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B0C1AF4C-38CC-EC44-8762-241C7A69877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<sst xmlns="http://schemas.openxmlformats.org/spreadsheetml/2006/main" count="36" uniqueCount="33">
  <si>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</si>
  <si>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</si>
  <si>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</si>
  <si>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</si>
  <si>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</si>
  <si>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</si>
  <si>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</si>
  <si>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</si>
  <si>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</si>
  <si>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</si>
  <si>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</si>
  <si>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</si>
  <si>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</si>
  <si>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</si>
  <si>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</si>
  <si>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</si>
  <si>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</si>
  <si>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</si>
  <si>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</si>
  <si>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</si>
  <si>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</si>
  <si>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</si>
  <si>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</si>
  <si>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</si>
  <si>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</si>
  <si>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</si>
  <si>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</si>
  <si>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</si>
  <si>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</si>
  <si>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</si>
  <si>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</si>
  <si>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</si>
  <si>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Needs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</si>
</sst>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495.1</v>
    <v>332.05</v>
    <v>1.2851999999999999</v>
    <v>4.4800000000000004</v>
    <v>9.7149999999999997E-3</v>
    <v>1.59</v>
    <v>3.4150000000000001E-3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466.59</v>
    <v>Professional &amp; Commercial Services</v>
    <v>Stock</v>
    <v>45603.961659617969</v>
    <v>0</v>
    <v>460.74</v>
    <v>84370344000</v>
    <v>MOODY'S CORPORATION</v>
    <v>MOODY'S CORPORATION</v>
    <v>464.17</v>
    <v>42.243699999999997</v>
    <v>461.14</v>
    <v>465.62</v>
    <v>467.16</v>
    <v>181200000</v>
    <v>MCO</v>
    <v>MOODY'S CORPORATION (XNYS:MCO)</v>
    <v>741114</v>
    <v>747941</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MC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25" sqref="G25"/>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465.62</v>
      </c>
      <c r="B3" s="6" t="s">
        <v>22</v>
      </c>
      <c r="C3" s="49">
        <f ca="1">A5/F10</f>
        <v>12.555110714285714</v>
      </c>
      <c r="D3" s="9" t="s">
        <v>26</v>
      </c>
      <c r="E3" s="52">
        <f>E14</f>
        <v>0.71501014198782964</v>
      </c>
      <c r="F3" s="9" t="s">
        <v>1</v>
      </c>
      <c r="G3" s="53" cm="1">
        <f t="array" aca="1" ref="G3" ca="1">_FV(A1,"Shares outstanding",TRUE)*(1+(5*C6))</f>
        <v>181200000</v>
      </c>
      <c r="H3" s="12" t="s">
        <v>4</v>
      </c>
      <c r="I3" s="53">
        <f>J18*(1+K4)/(I6-K4)</f>
        <v>43131999999.999985</v>
      </c>
      <c r="J3" s="9" t="s">
        <v>2</v>
      </c>
      <c r="K3" s="13" t="s">
        <v>32</v>
      </c>
      <c r="L3" s="14"/>
      <c r="M3" s="2"/>
      <c r="N3" s="2"/>
      <c r="O3" s="1"/>
      <c r="P3" s="1"/>
      <c r="Q3" s="1"/>
      <c r="R3" s="1"/>
    </row>
    <row r="4" spans="1:18" ht="22" customHeight="1" x14ac:dyDescent="0.2">
      <c r="A4" s="46" cm="1">
        <f t="array" aca="1" ref="A4" ca="1">_FV(A1,"Change (%)",TRUE)</f>
        <v>9.7149999999999997E-3</v>
      </c>
      <c r="B4" s="7" t="s">
        <v>23</v>
      </c>
      <c r="C4" s="49">
        <f ca="1">A5/F15</f>
        <v>40.877104651162789</v>
      </c>
      <c r="D4" s="9" t="s">
        <v>25</v>
      </c>
      <c r="E4" s="52">
        <f>F17</f>
        <v>0.30714285714285716</v>
      </c>
      <c r="F4" s="9" t="s">
        <v>6</v>
      </c>
      <c r="G4" s="63">
        <v>2193000000</v>
      </c>
      <c r="H4" s="12" t="s">
        <v>28</v>
      </c>
      <c r="I4" s="53">
        <f>NPV(I6,F18,G18,H18,I18,(J18+I3))</f>
        <v>37087463288.026749</v>
      </c>
      <c r="J4" s="12" t="s">
        <v>5</v>
      </c>
      <c r="K4" s="60">
        <v>2.5000000000000001E-2</v>
      </c>
      <c r="L4" s="15" t="s">
        <v>29</v>
      </c>
      <c r="M4" s="2"/>
      <c r="N4" s="2"/>
      <c r="O4" s="1"/>
      <c r="P4" s="1"/>
      <c r="Q4" s="1"/>
      <c r="R4" s="1"/>
    </row>
    <row r="5" spans="1:18" ht="22" customHeight="1" x14ac:dyDescent="0.2">
      <c r="A5" s="47" cm="1">
        <f t="array" aca="1" ref="A5" ca="1">_FV(A1,"Market cap",TRUE)</f>
        <v>84370344000</v>
      </c>
      <c r="B5" s="7" t="s">
        <v>0</v>
      </c>
      <c r="C5" s="50">
        <f ca="1">F18/A5</f>
        <v>2.7082975980280463E-2</v>
      </c>
      <c r="D5" s="9" t="s">
        <v>24</v>
      </c>
      <c r="E5" s="52">
        <f>F20</f>
        <v>0.34002976190476192</v>
      </c>
      <c r="F5" s="9" t="s">
        <v>8</v>
      </c>
      <c r="G5" s="63">
        <v>7600000000</v>
      </c>
      <c r="H5" s="12" t="s">
        <v>9</v>
      </c>
      <c r="I5" s="53">
        <f>I4+G4-G5</f>
        <v>31680463288.026749</v>
      </c>
      <c r="J5" s="12" t="s">
        <v>7</v>
      </c>
      <c r="K5" s="55">
        <f ca="1">I5/G3</f>
        <v>174.83699386328229</v>
      </c>
      <c r="L5" s="6" t="s">
        <v>11</v>
      </c>
      <c r="M5" s="2"/>
      <c r="N5" s="2"/>
      <c r="O5" s="1"/>
      <c r="P5" s="1"/>
      <c r="Q5" s="1"/>
      <c r="R5" s="1"/>
    </row>
    <row r="6" spans="1:18" ht="22" customHeight="1" x14ac:dyDescent="0.2">
      <c r="A6" s="48" cm="1">
        <f t="array" aca="1" ref="A6" ca="1">_FV(A1,"Beta")</f>
        <v>1.2851999999999999</v>
      </c>
      <c r="B6" s="8" t="s">
        <v>18</v>
      </c>
      <c r="C6" s="51">
        <f>K22</f>
        <v>0</v>
      </c>
      <c r="D6" s="10" t="s">
        <v>27</v>
      </c>
      <c r="E6" s="62">
        <v>0.16300000000000001</v>
      </c>
      <c r="F6" s="11" t="s">
        <v>12</v>
      </c>
      <c r="G6" s="54">
        <f>G4-G5</f>
        <v>-5407000000</v>
      </c>
      <c r="H6" s="11" t="s">
        <v>3</v>
      </c>
      <c r="I6" s="61">
        <v>0.1</v>
      </c>
      <c r="J6" s="10" t="s">
        <v>10</v>
      </c>
      <c r="K6" s="56">
        <f ca="1">K5/A3-1</f>
        <v>-0.6245071219808378</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5371000000</v>
      </c>
      <c r="C10" s="24">
        <v>6218000000</v>
      </c>
      <c r="D10" s="24">
        <v>5468000000</v>
      </c>
      <c r="E10" s="25">
        <v>5916000000</v>
      </c>
      <c r="F10" s="24">
        <v>6720000000</v>
      </c>
      <c r="G10" s="24">
        <v>7270000000</v>
      </c>
      <c r="H10" s="24">
        <v>7900000000</v>
      </c>
      <c r="I10" s="24">
        <v>8430000000</v>
      </c>
      <c r="J10" s="24">
        <v>8900000000</v>
      </c>
      <c r="K10" s="29" t="s">
        <v>19</v>
      </c>
      <c r="L10" s="2"/>
      <c r="M10" s="2"/>
      <c r="N10" s="2"/>
      <c r="O10" s="1"/>
      <c r="P10" s="1"/>
      <c r="Q10" s="1"/>
      <c r="R10" s="1"/>
    </row>
    <row r="11" spans="1:18" ht="22" customHeight="1" x14ac:dyDescent="0.2">
      <c r="A11" s="19"/>
      <c r="B11" s="20"/>
      <c r="C11" s="20">
        <f t="shared" ref="C11:J11" si="0">(C10/B10)-1</f>
        <v>0.15769875256004462</v>
      </c>
      <c r="D11" s="20">
        <f t="shared" si="0"/>
        <v>-0.12061756191701511</v>
      </c>
      <c r="E11" s="26">
        <f t="shared" si="0"/>
        <v>8.1931236283833142E-2</v>
      </c>
      <c r="F11" s="20">
        <f t="shared" si="0"/>
        <v>0.13590263691683568</v>
      </c>
      <c r="G11" s="20">
        <f t="shared" si="0"/>
        <v>8.1845238095238138E-2</v>
      </c>
      <c r="H11" s="20">
        <f t="shared" si="0"/>
        <v>8.6657496561210356E-2</v>
      </c>
      <c r="I11" s="20">
        <f t="shared" si="0"/>
        <v>6.7088607594936622E-2</v>
      </c>
      <c r="J11" s="26">
        <f t="shared" si="0"/>
        <v>5.5753262158956041E-2</v>
      </c>
      <c r="K11" s="30">
        <f>AVERAGE(F11:J11)</f>
        <v>8.5449448265435365E-2</v>
      </c>
      <c r="L11" s="2"/>
      <c r="M11" s="2"/>
      <c r="N11" s="2"/>
      <c r="O11" s="1"/>
      <c r="P11" s="1"/>
      <c r="Q11" s="1"/>
      <c r="R11" s="1"/>
    </row>
    <row r="12" spans="1:18" ht="22" hidden="1" customHeight="1" x14ac:dyDescent="0.2">
      <c r="A12" s="23" t="s">
        <v>30</v>
      </c>
      <c r="B12" s="24">
        <v>3900000000</v>
      </c>
      <c r="C12" s="24">
        <v>4600000000</v>
      </c>
      <c r="D12" s="24">
        <v>3855000000</v>
      </c>
      <c r="E12" s="25">
        <v>4230000000</v>
      </c>
      <c r="F12" s="24"/>
      <c r="G12" s="24"/>
      <c r="H12" s="24"/>
      <c r="I12" s="24"/>
      <c r="J12" s="25"/>
      <c r="K12" s="29"/>
      <c r="L12" s="2"/>
      <c r="M12" s="2"/>
      <c r="N12" s="2"/>
      <c r="O12" s="1"/>
      <c r="P12" s="1"/>
      <c r="Q12" s="1"/>
      <c r="R12" s="1"/>
    </row>
    <row r="13" spans="1:18" ht="22" hidden="1" customHeight="1" x14ac:dyDescent="0.2">
      <c r="A13" s="33"/>
      <c r="B13" s="34"/>
      <c r="C13" s="34">
        <f>(C12/B12)-1</f>
        <v>0.17948717948717952</v>
      </c>
      <c r="D13" s="34">
        <f>(D12/C12)-1</f>
        <v>-0.16195652173913044</v>
      </c>
      <c r="E13" s="35">
        <f>(E12/D12)-1</f>
        <v>9.7276264591439787E-2</v>
      </c>
      <c r="F13" s="34"/>
      <c r="G13" s="34"/>
      <c r="H13" s="34"/>
      <c r="I13" s="34"/>
      <c r="J13" s="35"/>
      <c r="K13" s="36"/>
      <c r="L13" s="2"/>
      <c r="M13" s="2"/>
      <c r="N13" s="2"/>
      <c r="O13" s="1"/>
      <c r="P13" s="1"/>
      <c r="Q13" s="1"/>
      <c r="R13" s="1"/>
    </row>
    <row r="14" spans="1:18" ht="22" hidden="1" customHeight="1" x14ac:dyDescent="0.2">
      <c r="A14" s="21" t="s">
        <v>1</v>
      </c>
      <c r="B14" s="22">
        <f>B12/B10</f>
        <v>0.72612176503444426</v>
      </c>
      <c r="C14" s="22">
        <f>C12/C10</f>
        <v>0.73978771309102609</v>
      </c>
      <c r="D14" s="22">
        <f>D12/D10</f>
        <v>0.70501097293343085</v>
      </c>
      <c r="E14" s="27">
        <f>E12/E10</f>
        <v>0.71501014198782964</v>
      </c>
      <c r="F14" s="22"/>
      <c r="G14" s="22"/>
      <c r="H14" s="22"/>
      <c r="I14" s="22"/>
      <c r="J14" s="27"/>
      <c r="K14" s="31"/>
      <c r="L14" s="2"/>
      <c r="M14" s="2"/>
      <c r="N14" s="2"/>
      <c r="O14" s="1"/>
      <c r="P14" s="1"/>
      <c r="Q14" s="1"/>
      <c r="R14" s="1"/>
    </row>
    <row r="15" spans="1:18" ht="22" customHeight="1" x14ac:dyDescent="0.2">
      <c r="A15" s="23" t="s">
        <v>15</v>
      </c>
      <c r="B15" s="24">
        <v>1778000000</v>
      </c>
      <c r="C15" s="24">
        <v>2214000000</v>
      </c>
      <c r="D15" s="24">
        <v>1374000000</v>
      </c>
      <c r="E15" s="25">
        <v>1607000000</v>
      </c>
      <c r="F15" s="24">
        <v>2064000000</v>
      </c>
      <c r="G15" s="24">
        <v>2300000000</v>
      </c>
      <c r="H15" s="24">
        <v>2570000000</v>
      </c>
      <c r="I15" s="24">
        <v>2764000000</v>
      </c>
      <c r="J15" s="24">
        <v>3063000000</v>
      </c>
      <c r="K15" s="29" t="s">
        <v>20</v>
      </c>
      <c r="L15" s="2"/>
      <c r="M15" s="2"/>
      <c r="N15" s="2"/>
      <c r="O15" s="1"/>
      <c r="P15" s="1"/>
      <c r="Q15" s="1"/>
      <c r="R15" s="1"/>
    </row>
    <row r="16" spans="1:18" ht="22" customHeight="1" x14ac:dyDescent="0.2">
      <c r="A16" s="33"/>
      <c r="B16" s="34"/>
      <c r="C16" s="34">
        <f t="shared" ref="C16:J16" si="1">(C15/B15)-1</f>
        <v>0.24521934758155228</v>
      </c>
      <c r="D16" s="34">
        <f t="shared" si="1"/>
        <v>-0.37940379403794033</v>
      </c>
      <c r="E16" s="35">
        <f t="shared" si="1"/>
        <v>0.16957787481804942</v>
      </c>
      <c r="F16" s="34">
        <f t="shared" si="1"/>
        <v>0.28438083385189805</v>
      </c>
      <c r="G16" s="34">
        <f t="shared" si="1"/>
        <v>0.11434108527131781</v>
      </c>
      <c r="H16" s="34">
        <f t="shared" si="1"/>
        <v>0.11739130434782608</v>
      </c>
      <c r="I16" s="34">
        <f t="shared" si="1"/>
        <v>7.5486381322957152E-2</v>
      </c>
      <c r="J16" s="35">
        <f t="shared" si="1"/>
        <v>0.10817655571635321</v>
      </c>
      <c r="K16" s="36">
        <f>AVERAGE(F16:J16)</f>
        <v>0.13995523210207045</v>
      </c>
      <c r="L16" s="2"/>
      <c r="M16" s="2"/>
      <c r="N16" s="2"/>
      <c r="O16" s="1"/>
      <c r="P16" s="1"/>
      <c r="Q16" s="1"/>
      <c r="R16" s="1"/>
    </row>
    <row r="17" spans="1:18" ht="22" customHeight="1" x14ac:dyDescent="0.2">
      <c r="A17" s="4" t="s">
        <v>16</v>
      </c>
      <c r="B17" s="5">
        <f t="shared" ref="B17:J17" si="2">B15/B10</f>
        <v>0.33103705082852353</v>
      </c>
      <c r="C17" s="5">
        <f t="shared" si="2"/>
        <v>0.35606304277902862</v>
      </c>
      <c r="D17" s="5">
        <f t="shared" si="2"/>
        <v>0.25128017556693488</v>
      </c>
      <c r="E17" s="28">
        <f t="shared" si="2"/>
        <v>0.27163624070317782</v>
      </c>
      <c r="F17" s="5">
        <f t="shared" si="2"/>
        <v>0.30714285714285716</v>
      </c>
      <c r="G17" s="5">
        <f t="shared" si="2"/>
        <v>0.31636863823933975</v>
      </c>
      <c r="H17" s="5">
        <f t="shared" si="2"/>
        <v>0.32531645569620254</v>
      </c>
      <c r="I17" s="5">
        <f t="shared" si="2"/>
        <v>0.32787663107947806</v>
      </c>
      <c r="J17" s="28">
        <f t="shared" si="2"/>
        <v>0.34415730337078654</v>
      </c>
      <c r="K17" s="32"/>
      <c r="L17" s="2"/>
      <c r="M17" s="2"/>
      <c r="N17" s="2"/>
      <c r="O17" s="1"/>
      <c r="P17" s="1"/>
      <c r="Q17" s="1"/>
      <c r="R17" s="1"/>
    </row>
    <row r="18" spans="1:18" ht="22" customHeight="1" x14ac:dyDescent="0.2">
      <c r="A18" s="23" t="s">
        <v>17</v>
      </c>
      <c r="B18" s="24">
        <v>2311000000</v>
      </c>
      <c r="C18" s="24">
        <v>2355000000</v>
      </c>
      <c r="D18" s="24">
        <v>1403000000</v>
      </c>
      <c r="E18" s="25">
        <v>2098000000</v>
      </c>
      <c r="F18" s="24">
        <v>2285000000</v>
      </c>
      <c r="G18" s="24">
        <v>2522000000</v>
      </c>
      <c r="H18" s="24">
        <v>2788000000</v>
      </c>
      <c r="I18" s="24">
        <v>3060000000</v>
      </c>
      <c r="J18" s="24">
        <v>3156000000</v>
      </c>
      <c r="K18" s="29" t="s">
        <v>21</v>
      </c>
      <c r="L18" s="2"/>
      <c r="M18" s="2"/>
      <c r="N18" s="2"/>
      <c r="P18" s="1"/>
      <c r="Q18" s="1"/>
      <c r="R18" s="1"/>
    </row>
    <row r="19" spans="1:18" ht="22" customHeight="1" x14ac:dyDescent="0.2">
      <c r="A19" s="37"/>
      <c r="B19" s="34"/>
      <c r="C19" s="34">
        <f t="shared" ref="C19:J19" si="3">(C18/B18)-1</f>
        <v>1.9039376893119853E-2</v>
      </c>
      <c r="D19" s="34">
        <f t="shared" si="3"/>
        <v>-0.40424628450106159</v>
      </c>
      <c r="E19" s="35">
        <f t="shared" si="3"/>
        <v>0.49536707056307905</v>
      </c>
      <c r="F19" s="34">
        <f t="shared" si="3"/>
        <v>8.9132507149666251E-2</v>
      </c>
      <c r="G19" s="34">
        <f t="shared" si="3"/>
        <v>0.10371991247264778</v>
      </c>
      <c r="H19" s="34">
        <f t="shared" si="3"/>
        <v>0.10547184773988905</v>
      </c>
      <c r="I19" s="34">
        <f t="shared" si="3"/>
        <v>9.7560975609756184E-2</v>
      </c>
      <c r="J19" s="35">
        <f t="shared" si="3"/>
        <v>3.1372549019607954E-2</v>
      </c>
      <c r="K19" s="36">
        <f>AVERAGE(F19:J19)</f>
        <v>8.5451558398313449E-2</v>
      </c>
      <c r="L19" s="2"/>
      <c r="M19" s="2"/>
      <c r="N19" s="2"/>
      <c r="O19" s="1"/>
      <c r="P19" s="1"/>
      <c r="Q19" s="1"/>
      <c r="R19" s="1"/>
    </row>
    <row r="20" spans="1:18" ht="22" customHeight="1" x14ac:dyDescent="0.2">
      <c r="A20" s="41" t="s">
        <v>8</v>
      </c>
      <c r="B20" s="42">
        <f t="shared" ref="B20:J20" si="4">B18/B10</f>
        <v>0.43027369204989757</v>
      </c>
      <c r="C20" s="42">
        <f t="shared" si="4"/>
        <v>0.37873914441942746</v>
      </c>
      <c r="D20" s="42">
        <f t="shared" si="4"/>
        <v>0.25658376005852229</v>
      </c>
      <c r="E20" s="43">
        <f t="shared" si="4"/>
        <v>0.35463150777552399</v>
      </c>
      <c r="F20" s="42">
        <f t="shared" si="4"/>
        <v>0.34002976190476192</v>
      </c>
      <c r="G20" s="42">
        <f t="shared" si="4"/>
        <v>0.34690508940852821</v>
      </c>
      <c r="H20" s="42">
        <f t="shared" si="4"/>
        <v>0.35291139240506331</v>
      </c>
      <c r="I20" s="42">
        <f t="shared" si="4"/>
        <v>0.36298932384341637</v>
      </c>
      <c r="J20" s="43">
        <f t="shared" si="4"/>
        <v>0.35460674157303373</v>
      </c>
      <c r="K20" s="44"/>
      <c r="L20" s="2"/>
      <c r="M20" s="2"/>
      <c r="N20" s="2"/>
      <c r="O20" s="1"/>
      <c r="P20" s="1"/>
      <c r="Q20" s="1"/>
      <c r="R20" s="1"/>
    </row>
    <row r="21" spans="1:18" ht="22" hidden="1" customHeight="1" x14ac:dyDescent="0.2">
      <c r="A21" s="23" t="s">
        <v>31</v>
      </c>
      <c r="B21" s="24">
        <v>316800000</v>
      </c>
      <c r="C21" s="24">
        <v>316800000</v>
      </c>
      <c r="D21" s="24">
        <v>316800000</v>
      </c>
      <c r="E21" s="25">
        <v>316800000</v>
      </c>
      <c r="F21" s="24"/>
      <c r="G21" s="24"/>
      <c r="H21" s="24"/>
      <c r="I21" s="24"/>
      <c r="J21" s="25"/>
      <c r="K21" s="29" t="s">
        <v>27</v>
      </c>
      <c r="L21" s="2"/>
      <c r="M21" s="2"/>
      <c r="N21" s="2"/>
      <c r="P21" s="1"/>
      <c r="Q21" s="1"/>
      <c r="R21" s="1"/>
    </row>
    <row r="22" spans="1:18" ht="22" hidden="1" customHeight="1" x14ac:dyDescent="0.2">
      <c r="A22" s="37"/>
      <c r="B22" s="34"/>
      <c r="C22" s="38">
        <f t="shared" ref="C22" si="5">(C21/B21)-1</f>
        <v>0</v>
      </c>
      <c r="D22" s="38">
        <f t="shared" ref="D22" si="6">(D21/C21)-1</f>
        <v>0</v>
      </c>
      <c r="E22" s="39">
        <f t="shared" ref="E22" si="7">(E21/D21)-1</f>
        <v>0</v>
      </c>
      <c r="F22" s="34"/>
      <c r="G22" s="34"/>
      <c r="H22" s="34"/>
      <c r="I22" s="34"/>
      <c r="J22" s="35"/>
      <c r="K22" s="40">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Professional &amp; Commercial Services</v>
      </c>
      <c r="B25" s="69"/>
      <c r="C25" s="69"/>
      <c r="D25" s="70" cm="1">
        <f t="array" aca="1" ref="D25" ca="1">_FV(A1,"Year incorporated",TRUE)</f>
        <v>2000</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MCO/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2024-11-08T07:24:00Z</dcterms:modified>
</cp:coreProperties>
</file>