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Financials/"/>
    </mc:Choice>
  </mc:AlternateContent>
  <xr:revisionPtr revIDLastSave="0" documentId="13_ncr:1_{68426DA1-2756-7748-9E67-0C09291F93C0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2" i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5" i="1" s="1"/>
  <c r="E20" i="1"/>
  <c r="D20" i="1"/>
  <c r="C20" i="1"/>
  <c r="B20" i="1"/>
  <c r="J19" i="1"/>
  <c r="I19" i="1"/>
  <c r="K19" i="1" s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K16" i="1" s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C3" i="1"/>
  <c r="C4" i="1"/>
  <c r="K11" i="1"/>
  <c r="G3" i="1" l="1" a="1"/>
  <c r="G3" i="1" s="1"/>
  <c r="I3" i="1"/>
  <c r="I4" i="1" s="1"/>
  <c r="I5" i="1" s="1"/>
  <c r="K5" i="1" l="1"/>
  <c r="K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<sst xmlns="http://schemas.openxmlformats.org/spreadsheetml/2006/main" count="36" uniqueCount="33">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</sst>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59000000</c:v>
                </c:pt>
                <c:pt idx="1">
                  <c:v>115000000</c:v>
                </c:pt>
                <c:pt idx="2">
                  <c:v>126000000</c:v>
                </c:pt>
                <c:pt idx="3">
                  <c:v>159000000</c:v>
                </c:pt>
                <c:pt idx="4">
                  <c:v>221000000</c:v>
                </c:pt>
                <c:pt idx="5">
                  <c:v>290000000</c:v>
                </c:pt>
                <c:pt idx="6">
                  <c:v>360000000</c:v>
                </c:pt>
                <c:pt idx="7">
                  <c:v>420000000</c:v>
                </c:pt>
                <c:pt idx="8">
                  <c:v>475000000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-33000000</c:v>
                </c:pt>
                <c:pt idx="1">
                  <c:v>-75000000</c:v>
                </c:pt>
                <c:pt idx="2">
                  <c:v>-38000000</c:v>
                </c:pt>
                <c:pt idx="3">
                  <c:v>7000000</c:v>
                </c:pt>
                <c:pt idx="4">
                  <c:v>40000000</c:v>
                </c:pt>
                <c:pt idx="5">
                  <c:v>62000000</c:v>
                </c:pt>
                <c:pt idx="6">
                  <c:v>80333333.333333001</c:v>
                </c:pt>
                <c:pt idx="7">
                  <c:v>105047619.047619</c:v>
                </c:pt>
                <c:pt idx="8">
                  <c:v>129761904.761905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-32000000</c:v>
                </c:pt>
                <c:pt idx="1">
                  <c:v>-30000000</c:v>
                </c:pt>
                <c:pt idx="2">
                  <c:v>26414000</c:v>
                </c:pt>
                <c:pt idx="3">
                  <c:v>-6000000</c:v>
                </c:pt>
                <c:pt idx="4">
                  <c:v>43000000</c:v>
                </c:pt>
                <c:pt idx="5">
                  <c:v>75000000</c:v>
                </c:pt>
                <c:pt idx="6">
                  <c:v>100000000</c:v>
                </c:pt>
                <c:pt idx="7">
                  <c:v>125000000</c:v>
                </c:pt>
                <c:pt idx="8">
                  <c:v>150000000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23</xdr:row>
      <xdr:rowOff>6350</xdr:rowOff>
    </xdr:from>
    <xdr:to>
      <xdr:col>10</xdr:col>
      <xdr:colOff>1016000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SEZZLE INC. (XNAS:SEZL)</v>
    <v>2</v>
    <v>3</v>
    <v>Finance</v>
    <v>4</v>
    <v>en-US</v>
    <v>can36h</v>
    <v>268435456</v>
    <v>1</v>
    <v>Powered by Refinitiv</v>
    <v>269.16000000000003</v>
    <v>9.01</v>
    <v>2.6459999999999999</v>
    <v>8.44</v>
    <v>3.4872E-2</v>
    <v>37.53</v>
    <v>0.149838</v>
    <v>USD</v>
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<v>251</v>
    <v>Nasdaq Stock Market</v>
    <v>XNAS</v>
    <v>XNAS</v>
    <v>700 NICOLET MALL, SUITE 640, MINNEAPOLIS, MN, 55402 US</v>
    <v>269.16000000000003</v>
    <v>Professional &amp; Commercial Services</v>
    <v>Stock</v>
    <v>45604.038845497656</v>
    <v>246.91720000000001</v>
    <v>1350550000</v>
    <v>SEZZLE INC.</v>
    <v>SEZZLE INC.</v>
    <v>249.62</v>
    <v>35.7318</v>
    <v>242.03</v>
    <v>250.47</v>
    <v>288</v>
    <v>5580090</v>
    <v>SEZL</v>
    <v>SEZZLE INC. (XNAS:SEZL)</v>
    <v>142599</v>
    <v>89443</v>
    <v>2016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5">
    <spb s="0">
      <v>0</v>
      <v>Name</v>
    </spb>
    <spb s="1">
      <v>0</v>
      <v>0</v>
      <v>0</v>
    </spb>
    <spb s="2"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ExchangeID" t="spb"/>
    <k n="UniqueName" t="spb"/>
    <k n="`%ProviderInfo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ASDAQCM:SEZL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L11" sqref="L11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69" t="e" vm="1">
        <v>#VALUE!</v>
      </c>
      <c r="B1" s="69"/>
      <c r="C1" s="69"/>
      <c r="D1" s="69"/>
    </row>
    <row r="2" spans="1:18" s="16" customFormat="1" ht="22" customHeight="1" x14ac:dyDescent="0.2">
      <c r="A2" s="70"/>
      <c r="B2" s="70"/>
      <c r="C2" s="70"/>
      <c r="D2" s="70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250.47</v>
      </c>
      <c r="B3" s="6" t="s">
        <v>22</v>
      </c>
      <c r="C3" s="41">
        <f ca="1">A5/F10</f>
        <v>6.1110859728506783</v>
      </c>
      <c r="D3" s="9" t="s">
        <v>26</v>
      </c>
      <c r="E3" s="44">
        <f>E14</f>
        <v>0.46540880503144655</v>
      </c>
      <c r="F3" s="9" t="s">
        <v>1</v>
      </c>
      <c r="G3" s="45" cm="1">
        <f t="array" aca="1" ref="G3" ca="1">_FV(A1,"Shares outstanding",TRUE)*(1+(5*C6))</f>
        <v>5580090</v>
      </c>
      <c r="H3" s="12" t="s">
        <v>4</v>
      </c>
      <c r="I3" s="45">
        <f>J18*(1+K4)/(I6-K4)</f>
        <v>2049999999.9999998</v>
      </c>
      <c r="J3" s="9" t="s">
        <v>2</v>
      </c>
      <c r="K3" s="74" t="s">
        <v>32</v>
      </c>
      <c r="L3" s="75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3.4872E-2</v>
      </c>
      <c r="B4" s="7" t="s">
        <v>23</v>
      </c>
      <c r="C4" s="41">
        <f ca="1">A5/F15</f>
        <v>33.763750000000002</v>
      </c>
      <c r="D4" s="9" t="s">
        <v>25</v>
      </c>
      <c r="E4" s="44">
        <f>F17</f>
        <v>0.18099547511312217</v>
      </c>
      <c r="F4" s="9" t="s">
        <v>6</v>
      </c>
      <c r="G4" s="55">
        <v>67624000</v>
      </c>
      <c r="H4" s="12" t="s">
        <v>28</v>
      </c>
      <c r="I4" s="45">
        <f>NPV(I6,F18,G18,H18,I18,(J18+I3))</f>
        <v>1627609452.9062216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1350550000</v>
      </c>
      <c r="B5" s="7" t="s">
        <v>0</v>
      </c>
      <c r="C5" s="42">
        <f ca="1">F18/A5</f>
        <v>3.1838880456110476E-2</v>
      </c>
      <c r="D5" s="9" t="s">
        <v>24</v>
      </c>
      <c r="E5" s="44">
        <f>F20</f>
        <v>0.19457013574660634</v>
      </c>
      <c r="F5" s="9" t="s">
        <v>8</v>
      </c>
      <c r="G5" s="55">
        <v>95670000</v>
      </c>
      <c r="H5" s="12" t="s">
        <v>9</v>
      </c>
      <c r="I5" s="45">
        <f>I4+G4-G5</f>
        <v>1599563452.9062216</v>
      </c>
      <c r="J5" s="12" t="s">
        <v>7</v>
      </c>
      <c r="K5" s="47">
        <f ca="1">I5/G3</f>
        <v>286.65549353258132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2.6459999999999999</v>
      </c>
      <c r="B6" s="8" t="s">
        <v>18</v>
      </c>
      <c r="C6" s="43">
        <f>K22</f>
        <v>0</v>
      </c>
      <c r="D6" s="10" t="s">
        <v>27</v>
      </c>
      <c r="E6" s="54">
        <v>0.41</v>
      </c>
      <c r="F6" s="11" t="s">
        <v>12</v>
      </c>
      <c r="G6" s="46">
        <f>G4-G5</f>
        <v>-28046000</v>
      </c>
      <c r="H6" s="11" t="s">
        <v>3</v>
      </c>
      <c r="I6" s="53">
        <v>0.1</v>
      </c>
      <c r="J6" s="10" t="s">
        <v>10</v>
      </c>
      <c r="K6" s="48">
        <f ca="1">K5/A3-1</f>
        <v>0.14447036983503536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59">
        <v>2024</v>
      </c>
      <c r="G9" s="59">
        <v>2025</v>
      </c>
      <c r="H9" s="59">
        <v>2026</v>
      </c>
      <c r="I9" s="59">
        <v>2027</v>
      </c>
      <c r="J9" s="60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59000000</v>
      </c>
      <c r="C10" s="23">
        <v>115000000</v>
      </c>
      <c r="D10" s="23">
        <v>126000000</v>
      </c>
      <c r="E10" s="24">
        <v>159000000</v>
      </c>
      <c r="F10" s="61">
        <v>221000000</v>
      </c>
      <c r="G10" s="61">
        <v>290000000</v>
      </c>
      <c r="H10" s="61">
        <v>360000000</v>
      </c>
      <c r="I10" s="61">
        <v>420000000</v>
      </c>
      <c r="J10" s="61">
        <v>475000000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0.94915254237288127</v>
      </c>
      <c r="D11" s="19">
        <f t="shared" si="0"/>
        <v>9.565217391304337E-2</v>
      </c>
      <c r="E11" s="25">
        <f t="shared" si="0"/>
        <v>0.26190476190476186</v>
      </c>
      <c r="F11" s="19">
        <f t="shared" si="0"/>
        <v>0.38993710691823891</v>
      </c>
      <c r="G11" s="19">
        <f t="shared" si="0"/>
        <v>0.31221719457013575</v>
      </c>
      <c r="H11" s="19">
        <f t="shared" si="0"/>
        <v>0.24137931034482762</v>
      </c>
      <c r="I11" s="19">
        <f t="shared" si="0"/>
        <v>0.16666666666666674</v>
      </c>
      <c r="J11" s="25">
        <f t="shared" si="0"/>
        <v>0.13095238095238093</v>
      </c>
      <c r="K11" s="63">
        <f>AVERAGE(F11:J11)</f>
        <v>0.24823053189045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7000000</v>
      </c>
      <c r="C12" s="23">
        <v>15000000</v>
      </c>
      <c r="D12" s="23">
        <v>34000000</v>
      </c>
      <c r="E12" s="24">
        <v>74000000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1.1428571428571428</v>
      </c>
      <c r="D13" s="29">
        <f>(D12/C12)-1</f>
        <v>1.2666666666666666</v>
      </c>
      <c r="E13" s="30">
        <f>(E12/D12)-1</f>
        <v>1.1764705882352939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0.11864406779661017</v>
      </c>
      <c r="C14" s="21">
        <f>C12/C10</f>
        <v>0.13043478260869565</v>
      </c>
      <c r="D14" s="21">
        <f>D12/D10</f>
        <v>0.26984126984126983</v>
      </c>
      <c r="E14" s="26">
        <f>E12/E10</f>
        <v>0.46540880503144655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-33000000</v>
      </c>
      <c r="C15" s="23">
        <v>-75000000</v>
      </c>
      <c r="D15" s="23">
        <v>-38000000</v>
      </c>
      <c r="E15" s="24">
        <v>7000000</v>
      </c>
      <c r="F15" s="61">
        <v>40000000</v>
      </c>
      <c r="G15" s="61">
        <v>62000000</v>
      </c>
      <c r="H15" s="61">
        <v>80333333.333333001</v>
      </c>
      <c r="I15" s="61">
        <v>105047619.047619</v>
      </c>
      <c r="J15" s="61">
        <v>129761904.761905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1.2727272727272729</v>
      </c>
      <c r="D16" s="29">
        <f t="shared" si="1"/>
        <v>-0.49333333333333329</v>
      </c>
      <c r="E16" s="30">
        <f t="shared" si="1"/>
        <v>-1.1842105263157894</v>
      </c>
      <c r="F16" s="29">
        <f t="shared" si="1"/>
        <v>4.7142857142857144</v>
      </c>
      <c r="G16" s="29">
        <f t="shared" si="1"/>
        <v>0.55000000000000004</v>
      </c>
      <c r="H16" s="29">
        <f t="shared" si="1"/>
        <v>0.29569892473117743</v>
      </c>
      <c r="I16" s="29">
        <f t="shared" si="1"/>
        <v>0.30764671013634159</v>
      </c>
      <c r="J16" s="30">
        <f t="shared" si="1"/>
        <v>0.23526745240254132</v>
      </c>
      <c r="K16" s="65">
        <f>AVERAGE(G16:J16)</f>
        <v>0.3471532718175151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-0.55932203389830504</v>
      </c>
      <c r="C17" s="5">
        <f t="shared" si="2"/>
        <v>-0.65217391304347827</v>
      </c>
      <c r="D17" s="5">
        <f t="shared" si="2"/>
        <v>-0.30158730158730157</v>
      </c>
      <c r="E17" s="27">
        <f t="shared" si="2"/>
        <v>4.40251572327044E-2</v>
      </c>
      <c r="F17" s="5">
        <f t="shared" si="2"/>
        <v>0.18099547511312217</v>
      </c>
      <c r="G17" s="5">
        <f t="shared" si="2"/>
        <v>0.21379310344827587</v>
      </c>
      <c r="H17" s="5">
        <f t="shared" si="2"/>
        <v>0.22314814814814724</v>
      </c>
      <c r="I17" s="5">
        <f t="shared" si="2"/>
        <v>0.25011337868480715</v>
      </c>
      <c r="J17" s="27">
        <f t="shared" si="2"/>
        <v>0.27318295739348419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-32000000</v>
      </c>
      <c r="C18" s="23">
        <v>-30000000</v>
      </c>
      <c r="D18" s="23">
        <v>26414000</v>
      </c>
      <c r="E18" s="24">
        <v>-6000000</v>
      </c>
      <c r="F18" s="61">
        <v>43000000</v>
      </c>
      <c r="G18" s="61">
        <v>75000000</v>
      </c>
      <c r="H18" s="61">
        <v>100000000</v>
      </c>
      <c r="I18" s="61">
        <v>125000000</v>
      </c>
      <c r="J18" s="61">
        <v>150000000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-6.25E-2</v>
      </c>
      <c r="D19" s="29">
        <f t="shared" si="3"/>
        <v>-1.8804666666666665</v>
      </c>
      <c r="E19" s="30">
        <f t="shared" si="3"/>
        <v>-1.2271522677368063</v>
      </c>
      <c r="F19" s="29">
        <f t="shared" si="3"/>
        <v>-8.1666666666666679</v>
      </c>
      <c r="G19" s="29">
        <f t="shared" si="3"/>
        <v>0.7441860465116279</v>
      </c>
      <c r="H19" s="29">
        <f t="shared" si="3"/>
        <v>0.33333333333333326</v>
      </c>
      <c r="I19" s="29">
        <f t="shared" si="3"/>
        <v>0.25</v>
      </c>
      <c r="J19" s="30">
        <f t="shared" si="3"/>
        <v>0.19999999999999996</v>
      </c>
      <c r="K19" s="65">
        <f>AVERAGE(G19:J19)</f>
        <v>0.38187984496124028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-0.5423728813559322</v>
      </c>
      <c r="C20" s="35">
        <f t="shared" si="4"/>
        <v>-0.2608695652173913</v>
      </c>
      <c r="D20" s="35">
        <f t="shared" si="4"/>
        <v>0.20963492063492065</v>
      </c>
      <c r="E20" s="36">
        <f t="shared" si="4"/>
        <v>-3.7735849056603772E-2</v>
      </c>
      <c r="F20" s="35">
        <f t="shared" si="4"/>
        <v>0.19457013574660634</v>
      </c>
      <c r="G20" s="35">
        <f t="shared" si="4"/>
        <v>0.25862068965517243</v>
      </c>
      <c r="H20" s="35">
        <f t="shared" si="4"/>
        <v>0.27777777777777779</v>
      </c>
      <c r="I20" s="35">
        <f t="shared" si="4"/>
        <v>0.29761904761904762</v>
      </c>
      <c r="J20" s="36">
        <f t="shared" si="4"/>
        <v>0.31578947368421051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5693000</v>
      </c>
      <c r="C21" s="23">
        <v>5693000</v>
      </c>
      <c r="D21" s="23">
        <v>5693000</v>
      </c>
      <c r="E21" s="24">
        <v>5693000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0</v>
      </c>
      <c r="D22" s="32">
        <f t="shared" ref="D22" si="6">(D21/C21)-1</f>
        <v>0</v>
      </c>
      <c r="E22" s="33">
        <f t="shared" ref="E22" si="7">(E21/D21)-1</f>
        <v>0</v>
      </c>
      <c r="F22" s="29"/>
      <c r="G22" s="29"/>
      <c r="H22" s="29"/>
      <c r="I22" s="29"/>
      <c r="J22" s="30"/>
      <c r="K22" s="76">
        <f>AVERAGE(C22:E22)</f>
        <v>0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1" t="str" cm="1">
        <f t="array" aca="1" ref="A25" ca="1">_FV(A1,"Industry")</f>
        <v>Professional &amp; Commercial Services</v>
      </c>
      <c r="B25" s="71"/>
      <c r="C25" s="71"/>
      <c r="D25" s="72" cm="1">
        <f t="array" aca="1" ref="D25" ca="1">_FV(A1,"Year incorporated",TRUE)</f>
        <v>2016</v>
      </c>
      <c r="E25" s="7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3" t="str" cm="1">
        <f t="array" aca="1" ref="A27" ca="1">_FV(A1,"Description")</f>
    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  </c>
      <c r="B27" s="73"/>
      <c r="C27" s="73"/>
      <c r="D27" s="73"/>
      <c r="E27" s="73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3"/>
      <c r="B28" s="73"/>
      <c r="C28" s="73"/>
      <c r="D28" s="73"/>
      <c r="E28" s="73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3"/>
      <c r="B29" s="73"/>
      <c r="C29" s="73"/>
      <c r="D29" s="73"/>
      <c r="E29" s="73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3"/>
      <c r="B30" s="73"/>
      <c r="C30" s="73"/>
      <c r="D30" s="73"/>
      <c r="E30" s="73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3"/>
      <c r="B31" s="73"/>
      <c r="C31" s="73"/>
      <c r="D31" s="73"/>
      <c r="E31" s="73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3"/>
      <c r="B32" s="73"/>
      <c r="C32" s="73"/>
      <c r="D32" s="73"/>
      <c r="E32" s="73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3"/>
      <c r="B33" s="73"/>
      <c r="C33" s="73"/>
      <c r="D33" s="73"/>
      <c r="E33" s="73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3"/>
      <c r="B34" s="73"/>
      <c r="C34" s="73"/>
      <c r="D34" s="73"/>
      <c r="E34" s="7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3"/>
      <c r="B35" s="73"/>
      <c r="C35" s="73"/>
      <c r="D35" s="73"/>
      <c r="E35" s="7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ASDAQCM:SEZL/explorer/revenue_proj/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2024-11-08T07:20:54Z</dcterms:modified>
</cp:coreProperties>
</file>