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bina/Desktop/stocks/Consumer/"/>
    </mc:Choice>
  </mc:AlternateContent>
  <xr:revisionPtr revIDLastSave="0" documentId="13_ncr:1_{D448AA05-9C9B-CA46-90D3-8F0B355568A3}"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5" i="1" l="1"/>
  <c r="E4" i="1"/>
  <c r="K19" i="1"/>
  <c r="E22" i="1"/>
  <c r="D22" i="1"/>
  <c r="C22" i="1"/>
  <c r="B14" i="1"/>
  <c r="C14" i="1"/>
  <c r="D14" i="1"/>
  <c r="E14" i="1"/>
  <c r="E3" i="1" s="1"/>
  <c r="E13" i="1"/>
  <c r="D13" i="1"/>
  <c r="C13" i="1"/>
  <c r="A6" i="1" a="1"/>
  <c r="A6" i="1" s="1"/>
  <c r="G6" i="1"/>
  <c r="A27" i="1" a="1"/>
  <c r="A27" i="1" s="1"/>
  <c r="D25" i="1" a="1"/>
  <c r="D25" i="1" s="1"/>
  <c r="A25" i="1" a="1"/>
  <c r="A25" i="1" s="1"/>
  <c r="J20" i="1"/>
  <c r="I20" i="1"/>
  <c r="H20" i="1"/>
  <c r="G20" i="1"/>
  <c r="F20" i="1"/>
  <c r="E20" i="1"/>
  <c r="D20" i="1"/>
  <c r="C20" i="1"/>
  <c r="B20" i="1"/>
  <c r="J19" i="1"/>
  <c r="I19" i="1"/>
  <c r="H19" i="1"/>
  <c r="G19" i="1"/>
  <c r="F19" i="1"/>
  <c r="E19" i="1"/>
  <c r="D19" i="1"/>
  <c r="C19" i="1"/>
  <c r="J17" i="1"/>
  <c r="I17" i="1"/>
  <c r="H17" i="1"/>
  <c r="G17" i="1"/>
  <c r="F17" i="1"/>
  <c r="E17" i="1"/>
  <c r="D17" i="1"/>
  <c r="C17" i="1"/>
  <c r="B17" i="1"/>
  <c r="J16" i="1"/>
  <c r="I16" i="1"/>
  <c r="H16" i="1"/>
  <c r="G16" i="1"/>
  <c r="K16" i="1" s="1"/>
  <c r="F16" i="1"/>
  <c r="E16" i="1"/>
  <c r="D16" i="1"/>
  <c r="C16" i="1"/>
  <c r="J11" i="1"/>
  <c r="I11" i="1"/>
  <c r="H11" i="1"/>
  <c r="G11" i="1"/>
  <c r="F11" i="1"/>
  <c r="E11" i="1"/>
  <c r="D11" i="1"/>
  <c r="C11" i="1"/>
  <c r="A3" i="1" a="1"/>
  <c r="A3" i="1" s="1"/>
  <c r="A4" i="1" a="1"/>
  <c r="A4" i="1" s="1"/>
  <c r="A5" i="1" a="1"/>
  <c r="A5" i="1" s="1"/>
  <c r="C5" i="1" s="1"/>
  <c r="K22" i="1" l="1"/>
  <c r="G3" i="1" s="1" a="1"/>
  <c r="G3" i="1" s="1"/>
  <c r="C3" i="1"/>
  <c r="C4" i="1"/>
  <c r="K11" i="1"/>
  <c r="I3" i="1" l="1"/>
  <c r="I4" i="1" s="1"/>
  <c r="I5" i="1" s="1"/>
  <c r="K5" i="1" s="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<sst xmlns="http://schemas.openxmlformats.org/spreadsheetml/2006/main" count="36" uniqueCount="33">
  <si>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</si>
  <si>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</si>
  <si>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</si>
  <si>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</si>
  <si>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</si>
  <si>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</si>
  <si>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</si>
  <si>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</si>
  <si>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</si>
  <si>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</si>
  <si>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</si>
  <si>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</si>
  <si>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</si>
  <si>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</si>
  <si>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</si>
  <si>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</si>
  <si>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</si>
  <si>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</si>
  <si>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</si>
  <si>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</si>
  <si>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</si>
  <si>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</si>
  <si>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</si>
  <si>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</si>
  <si>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</si>
  <si>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</si>
  <si>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</si>
  <si>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</si>
  <si>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</si>
  <si>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</si>
  <si>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</si>
  <si>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</si>
  <si>
    <t>Updated on 11/07/2024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</si>
</sst>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3"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sz val="11.5"/>
      <name val="Helvetica Neue"/>
      <family val="2"/>
    </font>
    <font>
      <b/>
      <sz val="14"/>
      <color theme="1"/>
      <name val="Helvetica Neue"/>
      <family val="2"/>
    </font>
    <font>
      <b/>
      <sz val="10"/>
      <name val="Helvetica Neue"/>
      <family val="2"/>
    </font>
    <font>
      <b/>
      <i/>
      <sz val="13"/>
      <name val="Helvetica Neue"/>
      <family val="2"/>
    </font>
    <font>
      <b/>
      <sz val="1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9">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style="dotted">
        <color theme="0" tint="-0.499984740745262"/>
      </left>
      <right/>
      <top style="dotted">
        <color theme="0" tint="-0.499984740745262"/>
      </top>
      <bottom style="dotted">
        <color theme="0" tint="-0.499984740745262"/>
      </bottom>
      <diagonal/>
    </border>
    <border>
      <left/>
      <right/>
      <top style="dotted">
        <color theme="0" tint="-0.499984740745262"/>
      </top>
      <bottom style="dotted">
        <color theme="0" tint="-0.499984740745262"/>
      </bottom>
      <diagonal/>
    </border>
    <border>
      <left/>
      <right style="dotted">
        <color theme="0" tint="-0.499984740745262"/>
      </right>
      <top style="dotted">
        <color theme="0" tint="-0.499984740745262"/>
      </top>
      <bottom style="dotted">
        <color theme="0" tint="-0.499984740745262"/>
      </bottom>
      <diagonal/>
    </border>
    <border>
      <left style="dotted">
        <color theme="0" tint="-0.499984740745262"/>
      </left>
      <right/>
      <top/>
      <bottom style="dotted">
        <color theme="0" tint="-0.499984740745262"/>
      </bottom>
      <diagonal/>
    </border>
    <border>
      <left/>
      <right/>
      <top/>
      <bottom style="dotted">
        <color theme="0" tint="-0.499984740745262"/>
      </bottom>
      <diagonal/>
    </border>
    <border>
      <left/>
      <right style="dotted">
        <color theme="0" tint="-0.499984740745262"/>
      </right>
      <top/>
      <bottom style="dotted">
        <color theme="0" tint="-0.499984740745262"/>
      </bottom>
      <diagonal/>
    </border>
  </borders>
  <cellStyleXfs count="2">
    <xf numFmtId="0" fontId="0" fillId="0" borderId="0"/>
    <xf numFmtId="9" fontId="1" fillId="0" borderId="0" applyFont="0" applyFill="0" applyBorder="0" applyAlignment="0" applyProtection="0"/>
  </cellStyleXfs>
  <cellXfs count="83">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9"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0" fontId="7" fillId="2" borderId="11" xfId="0" applyFont="1" applyFill="1" applyBorder="1" applyAlignment="1">
      <alignment horizontal="lef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9"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0" fontId="10" fillId="5" borderId="1" xfId="0" applyFont="1" applyFill="1" applyBorder="1" applyAlignment="1">
      <alignment horizontal="left" vertical="center" indent="2"/>
    </xf>
    <xf numFmtId="0" fontId="11" fillId="5" borderId="1" xfId="0" applyFont="1" applyFill="1" applyBorder="1" applyAlignment="1">
      <alignment horizontal="right" vertical="center" indent="1"/>
    </xf>
    <xf numFmtId="0" fontId="11" fillId="5" borderId="2" xfId="0" applyFont="1" applyFill="1" applyBorder="1" applyAlignment="1">
      <alignment horizontal="right" vertical="center" indent="1"/>
    </xf>
    <xf numFmtId="164" fontId="2" fillId="7" borderId="11" xfId="0" applyNumberFormat="1" applyFont="1" applyFill="1" applyBorder="1" applyAlignment="1">
      <alignment horizontal="right" vertical="center" indent="1"/>
    </xf>
    <xf numFmtId="164" fontId="12" fillId="3" borderId="9" xfId="0" applyNumberFormat="1" applyFont="1" applyFill="1" applyBorder="1" applyAlignment="1">
      <alignment horizontal="center" vertical="center"/>
    </xf>
    <xf numFmtId="9" fontId="2" fillId="2" borderId="4" xfId="1" applyFont="1" applyFill="1" applyBorder="1" applyAlignment="1">
      <alignment horizontal="center" vertical="center"/>
    </xf>
    <xf numFmtId="164" fontId="6" fillId="3" borderId="9" xfId="0" applyNumberFormat="1" applyFont="1" applyFill="1" applyBorder="1" applyAlignment="1">
      <alignment horizontal="center" vertical="center"/>
    </xf>
    <xf numFmtId="9" fontId="2" fillId="2" borderId="9" xfId="1" applyFont="1" applyFill="1" applyBorder="1" applyAlignment="1">
      <alignment horizontal="center" vertical="center"/>
    </xf>
    <xf numFmtId="10" fontId="3" fillId="2" borderId="4" xfId="1" applyNumberFormat="1" applyFont="1" applyFill="1" applyBorder="1" applyAlignment="1">
      <alignment horizontal="center" vertical="center"/>
    </xf>
    <xf numFmtId="10" fontId="3" fillId="2" borderId="5" xfId="1" applyNumberFormat="1" applyFont="1" applyFill="1" applyBorder="1" applyAlignment="1">
      <alignment horizontal="center" vertical="center"/>
    </xf>
    <xf numFmtId="10" fontId="3" fillId="2" borderId="9" xfId="1" applyNumberFormat="1" applyFont="1" applyFill="1" applyBorder="1" applyAlignment="1">
      <alignment horizontal="center" vertical="center"/>
    </xf>
    <xf numFmtId="9" fontId="4" fillId="3" borderId="13" xfId="1" applyFont="1" applyFill="1" applyBorder="1" applyAlignment="1">
      <alignment horizontal="left" vertical="center" indent="2"/>
    </xf>
    <xf numFmtId="164" fontId="2" fillId="3" borderId="14" xfId="0" applyNumberFormat="1" applyFont="1" applyFill="1" applyBorder="1" applyAlignment="1">
      <alignment horizontal="right" vertical="center" indent="1"/>
    </xf>
    <xf numFmtId="164" fontId="2" fillId="3" borderId="15" xfId="0" applyNumberFormat="1" applyFont="1" applyFill="1" applyBorder="1" applyAlignment="1">
      <alignment horizontal="right" vertical="center" indent="1"/>
    </xf>
    <xf numFmtId="0" fontId="7" fillId="2" borderId="16" xfId="0" applyFont="1" applyFill="1" applyBorder="1" applyAlignment="1">
      <alignment horizontal="left" vertical="center" indent="1"/>
    </xf>
    <xf numFmtId="9" fontId="2" fillId="2" borderId="17" xfId="1" applyFont="1" applyFill="1" applyBorder="1" applyAlignment="1">
      <alignment horizontal="right" vertical="center" indent="1"/>
    </xf>
    <xf numFmtId="10" fontId="2" fillId="2" borderId="14" xfId="1" applyNumberFormat="1" applyFont="1" applyFill="1" applyBorder="1" applyAlignment="1">
      <alignment horizontal="right" vertical="center" indent="1"/>
    </xf>
    <xf numFmtId="10" fontId="2" fillId="2" borderId="17" xfId="1" applyNumberFormat="1" applyFont="1" applyFill="1" applyBorder="1" applyAlignment="1">
      <alignment horizontal="right" vertical="center" indent="1"/>
    </xf>
    <xf numFmtId="10" fontId="2" fillId="2" borderId="18" xfId="1" applyNumberFormat="1" applyFont="1" applyFill="1" applyBorder="1" applyAlignment="1">
      <alignment horizontal="right" vertical="center" indent="1"/>
    </xf>
    <xf numFmtId="10" fontId="2" fillId="2" borderId="9" xfId="1" applyNumberFormat="1" applyFont="1" applyFill="1" applyBorder="1" applyAlignment="1">
      <alignment horizontal="center" vertical="center"/>
    </xf>
    <xf numFmtId="0" fontId="9" fillId="2" borderId="0" xfId="0" applyFont="1" applyFill="1" applyAlignment="1">
      <alignment horizontal="left" vertical="center" indent="2"/>
    </xf>
    <xf numFmtId="0" fontId="9" fillId="2" borderId="1" xfId="0" applyFont="1" applyFill="1" applyBorder="1" applyAlignment="1">
      <alignment horizontal="left" vertical="center" indent="2"/>
    </xf>
    <xf numFmtId="0" fontId="8" fillId="4" borderId="0" xfId="0" applyFont="1" applyFill="1" applyAlignment="1">
      <alignment horizontal="left" vertical="center" wrapText="1" indent="4"/>
    </xf>
    <xf numFmtId="0" fontId="8" fillId="4" borderId="0" xfId="0" applyFont="1" applyFill="1" applyAlignment="1">
      <alignment horizontal="center" vertical="center"/>
    </xf>
    <xf numFmtId="0" fontId="3" fillId="4" borderId="0" xfId="0" applyFont="1" applyFill="1" applyAlignment="1">
      <alignment horizontal="left" vertical="center" wrapText="1" indent="4"/>
    </xf>
    <xf numFmtId="0" fontId="3" fillId="4" borderId="6" xfId="0" applyFont="1" applyFill="1" applyBorder="1" applyAlignment="1">
      <alignment horizontal="center" vertical="center"/>
    </xf>
    <xf numFmtId="0" fontId="3" fillId="4"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Model'!$B$10:$J$10</c:f>
              <c:numCache>
                <c:formatCode>#,###,,;\(#,###,,\);\ \-\ \-</c:formatCode>
                <c:ptCount val="9"/>
                <c:pt idx="0">
                  <c:v>327000000</c:v>
                </c:pt>
                <c:pt idx="1">
                  <c:v>498000000</c:v>
                </c:pt>
                <c:pt idx="2">
                  <c:v>739000000</c:v>
                </c:pt>
                <c:pt idx="3">
                  <c:v>965800000</c:v>
                </c:pt>
                <c:pt idx="4">
                  <c:v>1230000000</c:v>
                </c:pt>
                <c:pt idx="5">
                  <c:v>1480000000</c:v>
                </c:pt>
                <c:pt idx="6">
                  <c:v>1769000000</c:v>
                </c:pt>
                <c:pt idx="7">
                  <c:v>2153000000</c:v>
                </c:pt>
                <c:pt idx="8">
                  <c:v>2514000000</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Model'!$B$15:$J$15</c:f>
              <c:numCache>
                <c:formatCode>#,###,,;\(#,###,,\);\ \-\ \-</c:formatCode>
                <c:ptCount val="9"/>
                <c:pt idx="0">
                  <c:v>0</c:v>
                </c:pt>
                <c:pt idx="1">
                  <c:v>-12679000</c:v>
                </c:pt>
                <c:pt idx="2">
                  <c:v>-4753000</c:v>
                </c:pt>
                <c:pt idx="3">
                  <c:v>1718000</c:v>
                </c:pt>
                <c:pt idx="4">
                  <c:v>71373000</c:v>
                </c:pt>
                <c:pt idx="5">
                  <c:v>85000000</c:v>
                </c:pt>
                <c:pt idx="6">
                  <c:v>108000000</c:v>
                </c:pt>
                <c:pt idx="7">
                  <c:v>161000000</c:v>
                </c:pt>
                <c:pt idx="8">
                  <c:v>206500000</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Model'!$B$18:$J$18</c:f>
              <c:numCache>
                <c:formatCode>#,###,,;\(#,###,,\);\ \-\ \-</c:formatCode>
                <c:ptCount val="9"/>
                <c:pt idx="0">
                  <c:v>-16000000</c:v>
                </c:pt>
                <c:pt idx="1">
                  <c:v>-159000000</c:v>
                </c:pt>
                <c:pt idx="2">
                  <c:v>-150000000</c:v>
                </c:pt>
                <c:pt idx="3">
                  <c:v>-98000000</c:v>
                </c:pt>
                <c:pt idx="4">
                  <c:v>-73000000</c:v>
                </c:pt>
                <c:pt idx="5">
                  <c:v>-37000000</c:v>
                </c:pt>
                <c:pt idx="6">
                  <c:v>-3728000</c:v>
                </c:pt>
                <c:pt idx="7">
                  <c:v>46000000</c:v>
                </c:pt>
                <c:pt idx="8">
                  <c:v>100000000</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min val="0"/>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654050</xdr:colOff>
      <xdr:row>22</xdr:row>
      <xdr:rowOff>146050</xdr:rowOff>
    </xdr:from>
    <xdr:to>
      <xdr:col>10</xdr:col>
      <xdr:colOff>1117600</xdr:colOff>
      <xdr:row>34</xdr:row>
      <xdr:rowOff>266700</xdr:rowOff>
    </xdr:to>
    <xdr:graphicFrame macro="">
      <xdr:nvGraphicFramePr>
        <xdr:cNvPr id="2" name="Chart 1">
          <a:extLst>
            <a:ext uri="{FF2B5EF4-FFF2-40B4-BE49-F238E27FC236}">
              <a16:creationId xmlns:a16="http://schemas.microsoft.com/office/drawing/2014/main" id="{188AEA9F-EC4A-461C-DA1D-4B444983DA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https://www.bing.com/financeapi/forcetrigger?t=c38ljc&amp;q=XNYS%3aBROS&amp;form=skydnc</v>
    <v>Learn more on Bing</v>
  </rv>
  <rv s="1">
    <v>0</v>
    <v>Dutch Bros Inc (XNYS:BROS)</v>
    <v>2</v>
    <v>3</v>
    <v>Finance</v>
    <v>4</v>
    <v>en-US</v>
    <v>c38ljc</v>
    <v>268435456</v>
    <v>1</v>
    <v>Powered by Refinitiv</v>
    <v>43.49</v>
    <v>25.46</v>
    <v>1.988</v>
    <v>1.31</v>
    <v>3.8953000000000002E-2</v>
    <v>USD</v>
    <v>Dutch Bros Inc. is an operator and franchiser of drive-thru shops, which is focused on serving hand-crafted beverages. The Company sells a range of customizable hot, iced and blended beverages. Coffee-based beverages include its espresso-based custom drinks, cold brew and its proprietary Freeze blended beverages. Its Private Reserve coffee is a 100% Arabica three-bean blend, roasted in its Grants Pass facility. Its proprietary Blue Rebel energy drink is customizable with flavors and modifiers. It also offers a variety of teas, lemonades, sodas and smoothies. The Company has two segments: Company-operated shops, and Franchising and other. The Company-operated shops segment includes coffee shop sales to customers. The Franchising and other segment includes bean and product sales to franchise partners and includes the initial franchise fees, royalties, and marketing fees. It has approximately 831 shops, of which 542 are operated by the Company and 289 are franchised, across 16 states.</v>
    <v>24000</v>
    <v>New York Stock Exchange</v>
    <v>XNYS</v>
    <v>XNYS</v>
    <v>300 N Valley Dr, GRANTS PASS, OR, 97526 US</v>
    <v>35.4</v>
    <v>Hotels &amp; Entertainment Services</v>
    <v>Stock</v>
    <v>45602.932638043749</v>
    <v>0</v>
    <v>33.799999999999997</v>
    <v>5387332214</v>
    <v>Dutch Bros Inc</v>
    <v>Dutch Bros Inc</v>
    <v>34.5</v>
    <v>137.6823</v>
    <v>33.630000000000003</v>
    <v>34.94</v>
    <v>154188100</v>
    <v>BROS</v>
    <v>Dutch Bros Inc (XNYS:BROS)</v>
    <v>11933</v>
    <v>2094027</v>
    <v>2021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NYSE:BROS/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workbookViewId="0">
      <selection activeCell="G13" sqref="G13"/>
    </sheetView>
  </sheetViews>
  <sheetFormatPr baseColWidth="10" defaultRowHeight="16" x14ac:dyDescent="0.2"/>
  <cols>
    <col min="1" max="1" width="19" style="3" customWidth="1"/>
    <col min="2" max="17" width="18.83203125" style="3" customWidth="1"/>
    <col min="18" max="18" width="19" style="3" customWidth="1"/>
  </cols>
  <sheetData>
    <row r="1" spans="1:18" s="16" customFormat="1" ht="22" customHeight="1" x14ac:dyDescent="0.2">
      <c r="A1" s="76" t="e" vm="1">
        <v>#VALUE!</v>
      </c>
      <c r="B1" s="76"/>
      <c r="C1" s="76"/>
      <c r="D1" s="76"/>
    </row>
    <row r="2" spans="1:18" s="16" customFormat="1" ht="22" customHeight="1" x14ac:dyDescent="0.2">
      <c r="A2" s="77"/>
      <c r="B2" s="77"/>
      <c r="C2" s="77"/>
      <c r="D2" s="77"/>
      <c r="E2" s="49"/>
      <c r="F2" s="49"/>
      <c r="G2" s="49"/>
      <c r="H2" s="49"/>
      <c r="I2" s="49"/>
      <c r="J2" s="49"/>
    </row>
    <row r="3" spans="1:18" ht="22" customHeight="1" x14ac:dyDescent="0.2">
      <c r="A3" s="35" cm="1">
        <f t="array" aca="1" ref="A3" ca="1">_FV(A1,"Price")</f>
        <v>34.94</v>
      </c>
      <c r="B3" s="6" t="s">
        <v>22</v>
      </c>
      <c r="C3" s="39">
        <f ca="1">A5/F10</f>
        <v>4.3799448894308943</v>
      </c>
      <c r="D3" s="9" t="s">
        <v>26</v>
      </c>
      <c r="E3" s="42">
        <f>E14</f>
        <v>0.25988817560571548</v>
      </c>
      <c r="F3" s="9" t="s">
        <v>1</v>
      </c>
      <c r="G3" s="43" cm="1">
        <f t="array" aca="1" ref="G3" ca="1">_FV(A1,"Shares outstanding",TRUE)*(1+(5*C6))</f>
        <v>154188100</v>
      </c>
      <c r="H3" s="12" t="s">
        <v>4</v>
      </c>
      <c r="I3" s="43">
        <f>J18*(1+K4)/(I6-K4)</f>
        <v>1366666666.6666663</v>
      </c>
      <c r="J3" s="9" t="s">
        <v>2</v>
      </c>
      <c r="K3" s="81" t="s">
        <v>32</v>
      </c>
      <c r="L3" s="82"/>
      <c r="M3" s="2"/>
      <c r="N3" s="2"/>
      <c r="O3" s="1"/>
      <c r="P3" s="1"/>
      <c r="Q3" s="1"/>
      <c r="R3" s="1"/>
    </row>
    <row r="4" spans="1:18" ht="22" customHeight="1" x14ac:dyDescent="0.2">
      <c r="A4" s="36" cm="1">
        <f t="array" aca="1" ref="A4" ca="1">_FV(A1,"Change (%)",TRUE)</f>
        <v>3.8953000000000002E-2</v>
      </c>
      <c r="B4" s="7" t="s">
        <v>23</v>
      </c>
      <c r="C4" s="39">
        <f ca="1">A5/F15</f>
        <v>75.481375506143777</v>
      </c>
      <c r="D4" s="9" t="s">
        <v>25</v>
      </c>
      <c r="E4" s="42">
        <f>F17</f>
        <v>5.8026829268292682E-2</v>
      </c>
      <c r="F4" s="9" t="s">
        <v>6</v>
      </c>
      <c r="G4" s="53">
        <v>134900000</v>
      </c>
      <c r="H4" s="12" t="s">
        <v>28</v>
      </c>
      <c r="I4" s="43">
        <f>NPV(I6,F18,G18,H18,I18,(J18+I3))</f>
        <v>842360175.76212847</v>
      </c>
      <c r="J4" s="12" t="s">
        <v>5</v>
      </c>
      <c r="K4" s="50">
        <v>2.5000000000000001E-2</v>
      </c>
      <c r="L4" s="14" t="s">
        <v>29</v>
      </c>
      <c r="M4" s="2"/>
      <c r="N4" s="2"/>
      <c r="O4" s="1"/>
      <c r="P4" s="1"/>
      <c r="Q4" s="1"/>
      <c r="R4" s="1"/>
    </row>
    <row r="5" spans="1:18" ht="22" customHeight="1" x14ac:dyDescent="0.2">
      <c r="A5" s="37" cm="1">
        <f t="array" aca="1" ref="A5" ca="1">_FV(A1,"Market cap",TRUE)</f>
        <v>5387332214</v>
      </c>
      <c r="B5" s="7" t="s">
        <v>0</v>
      </c>
      <c r="C5" s="40">
        <f ca="1">F18/A5</f>
        <v>-1.3550305995664369E-2</v>
      </c>
      <c r="D5" s="9" t="s">
        <v>24</v>
      </c>
      <c r="E5" s="42">
        <f>F20</f>
        <v>-5.9349593495934959E-2</v>
      </c>
      <c r="F5" s="9" t="s">
        <v>8</v>
      </c>
      <c r="G5" s="53">
        <v>676600000</v>
      </c>
      <c r="H5" s="12" t="s">
        <v>9</v>
      </c>
      <c r="I5" s="43">
        <f>I4+G4-G5</f>
        <v>300660175.76212847</v>
      </c>
      <c r="J5" s="12" t="s">
        <v>7</v>
      </c>
      <c r="K5" s="45">
        <f ca="1">I5/G3</f>
        <v>1.9499570703713742</v>
      </c>
      <c r="L5" s="6" t="s">
        <v>11</v>
      </c>
      <c r="M5" s="2"/>
      <c r="N5" s="2"/>
      <c r="O5" s="1"/>
      <c r="P5" s="1"/>
      <c r="Q5" s="1"/>
      <c r="R5" s="1"/>
    </row>
    <row r="6" spans="1:18" ht="22" customHeight="1" x14ac:dyDescent="0.2">
      <c r="A6" s="38" cm="1">
        <f t="array" aca="1" ref="A6" ca="1">_FV(A1,"Beta")</f>
        <v>1.988</v>
      </c>
      <c r="B6" s="8" t="s">
        <v>18</v>
      </c>
      <c r="C6" s="41">
        <v>0</v>
      </c>
      <c r="D6" s="10" t="s">
        <v>27</v>
      </c>
      <c r="E6" s="52">
        <v>3.4000000000000002E-2</v>
      </c>
      <c r="F6" s="11" t="s">
        <v>12</v>
      </c>
      <c r="G6" s="44">
        <f>G4-G5</f>
        <v>-541700000</v>
      </c>
      <c r="H6" s="11" t="s">
        <v>3</v>
      </c>
      <c r="I6" s="51">
        <v>0.1</v>
      </c>
      <c r="J6" s="10" t="s">
        <v>10</v>
      </c>
      <c r="K6" s="46">
        <f ca="1">K5/A3-1</f>
        <v>-0.94419126873579351</v>
      </c>
      <c r="L6" s="15"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47"/>
      <c r="B8" s="48"/>
      <c r="C8" s="48"/>
      <c r="D8" s="48"/>
      <c r="E8" s="48"/>
      <c r="F8" s="48"/>
      <c r="G8" s="48"/>
      <c r="H8" s="48"/>
      <c r="I8" s="48"/>
      <c r="J8" s="13"/>
      <c r="K8" s="2"/>
      <c r="L8" s="2"/>
      <c r="M8" s="2"/>
      <c r="N8" s="2"/>
      <c r="O8" s="1"/>
      <c r="P8" s="1"/>
      <c r="Q8" s="1"/>
      <c r="R8" s="1"/>
    </row>
    <row r="9" spans="1:18" ht="22" customHeight="1" x14ac:dyDescent="0.2">
      <c r="A9" s="56"/>
      <c r="B9" s="54">
        <v>2020</v>
      </c>
      <c r="C9" s="54">
        <v>2021</v>
      </c>
      <c r="D9" s="54">
        <v>2022</v>
      </c>
      <c r="E9" s="55">
        <v>2023</v>
      </c>
      <c r="F9" s="57">
        <v>2024</v>
      </c>
      <c r="G9" s="57">
        <v>2025</v>
      </c>
      <c r="H9" s="57">
        <v>2026</v>
      </c>
      <c r="I9" s="57">
        <v>2027</v>
      </c>
      <c r="J9" s="58">
        <v>2028</v>
      </c>
      <c r="K9" s="13"/>
      <c r="L9" s="2"/>
      <c r="M9" s="2"/>
      <c r="N9" s="2"/>
      <c r="O9" s="1"/>
      <c r="P9" s="1"/>
      <c r="Q9" s="1"/>
      <c r="R9" s="1"/>
    </row>
    <row r="10" spans="1:18" ht="22" customHeight="1" x14ac:dyDescent="0.2">
      <c r="A10" s="22" t="s">
        <v>14</v>
      </c>
      <c r="B10" s="23">
        <v>327000000</v>
      </c>
      <c r="C10" s="23">
        <v>498000000</v>
      </c>
      <c r="D10" s="23">
        <v>739000000</v>
      </c>
      <c r="E10" s="24">
        <v>965800000</v>
      </c>
      <c r="F10" s="59">
        <v>1230000000</v>
      </c>
      <c r="G10" s="59">
        <v>1480000000</v>
      </c>
      <c r="H10" s="59">
        <v>1769000000</v>
      </c>
      <c r="I10" s="59">
        <v>2153000000</v>
      </c>
      <c r="J10" s="59">
        <v>2514000000</v>
      </c>
      <c r="K10" s="60" t="s">
        <v>19</v>
      </c>
      <c r="L10" s="2"/>
      <c r="M10" s="2"/>
      <c r="N10" s="2"/>
      <c r="O10" s="1"/>
      <c r="P10" s="1"/>
      <c r="Q10" s="1"/>
      <c r="R10" s="1"/>
    </row>
    <row r="11" spans="1:18" ht="22" customHeight="1" x14ac:dyDescent="0.2">
      <c r="A11" s="18"/>
      <c r="B11" s="19"/>
      <c r="C11" s="19">
        <f t="shared" ref="C11:J11" si="0">(C10/B10)-1</f>
        <v>0.52293577981651373</v>
      </c>
      <c r="D11" s="19">
        <f t="shared" si="0"/>
        <v>0.48393574297188757</v>
      </c>
      <c r="E11" s="25">
        <f t="shared" si="0"/>
        <v>0.30690121786197566</v>
      </c>
      <c r="F11" s="19">
        <f t="shared" si="0"/>
        <v>0.27355560157382475</v>
      </c>
      <c r="G11" s="19">
        <f t="shared" si="0"/>
        <v>0.20325203252032531</v>
      </c>
      <c r="H11" s="19">
        <f t="shared" si="0"/>
        <v>0.19527027027027022</v>
      </c>
      <c r="I11" s="19">
        <f t="shared" si="0"/>
        <v>0.21707179197286597</v>
      </c>
      <c r="J11" s="25">
        <f t="shared" si="0"/>
        <v>0.16767301439851368</v>
      </c>
      <c r="K11" s="61">
        <f>AVERAGE(F11:J11)</f>
        <v>0.21136454214716</v>
      </c>
      <c r="L11" s="2"/>
      <c r="M11" s="2"/>
      <c r="N11" s="2"/>
      <c r="O11" s="1"/>
      <c r="P11" s="1"/>
      <c r="Q11" s="1"/>
      <c r="R11" s="1"/>
    </row>
    <row r="12" spans="1:18" ht="22" customHeight="1" x14ac:dyDescent="0.2">
      <c r="A12" s="22" t="s">
        <v>30</v>
      </c>
      <c r="B12" s="23">
        <v>116000000</v>
      </c>
      <c r="C12" s="23">
        <v>153000000</v>
      </c>
      <c r="D12" s="23">
        <v>181000000</v>
      </c>
      <c r="E12" s="24">
        <v>251000000</v>
      </c>
      <c r="F12" s="23"/>
      <c r="G12" s="23"/>
      <c r="H12" s="23"/>
      <c r="I12" s="23"/>
      <c r="J12" s="24"/>
      <c r="K12" s="62"/>
      <c r="L12" s="2"/>
      <c r="M12" s="2"/>
      <c r="N12" s="2"/>
      <c r="O12" s="1"/>
      <c r="P12" s="1"/>
      <c r="Q12" s="1"/>
      <c r="R12" s="1"/>
    </row>
    <row r="13" spans="1:18" ht="22" customHeight="1" x14ac:dyDescent="0.2">
      <c r="A13" s="28"/>
      <c r="B13" s="29"/>
      <c r="C13" s="29">
        <f>(C12/B12)-1</f>
        <v>0.31896551724137923</v>
      </c>
      <c r="D13" s="29">
        <f>(D12/C12)-1</f>
        <v>0.18300653594771243</v>
      </c>
      <c r="E13" s="30">
        <f>(E12/D12)-1</f>
        <v>0.38674033149171261</v>
      </c>
      <c r="F13" s="29"/>
      <c r="G13" s="29"/>
      <c r="H13" s="29"/>
      <c r="I13" s="29"/>
      <c r="J13" s="30"/>
      <c r="K13" s="63"/>
      <c r="L13" s="2"/>
      <c r="M13" s="2"/>
      <c r="N13" s="2"/>
      <c r="O13" s="1"/>
      <c r="P13" s="1"/>
      <c r="Q13" s="1"/>
      <c r="R13" s="1"/>
    </row>
    <row r="14" spans="1:18" ht="22" customHeight="1" x14ac:dyDescent="0.2">
      <c r="A14" s="20" t="s">
        <v>1</v>
      </c>
      <c r="B14" s="21">
        <f>B12/B10</f>
        <v>0.35474006116207951</v>
      </c>
      <c r="C14" s="21">
        <f>C12/C10</f>
        <v>0.30722891566265059</v>
      </c>
      <c r="D14" s="21">
        <f>D12/D10</f>
        <v>0.24492557510148849</v>
      </c>
      <c r="E14" s="26">
        <f>E12/E10</f>
        <v>0.25988817560571548</v>
      </c>
      <c r="F14" s="21"/>
      <c r="G14" s="21"/>
      <c r="H14" s="21"/>
      <c r="I14" s="21"/>
      <c r="J14" s="26"/>
      <c r="K14" s="64"/>
      <c r="L14" s="2"/>
      <c r="M14" s="2"/>
      <c r="N14" s="2"/>
      <c r="O14" s="1"/>
      <c r="P14" s="1"/>
      <c r="Q14" s="1"/>
      <c r="R14" s="1"/>
    </row>
    <row r="15" spans="1:18" ht="22" customHeight="1" x14ac:dyDescent="0.2">
      <c r="A15" s="22" t="s">
        <v>15</v>
      </c>
      <c r="B15" s="23">
        <v>0</v>
      </c>
      <c r="C15" s="23">
        <v>-12679000</v>
      </c>
      <c r="D15" s="23">
        <v>-4753000</v>
      </c>
      <c r="E15" s="24">
        <v>1718000</v>
      </c>
      <c r="F15" s="59">
        <v>71373000</v>
      </c>
      <c r="G15" s="59">
        <v>85000000</v>
      </c>
      <c r="H15" s="59">
        <v>108000000</v>
      </c>
      <c r="I15" s="59">
        <v>161000000</v>
      </c>
      <c r="J15" s="59">
        <v>206500000</v>
      </c>
      <c r="K15" s="60" t="s">
        <v>20</v>
      </c>
      <c r="L15" s="2"/>
      <c r="M15" s="2"/>
      <c r="N15" s="2"/>
      <c r="O15" s="1"/>
      <c r="P15" s="1"/>
      <c r="Q15" s="1"/>
      <c r="R15" s="1"/>
    </row>
    <row r="16" spans="1:18" ht="22" customHeight="1" x14ac:dyDescent="0.2">
      <c r="A16" s="28"/>
      <c r="B16" s="29"/>
      <c r="C16" s="29" t="e">
        <f t="shared" ref="C16:J16" si="1">(C15/B15)-1</f>
        <v>#DIV/0!</v>
      </c>
      <c r="D16" s="29">
        <f t="shared" si="1"/>
        <v>-0.62512816468175725</v>
      </c>
      <c r="E16" s="30">
        <f t="shared" si="1"/>
        <v>-1.3614559225752156</v>
      </c>
      <c r="F16" s="29">
        <f t="shared" si="1"/>
        <v>40.544237485448193</v>
      </c>
      <c r="G16" s="29">
        <f t="shared" si="1"/>
        <v>0.19092654084878036</v>
      </c>
      <c r="H16" s="29">
        <f t="shared" si="1"/>
        <v>0.27058823529411757</v>
      </c>
      <c r="I16" s="29">
        <f t="shared" si="1"/>
        <v>0.4907407407407407</v>
      </c>
      <c r="J16" s="30">
        <f t="shared" si="1"/>
        <v>0.28260869565217384</v>
      </c>
      <c r="K16" s="63">
        <f>AVERAGE(G16:J16)</f>
        <v>0.30871605313395312</v>
      </c>
      <c r="L16" s="2"/>
      <c r="M16" s="2"/>
      <c r="N16" s="2"/>
      <c r="O16" s="1"/>
      <c r="P16" s="1"/>
      <c r="Q16" s="1"/>
      <c r="R16" s="1"/>
    </row>
    <row r="17" spans="1:18" ht="22" customHeight="1" x14ac:dyDescent="0.2">
      <c r="A17" s="4" t="s">
        <v>16</v>
      </c>
      <c r="B17" s="5">
        <f t="shared" ref="B17:J17" si="2">B15/B10</f>
        <v>0</v>
      </c>
      <c r="C17" s="5">
        <f t="shared" si="2"/>
        <v>-2.5459839357429719E-2</v>
      </c>
      <c r="D17" s="5">
        <f t="shared" si="2"/>
        <v>-6.4316644113667117E-3</v>
      </c>
      <c r="E17" s="27">
        <f t="shared" si="2"/>
        <v>1.7788361979705943E-3</v>
      </c>
      <c r="F17" s="5">
        <f t="shared" si="2"/>
        <v>5.8026829268292682E-2</v>
      </c>
      <c r="G17" s="5">
        <f t="shared" si="2"/>
        <v>5.7432432432432436E-2</v>
      </c>
      <c r="H17" s="5">
        <f t="shared" si="2"/>
        <v>6.1051441492368567E-2</v>
      </c>
      <c r="I17" s="5">
        <f t="shared" si="2"/>
        <v>7.4779377612633535E-2</v>
      </c>
      <c r="J17" s="27">
        <f t="shared" si="2"/>
        <v>8.2140015910898964E-2</v>
      </c>
      <c r="K17" s="65"/>
      <c r="L17" s="2"/>
      <c r="M17" s="2"/>
      <c r="N17" s="2"/>
      <c r="O17" s="1"/>
      <c r="P17" s="1"/>
      <c r="Q17" s="1"/>
      <c r="R17" s="1"/>
    </row>
    <row r="18" spans="1:18" ht="22" customHeight="1" x14ac:dyDescent="0.2">
      <c r="A18" s="22" t="s">
        <v>17</v>
      </c>
      <c r="B18" s="23">
        <v>-16000000</v>
      </c>
      <c r="C18" s="23">
        <v>-159000000</v>
      </c>
      <c r="D18" s="23">
        <v>-150000000</v>
      </c>
      <c r="E18" s="24">
        <v>-98000000</v>
      </c>
      <c r="F18" s="59">
        <v>-73000000</v>
      </c>
      <c r="G18" s="59">
        <v>-37000000</v>
      </c>
      <c r="H18" s="59">
        <v>-3728000</v>
      </c>
      <c r="I18" s="59">
        <v>46000000</v>
      </c>
      <c r="J18" s="59">
        <v>100000000</v>
      </c>
      <c r="K18" s="60" t="s">
        <v>21</v>
      </c>
      <c r="L18" s="2"/>
      <c r="M18" s="2"/>
      <c r="N18" s="2"/>
      <c r="P18" s="1"/>
      <c r="Q18" s="1"/>
      <c r="R18" s="1"/>
    </row>
    <row r="19" spans="1:18" ht="22" customHeight="1" x14ac:dyDescent="0.2">
      <c r="A19" s="31"/>
      <c r="B19" s="29"/>
      <c r="C19" s="29">
        <f t="shared" ref="C19:J19" si="3">(C18/B18)-1</f>
        <v>8.9375</v>
      </c>
      <c r="D19" s="29">
        <f t="shared" si="3"/>
        <v>-5.6603773584905648E-2</v>
      </c>
      <c r="E19" s="30">
        <f t="shared" si="3"/>
        <v>-0.34666666666666668</v>
      </c>
      <c r="F19" s="29">
        <f t="shared" si="3"/>
        <v>-0.25510204081632648</v>
      </c>
      <c r="G19" s="29">
        <f t="shared" si="3"/>
        <v>-0.49315068493150682</v>
      </c>
      <c r="H19" s="29">
        <f t="shared" si="3"/>
        <v>-0.89924324324324323</v>
      </c>
      <c r="I19" s="29">
        <f t="shared" si="3"/>
        <v>-13.339055793991417</v>
      </c>
      <c r="J19" s="30">
        <f t="shared" si="3"/>
        <v>1.1739130434782608</v>
      </c>
      <c r="K19" s="63">
        <f>AVERAGE(G19:J19)</f>
        <v>-3.3893841696719766</v>
      </c>
      <c r="L19" s="2"/>
      <c r="M19" s="2"/>
      <c r="N19" s="2"/>
      <c r="O19" s="1"/>
      <c r="P19" s="1"/>
      <c r="Q19" s="1"/>
      <c r="R19" s="1"/>
    </row>
    <row r="20" spans="1:18" ht="22" customHeight="1" x14ac:dyDescent="0.2">
      <c r="A20" s="32" t="s">
        <v>8</v>
      </c>
      <c r="B20" s="33">
        <f t="shared" ref="B20:J20" si="4">B18/B10</f>
        <v>-4.8929663608562692E-2</v>
      </c>
      <c r="C20" s="33">
        <f t="shared" si="4"/>
        <v>-0.31927710843373491</v>
      </c>
      <c r="D20" s="33">
        <f t="shared" si="4"/>
        <v>-0.20297699594046009</v>
      </c>
      <c r="E20" s="34">
        <f t="shared" si="4"/>
        <v>-0.10147028370262995</v>
      </c>
      <c r="F20" s="33">
        <f t="shared" si="4"/>
        <v>-5.9349593495934959E-2</v>
      </c>
      <c r="G20" s="33">
        <f t="shared" si="4"/>
        <v>-2.5000000000000001E-2</v>
      </c>
      <c r="H20" s="33">
        <f t="shared" si="4"/>
        <v>-2.1074053137365742E-3</v>
      </c>
      <c r="I20" s="33">
        <f t="shared" si="4"/>
        <v>2.1365536460752437E-2</v>
      </c>
      <c r="J20" s="34">
        <f t="shared" si="4"/>
        <v>3.9777247414478918E-2</v>
      </c>
      <c r="K20" s="66"/>
      <c r="L20" s="2"/>
      <c r="M20" s="2"/>
      <c r="N20" s="2"/>
      <c r="O20" s="1"/>
      <c r="P20" s="1"/>
      <c r="Q20" s="1"/>
      <c r="R20" s="1"/>
    </row>
    <row r="21" spans="1:18" ht="22" customHeight="1" x14ac:dyDescent="0.2">
      <c r="A21" s="67" t="s">
        <v>31</v>
      </c>
      <c r="B21" s="68">
        <v>49873000</v>
      </c>
      <c r="C21" s="68">
        <v>49873000</v>
      </c>
      <c r="D21" s="68">
        <v>57953000</v>
      </c>
      <c r="E21" s="69">
        <v>75430000</v>
      </c>
      <c r="F21" s="68"/>
      <c r="G21" s="68"/>
      <c r="H21" s="68"/>
      <c r="I21" s="68"/>
      <c r="J21" s="68"/>
      <c r="K21" s="60" t="s">
        <v>27</v>
      </c>
      <c r="L21" s="2"/>
      <c r="M21" s="2"/>
      <c r="N21" s="2"/>
      <c r="P21" s="1"/>
      <c r="Q21" s="1"/>
      <c r="R21" s="1"/>
    </row>
    <row r="22" spans="1:18" ht="22" customHeight="1" x14ac:dyDescent="0.2">
      <c r="A22" s="70"/>
      <c r="B22" s="71"/>
      <c r="C22" s="72">
        <f t="shared" ref="C22" si="5">(C21/B21)-1</f>
        <v>0</v>
      </c>
      <c r="D22" s="73">
        <f t="shared" ref="D22" si="6">(D21/C21)-1</f>
        <v>0.16201150923345287</v>
      </c>
      <c r="E22" s="74">
        <f t="shared" ref="E22" si="7">(E21/D21)-1</f>
        <v>0.30157196348765369</v>
      </c>
      <c r="F22" s="71"/>
      <c r="G22" s="71"/>
      <c r="H22" s="71"/>
      <c r="I22" s="71"/>
      <c r="J22" s="71"/>
      <c r="K22" s="75">
        <f>AVERAGE(C22:E22)</f>
        <v>0.15452782424036884</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78" t="str" cm="1">
        <f t="array" aca="1" ref="A25" ca="1">_FV(A1,"Industry")</f>
        <v>Hotels &amp; Entertainment Services</v>
      </c>
      <c r="B25" s="78"/>
      <c r="C25" s="78"/>
      <c r="D25" s="79" cm="1">
        <f t="array" aca="1" ref="D25" ca="1">_FV(A1,"Year incorporated",TRUE)</f>
        <v>2021</v>
      </c>
      <c r="E25" s="79"/>
      <c r="F25" s="2"/>
      <c r="G25" s="2"/>
      <c r="H25" s="2"/>
      <c r="I25" s="2"/>
      <c r="J25" s="2"/>
      <c r="K25" s="2"/>
      <c r="L25" s="2"/>
      <c r="M25" s="2"/>
      <c r="N25" s="2"/>
      <c r="O25" s="1"/>
      <c r="P25" s="1"/>
      <c r="Q25" s="1"/>
      <c r="R25" s="1"/>
    </row>
    <row r="26" spans="1:18" ht="22" customHeight="1" x14ac:dyDescent="0.2">
      <c r="A26" s="17"/>
      <c r="B26" s="17"/>
      <c r="C26" s="17"/>
      <c r="D26" s="17"/>
      <c r="E26" s="17"/>
      <c r="F26" s="2"/>
      <c r="G26" s="2"/>
      <c r="H26" s="2"/>
      <c r="I26" s="2"/>
      <c r="J26" s="2"/>
      <c r="K26" s="2"/>
      <c r="L26" s="2"/>
      <c r="M26" s="2"/>
      <c r="N26" s="2"/>
      <c r="P26" s="1"/>
      <c r="Q26" s="1"/>
      <c r="R26" s="1"/>
    </row>
    <row r="27" spans="1:18" ht="22" customHeight="1" x14ac:dyDescent="0.2">
      <c r="A27" s="80" t="str" cm="1">
        <f t="array" aca="1" ref="A27" ca="1">_FV(A1,"Description")</f>
        <v>Dutch Bros Inc. is an operator and franchiser of drive-thru shops, which is focused on serving hand-crafted beverages. The Company sells a range of customizable hot, iced and blended beverages. Coffee-based beverages include its espresso-based custom drinks, cold brew and its proprietary Freeze blended beverages. Its Private Reserve coffee is a 100% Arabica three-bean blend, roasted in its Grants Pass facility. Its proprietary Blue Rebel energy drink is customizable with flavors and modifiers. It also offers a variety of teas, lemonades, sodas and smoothies. The Company has two segments: Company-operated shops, and Franchising and other. The Company-operated shops segment includes coffee shop sales to customers. The Franchising and other segment includes bean and product sales to franchise partners and includes the initial franchise fees, royalties, and marketing fees. It has approximately 831 shops, of which 542 are operated by the Company and 289 are franchised, across 16 states.</v>
      </c>
      <c r="B27" s="80"/>
      <c r="C27" s="80"/>
      <c r="D27" s="80"/>
      <c r="E27" s="80"/>
      <c r="F27" s="2"/>
      <c r="G27" s="2"/>
      <c r="H27" s="2"/>
      <c r="I27" s="2"/>
      <c r="J27" s="2"/>
      <c r="K27" s="2"/>
      <c r="L27" s="2"/>
      <c r="M27" s="2"/>
      <c r="N27" s="2"/>
      <c r="O27" s="1"/>
      <c r="P27" s="1"/>
      <c r="Q27" s="1"/>
      <c r="R27" s="1"/>
    </row>
    <row r="28" spans="1:18" ht="22" customHeight="1" x14ac:dyDescent="0.2">
      <c r="A28" s="80"/>
      <c r="B28" s="80"/>
      <c r="C28" s="80"/>
      <c r="D28" s="80"/>
      <c r="E28" s="80"/>
      <c r="F28" s="2"/>
      <c r="G28" s="2"/>
      <c r="H28" s="2"/>
      <c r="I28" s="2"/>
      <c r="J28" s="2"/>
      <c r="K28" s="2"/>
      <c r="L28" s="2"/>
      <c r="M28" s="2"/>
      <c r="N28" s="2"/>
      <c r="O28" s="1"/>
      <c r="P28" s="1"/>
      <c r="Q28" s="1"/>
      <c r="R28" s="1"/>
    </row>
    <row r="29" spans="1:18" ht="22" customHeight="1" x14ac:dyDescent="0.2">
      <c r="A29" s="80"/>
      <c r="B29" s="80"/>
      <c r="C29" s="80"/>
      <c r="D29" s="80"/>
      <c r="E29" s="80"/>
      <c r="F29" s="2"/>
      <c r="G29" s="2"/>
      <c r="H29" s="2"/>
      <c r="I29" s="2"/>
      <c r="J29" s="2"/>
      <c r="K29" s="2"/>
      <c r="L29" s="2"/>
      <c r="M29" s="2"/>
      <c r="N29" s="2"/>
      <c r="O29" s="1"/>
      <c r="P29" s="1"/>
      <c r="Q29" s="1"/>
      <c r="R29" s="1"/>
    </row>
    <row r="30" spans="1:18" ht="22" customHeight="1" x14ac:dyDescent="0.2">
      <c r="A30" s="80"/>
      <c r="B30" s="80"/>
      <c r="C30" s="80"/>
      <c r="D30" s="80"/>
      <c r="E30" s="80"/>
      <c r="F30" s="2"/>
      <c r="G30" s="2"/>
      <c r="H30" s="2"/>
      <c r="I30" s="2"/>
      <c r="J30" s="2"/>
      <c r="K30" s="2"/>
      <c r="L30" s="2"/>
      <c r="M30" s="2"/>
      <c r="N30" s="2"/>
      <c r="O30" s="1"/>
      <c r="P30" s="1"/>
      <c r="Q30" s="1"/>
      <c r="R30" s="1"/>
    </row>
    <row r="31" spans="1:18" ht="22" customHeight="1" x14ac:dyDescent="0.2">
      <c r="A31" s="80"/>
      <c r="B31" s="80"/>
      <c r="C31" s="80"/>
      <c r="D31" s="80"/>
      <c r="E31" s="80"/>
      <c r="F31" s="2"/>
      <c r="G31" s="2"/>
      <c r="H31" s="2"/>
      <c r="I31" s="2"/>
      <c r="J31" s="2"/>
      <c r="K31" s="2"/>
      <c r="L31" s="2"/>
      <c r="M31" s="2"/>
      <c r="N31" s="2"/>
      <c r="O31" s="1"/>
      <c r="P31" s="1"/>
      <c r="Q31" s="1"/>
      <c r="R31" s="1"/>
    </row>
    <row r="32" spans="1:18" ht="22" customHeight="1" x14ac:dyDescent="0.2">
      <c r="A32" s="80"/>
      <c r="B32" s="80"/>
      <c r="C32" s="80"/>
      <c r="D32" s="80"/>
      <c r="E32" s="80"/>
      <c r="F32" s="1"/>
      <c r="G32" s="1"/>
      <c r="H32" s="1"/>
      <c r="I32" s="1"/>
      <c r="J32" s="1"/>
      <c r="K32" s="1"/>
      <c r="L32" s="1"/>
      <c r="M32" s="2"/>
      <c r="N32" s="2"/>
      <c r="O32" s="1"/>
      <c r="P32" s="1"/>
      <c r="Q32" s="1"/>
      <c r="R32" s="1"/>
    </row>
    <row r="33" spans="1:18" ht="22" customHeight="1" x14ac:dyDescent="0.2">
      <c r="A33" s="80"/>
      <c r="B33" s="80"/>
      <c r="C33" s="80"/>
      <c r="D33" s="80"/>
      <c r="E33" s="80"/>
      <c r="F33" s="1"/>
      <c r="G33" s="1"/>
      <c r="H33" s="1"/>
      <c r="I33" s="1"/>
      <c r="J33" s="1"/>
      <c r="K33" s="1"/>
      <c r="L33" s="1"/>
      <c r="M33" s="2"/>
      <c r="N33" s="2"/>
      <c r="O33" s="1"/>
      <c r="P33" s="1"/>
      <c r="Q33" s="1"/>
      <c r="R33" s="1"/>
    </row>
    <row r="34" spans="1:18" ht="22" customHeight="1" x14ac:dyDescent="0.2">
      <c r="A34" s="80"/>
      <c r="B34" s="80"/>
      <c r="C34" s="80"/>
      <c r="D34" s="80"/>
      <c r="E34" s="80"/>
      <c r="F34" s="2"/>
      <c r="G34" s="2"/>
      <c r="H34" s="2"/>
      <c r="I34" s="2"/>
      <c r="J34" s="2"/>
      <c r="K34" s="2"/>
      <c r="L34" s="2"/>
      <c r="M34" s="2"/>
      <c r="N34" s="2"/>
      <c r="O34" s="2"/>
      <c r="P34" s="2"/>
      <c r="Q34" s="1"/>
      <c r="R34" s="1"/>
    </row>
    <row r="35" spans="1:18" ht="22" customHeight="1" x14ac:dyDescent="0.2">
      <c r="A35" s="80"/>
      <c r="B35" s="80"/>
      <c r="C35" s="80"/>
      <c r="D35" s="80"/>
      <c r="E35" s="80"/>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5">
    <mergeCell ref="A1:D2"/>
    <mergeCell ref="A25:C25"/>
    <mergeCell ref="D25:E25"/>
    <mergeCell ref="A27:E35"/>
    <mergeCell ref="K3:L3"/>
  </mergeCells>
  <hyperlinks>
    <hyperlink ref="F9" r:id="rId1" display="https://finbox.com/NYSE:BROS/explorer/revenue_proj" xr:uid="{09D8D358-F35F-CF4E-83D8-9899DD62D81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Desai, Avi</cp:lastModifiedBy>
  <dcterms:created xsi:type="dcterms:W3CDTF">2024-08-28T06:49:52Z</dcterms:created>
  <dcterms:modified xsi:type="dcterms:W3CDTF">2024-11-07T10:37:23Z</dcterms:modified>
</cp:coreProperties>
</file>