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5F27DFB5-DFDF-2942-9AE6-AB5A7C4CE6E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1" i="1"/>
  <c r="C22" i="1"/>
  <c r="B20" i="1"/>
  <c r="C19" i="1"/>
  <c r="C16" i="1"/>
  <c r="B17" i="1"/>
  <c r="C11" i="1"/>
  <c r="C13" i="1"/>
  <c r="B14" i="1"/>
  <c r="D22" i="1"/>
  <c r="C14" i="1"/>
  <c r="D14" i="1"/>
  <c r="E14" i="1"/>
  <c r="E3" i="1" s="1"/>
  <c r="E13" i="1"/>
  <c r="D13" i="1"/>
  <c r="A6" i="1" a="1"/>
  <c r="A6" i="1" s="1"/>
  <c r="G6" i="1"/>
  <c r="A27" i="1" a="1"/>
  <c r="A27" i="1" s="1"/>
  <c r="D25" i="1" a="1"/>
  <c r="D25" i="1" s="1"/>
  <c r="A25" i="1" a="1"/>
  <c r="A25" i="1" s="1"/>
  <c r="J20" i="1"/>
  <c r="I20" i="1"/>
  <c r="H20" i="1"/>
  <c r="G20" i="1"/>
  <c r="F20" i="1"/>
  <c r="E20" i="1"/>
  <c r="D20" i="1"/>
  <c r="C20" i="1"/>
  <c r="J19" i="1"/>
  <c r="I19" i="1"/>
  <c r="H19" i="1"/>
  <c r="G19" i="1"/>
  <c r="F19" i="1"/>
  <c r="E19" i="1"/>
  <c r="D19" i="1"/>
  <c r="J17" i="1"/>
  <c r="I17" i="1"/>
  <c r="H17" i="1"/>
  <c r="G17" i="1"/>
  <c r="F17" i="1"/>
  <c r="E17" i="1"/>
  <c r="D17" i="1"/>
  <c r="C17" i="1"/>
  <c r="J16" i="1"/>
  <c r="I16" i="1"/>
  <c r="H16" i="1"/>
  <c r="G16" i="1"/>
  <c r="F16" i="1"/>
  <c r="E16" i="1"/>
  <c r="D16" i="1"/>
  <c r="J11" i="1"/>
  <c r="I11" i="1"/>
  <c r="H11" i="1"/>
  <c r="G11" i="1"/>
  <c r="F11" i="1"/>
  <c r="E11" i="1"/>
  <c r="D11" i="1"/>
  <c r="A3" i="1" a="1"/>
  <c r="A3" i="1" s="1"/>
  <c r="A4" i="1" a="1"/>
  <c r="A4" i="1" s="1"/>
  <c r="A5" i="1" a="1"/>
  <c r="A5" i="1" s="1"/>
  <c r="C5" i="1" s="1"/>
  <c r="E22" i="1" l="1"/>
  <c r="K22" i="1" s="1"/>
  <c r="C6" i="1" s="1"/>
  <c r="G3" i="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<sst xmlns="http://schemas.openxmlformats.org/spreadsheetml/2006/main" count="36" uniqueCount="33">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</sst>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318000000</c:v>
                </c:pt>
                <c:pt idx="1">
                  <c:v>392000000</c:v>
                </c:pt>
                <c:pt idx="2">
                  <c:v>579000000</c:v>
                </c:pt>
                <c:pt idx="3">
                  <c:v>1024000000</c:v>
                </c:pt>
                <c:pt idx="4">
                  <c:v>1321000000</c:v>
                </c:pt>
                <c:pt idx="5">
                  <c:v>1557000000</c:v>
                </c:pt>
                <c:pt idx="6">
                  <c:v>1805000000</c:v>
                </c:pt>
                <c:pt idx="7">
                  <c:v>2030000000</c:v>
                </c:pt>
                <c:pt idx="8">
                  <c:v>2183000000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6000000</c:v>
                </c:pt>
                <c:pt idx="1">
                  <c:v>22000000</c:v>
                </c:pt>
                <c:pt idx="2">
                  <c:v>61000000</c:v>
                </c:pt>
                <c:pt idx="3">
                  <c:v>127700000</c:v>
                </c:pt>
                <c:pt idx="4">
                  <c:v>203000000</c:v>
                </c:pt>
                <c:pt idx="5">
                  <c:v>258000000</c:v>
                </c:pt>
                <c:pt idx="6">
                  <c:v>309000000</c:v>
                </c:pt>
                <c:pt idx="7">
                  <c:v>389000000</c:v>
                </c:pt>
                <c:pt idx="8">
                  <c:v>436000000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15000000</c:v>
                </c:pt>
                <c:pt idx="1">
                  <c:v>7000000</c:v>
                </c:pt>
                <c:pt idx="2">
                  <c:v>85000000</c:v>
                </c:pt>
                <c:pt idx="3">
                  <c:v>57000000</c:v>
                </c:pt>
                <c:pt idx="4">
                  <c:v>196000000</c:v>
                </c:pt>
                <c:pt idx="5">
                  <c:v>268000000</c:v>
                </c:pt>
                <c:pt idx="6">
                  <c:v>295000000</c:v>
                </c:pt>
                <c:pt idx="7">
                  <c:v>413000000</c:v>
                </c:pt>
                <c:pt idx="8">
                  <c:v>482000000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23</xdr:row>
      <xdr:rowOff>31750</xdr:rowOff>
    </xdr:from>
    <xdr:to>
      <xdr:col>10</xdr:col>
      <xdr:colOff>939800</xdr:colOff>
      <xdr:row>35</xdr:row>
      <xdr:rowOff>139700</xdr:rowOff>
    </xdr:to>
    <xdr:graphicFrame macro="">
      <xdr:nvGraphicFramePr>
        <xdr:cNvPr id="2" name="Chart 1">
          <a:extLst>
            <a:ext uri="{FF2B5EF4-FFF2-40B4-BE49-F238E27FC236}">
              <a16:creationId xmlns:a16="http://schemas.microsoft.com/office/drawing/2014/main" id="{830C20D1-915B-C295-72C4-AFE67CDE6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221.82990000000001</v>
    <v>92.16</v>
    <v>1.4469000000000001</v>
    <v>-3.0150000000000001</v>
    <v>-2.8142999999999998E-2</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107.36</v>
    <v>Specialty Retailers</v>
    <v>Stock</v>
    <v>45602.929237835153</v>
    <v>0</v>
    <v>98.5</v>
    <v>5870860566</v>
    <v>E.L.F. BEAUTY, INC.</v>
    <v>E.L.F. BEAUTY, INC.</v>
    <v>107</v>
    <v>49.526899999999998</v>
    <v>107.13</v>
    <v>104.11499999999999</v>
    <v>56388230</v>
    <v>ELF</v>
    <v>E.L.F. BEAUTY, INC. (XNYS:ELF)</v>
    <v>5960</v>
    <v>2104148</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8" sqref="H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104.11499999999999</v>
      </c>
      <c r="B3" s="6" t="s">
        <v>22</v>
      </c>
      <c r="C3" s="39">
        <f ca="1">A5/F10</f>
        <v>4.444254781226344</v>
      </c>
      <c r="D3" s="9" t="s">
        <v>26</v>
      </c>
      <c r="E3" s="42">
        <f>E14</f>
        <v>0.70703125</v>
      </c>
      <c r="F3" s="9" t="s">
        <v>1</v>
      </c>
      <c r="G3" s="43" cm="1">
        <f t="array" aca="1" ref="G3" ca="1">_FV(A1,"Shares outstanding",TRUE)*(1+(5*C6))</f>
        <v>65414483.140550599</v>
      </c>
      <c r="H3" s="12" t="s">
        <v>4</v>
      </c>
      <c r="I3" s="43">
        <f>J18*(1+K4)/(I6-K4)</f>
        <v>6587333333.3333311</v>
      </c>
      <c r="J3" s="9" t="s">
        <v>2</v>
      </c>
      <c r="K3" s="81" t="s">
        <v>32</v>
      </c>
      <c r="L3" s="82"/>
      <c r="M3" s="2"/>
      <c r="N3" s="2"/>
      <c r="O3" s="1"/>
      <c r="P3" s="1"/>
      <c r="Q3" s="1"/>
      <c r="R3" s="1"/>
    </row>
    <row r="4" spans="1:18" ht="22" customHeight="1" x14ac:dyDescent="0.2">
      <c r="A4" s="36" cm="1">
        <f t="array" aca="1" ref="A4" ca="1">_FV(A1,"Change (%)",TRUE)</f>
        <v>-2.8142999999999998E-2</v>
      </c>
      <c r="B4" s="7" t="s">
        <v>23</v>
      </c>
      <c r="C4" s="39">
        <f ca="1">A5/F15</f>
        <v>28.920495399014779</v>
      </c>
      <c r="D4" s="9" t="s">
        <v>25</v>
      </c>
      <c r="E4" s="42">
        <f>F17</f>
        <v>0.15367146101438303</v>
      </c>
      <c r="F4" s="9" t="s">
        <v>6</v>
      </c>
      <c r="G4" s="53">
        <v>108000000</v>
      </c>
      <c r="H4" s="12" t="s">
        <v>28</v>
      </c>
      <c r="I4" s="43">
        <f>NPV(I6,F18,G18,H18,I18,(J18+I3))</f>
        <v>5292891651.2988596</v>
      </c>
      <c r="J4" s="12" t="s">
        <v>5</v>
      </c>
      <c r="K4" s="50">
        <v>2.5000000000000001E-2</v>
      </c>
      <c r="L4" s="14" t="s">
        <v>29</v>
      </c>
      <c r="M4" s="2"/>
      <c r="N4" s="2"/>
      <c r="O4" s="1"/>
      <c r="P4" s="1"/>
      <c r="Q4" s="1"/>
      <c r="R4" s="1"/>
    </row>
    <row r="5" spans="1:18" ht="22" customHeight="1" x14ac:dyDescent="0.2">
      <c r="A5" s="37" cm="1">
        <f t="array" aca="1" ref="A5" ca="1">_FV(A1,"Market cap",TRUE)</f>
        <v>5870860566</v>
      </c>
      <c r="B5" s="7" t="s">
        <v>0</v>
      </c>
      <c r="C5" s="40">
        <f ca="1">F18/A5</f>
        <v>3.3385224839965991E-2</v>
      </c>
      <c r="D5" s="9" t="s">
        <v>24</v>
      </c>
      <c r="E5" s="42">
        <f>F20</f>
        <v>0.14837244511733536</v>
      </c>
      <c r="F5" s="9" t="s">
        <v>8</v>
      </c>
      <c r="G5" s="53">
        <v>291000000</v>
      </c>
      <c r="H5" s="12" t="s">
        <v>9</v>
      </c>
      <c r="I5" s="43">
        <f>I4+G4-G5</f>
        <v>5109891651.2988596</v>
      </c>
      <c r="J5" s="12" t="s">
        <v>7</v>
      </c>
      <c r="K5" s="45">
        <f ca="1">I5/G3</f>
        <v>78.115600796228335</v>
      </c>
      <c r="L5" s="6" t="s">
        <v>11</v>
      </c>
      <c r="M5" s="2"/>
      <c r="N5" s="2"/>
      <c r="O5" s="1"/>
      <c r="P5" s="1"/>
      <c r="Q5" s="1"/>
      <c r="R5" s="1"/>
    </row>
    <row r="6" spans="1:18" ht="22" customHeight="1" x14ac:dyDescent="0.2">
      <c r="A6" s="38" cm="1">
        <f t="array" aca="1" ref="A6" ca="1">_FV(A1,"Beta")</f>
        <v>1.4469000000000001</v>
      </c>
      <c r="B6" s="8" t="s">
        <v>18</v>
      </c>
      <c r="C6" s="41">
        <f>K22</f>
        <v>3.2014670935940348E-2</v>
      </c>
      <c r="D6" s="10" t="s">
        <v>27</v>
      </c>
      <c r="E6" s="52">
        <v>0.187</v>
      </c>
      <c r="F6" s="11" t="s">
        <v>12</v>
      </c>
      <c r="G6" s="44">
        <f>G4-G5</f>
        <v>-183000000</v>
      </c>
      <c r="H6" s="11" t="s">
        <v>3</v>
      </c>
      <c r="I6" s="51">
        <v>0.1</v>
      </c>
      <c r="J6" s="10" t="s">
        <v>10</v>
      </c>
      <c r="K6" s="46">
        <f ca="1">K5/A3-1</f>
        <v>-0.24971809253010291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57">
        <v>2025</v>
      </c>
      <c r="G9" s="57">
        <v>2026</v>
      </c>
      <c r="H9" s="57">
        <v>2027</v>
      </c>
      <c r="I9" s="57">
        <v>2028</v>
      </c>
      <c r="J9" s="58">
        <v>2029</v>
      </c>
      <c r="K9" s="13"/>
      <c r="L9" s="2"/>
      <c r="M9" s="2"/>
      <c r="N9" s="2"/>
      <c r="O9" s="1"/>
      <c r="P9" s="1"/>
      <c r="Q9" s="1"/>
      <c r="R9" s="1"/>
    </row>
    <row r="10" spans="1:18" ht="22" customHeight="1" x14ac:dyDescent="0.2">
      <c r="A10" s="22" t="s">
        <v>14</v>
      </c>
      <c r="B10" s="23">
        <v>318000000</v>
      </c>
      <c r="C10" s="23">
        <v>392000000</v>
      </c>
      <c r="D10" s="23">
        <v>579000000</v>
      </c>
      <c r="E10" s="24">
        <v>1024000000</v>
      </c>
      <c r="F10" s="59">
        <v>1321000000</v>
      </c>
      <c r="G10" s="59">
        <v>1557000000</v>
      </c>
      <c r="H10" s="59">
        <v>1805000000</v>
      </c>
      <c r="I10" s="59">
        <v>2030000000</v>
      </c>
      <c r="J10" s="59">
        <v>2183000000</v>
      </c>
      <c r="K10" s="60" t="s">
        <v>19</v>
      </c>
      <c r="L10" s="2"/>
      <c r="M10" s="2"/>
      <c r="N10" s="2"/>
      <c r="O10" s="1"/>
      <c r="P10" s="1"/>
      <c r="Q10" s="1"/>
      <c r="R10" s="1"/>
    </row>
    <row r="11" spans="1:18" ht="22" customHeight="1" x14ac:dyDescent="0.2">
      <c r="A11" s="18"/>
      <c r="B11" s="19"/>
      <c r="C11" s="19">
        <f t="shared" ref="C11:J11" si="0">(C10/B10)-1</f>
        <v>0.23270440251572322</v>
      </c>
      <c r="D11" s="19">
        <f t="shared" si="0"/>
        <v>0.4770408163265305</v>
      </c>
      <c r="E11" s="25">
        <f t="shared" si="0"/>
        <v>0.76856649395509491</v>
      </c>
      <c r="F11" s="19">
        <f t="shared" si="0"/>
        <v>0.2900390625</v>
      </c>
      <c r="G11" s="19">
        <f t="shared" si="0"/>
        <v>0.17865253595760788</v>
      </c>
      <c r="H11" s="19">
        <f t="shared" si="0"/>
        <v>0.15928066795118823</v>
      </c>
      <c r="I11" s="19">
        <f t="shared" si="0"/>
        <v>0.12465373961218829</v>
      </c>
      <c r="J11" s="25">
        <f t="shared" si="0"/>
        <v>7.5369458128078826E-2</v>
      </c>
      <c r="K11" s="61">
        <f>AVERAGE(F11:J11)</f>
        <v>0.16559909282981264</v>
      </c>
      <c r="L11" s="2"/>
      <c r="M11" s="2"/>
      <c r="N11" s="2"/>
      <c r="O11" s="1"/>
      <c r="P11" s="1"/>
      <c r="Q11" s="1"/>
      <c r="R11" s="1"/>
    </row>
    <row r="12" spans="1:18" ht="22" customHeight="1" x14ac:dyDescent="0.2">
      <c r="A12" s="22" t="s">
        <v>30</v>
      </c>
      <c r="B12" s="23">
        <v>206000000</v>
      </c>
      <c r="C12" s="23">
        <v>252000000</v>
      </c>
      <c r="D12" s="23">
        <v>390000000</v>
      </c>
      <c r="E12" s="24">
        <v>724000000</v>
      </c>
      <c r="F12" s="23"/>
      <c r="G12" s="23"/>
      <c r="H12" s="23"/>
      <c r="I12" s="23"/>
      <c r="J12" s="24"/>
      <c r="K12" s="62"/>
      <c r="L12" s="2"/>
      <c r="M12" s="2"/>
      <c r="N12" s="2"/>
      <c r="O12" s="1"/>
      <c r="P12" s="1"/>
      <c r="Q12" s="1"/>
      <c r="R12" s="1"/>
    </row>
    <row r="13" spans="1:18" ht="22" customHeight="1" x14ac:dyDescent="0.2">
      <c r="A13" s="28"/>
      <c r="B13" s="29"/>
      <c r="C13" s="29">
        <f>(C12/B12)-1</f>
        <v>0.22330097087378631</v>
      </c>
      <c r="D13" s="29">
        <f>(D12/C12)-1</f>
        <v>0.54761904761904767</v>
      </c>
      <c r="E13" s="30">
        <f>(E12/D12)-1</f>
        <v>0.85641025641025648</v>
      </c>
      <c r="F13" s="29"/>
      <c r="G13" s="29"/>
      <c r="H13" s="29"/>
      <c r="I13" s="29"/>
      <c r="J13" s="30"/>
      <c r="K13" s="63"/>
      <c r="L13" s="2"/>
      <c r="M13" s="2"/>
      <c r="N13" s="2"/>
      <c r="O13" s="1"/>
      <c r="P13" s="1"/>
      <c r="Q13" s="1"/>
      <c r="R13" s="1"/>
    </row>
    <row r="14" spans="1:18" ht="22" customHeight="1" x14ac:dyDescent="0.2">
      <c r="A14" s="20" t="s">
        <v>1</v>
      </c>
      <c r="B14" s="21">
        <f>B12/B10</f>
        <v>0.64779874213836475</v>
      </c>
      <c r="C14" s="21">
        <f>C12/C10</f>
        <v>0.6428571428571429</v>
      </c>
      <c r="D14" s="21">
        <f>D12/D10</f>
        <v>0.67357512953367871</v>
      </c>
      <c r="E14" s="26">
        <f>E12/E10</f>
        <v>0.70703125</v>
      </c>
      <c r="F14" s="21"/>
      <c r="G14" s="21"/>
      <c r="H14" s="21"/>
      <c r="I14" s="21"/>
      <c r="J14" s="26"/>
      <c r="K14" s="64"/>
      <c r="L14" s="2"/>
      <c r="M14" s="2"/>
      <c r="N14" s="2"/>
      <c r="O14" s="1"/>
      <c r="P14" s="1"/>
      <c r="Q14" s="1"/>
      <c r="R14" s="1"/>
    </row>
    <row r="15" spans="1:18" ht="22" customHeight="1" x14ac:dyDescent="0.2">
      <c r="A15" s="22" t="s">
        <v>15</v>
      </c>
      <c r="B15" s="23">
        <v>6000000</v>
      </c>
      <c r="C15" s="23">
        <v>22000000</v>
      </c>
      <c r="D15" s="23">
        <v>61000000</v>
      </c>
      <c r="E15" s="24">
        <v>127700000</v>
      </c>
      <c r="F15" s="59">
        <v>203000000</v>
      </c>
      <c r="G15" s="59">
        <v>258000000</v>
      </c>
      <c r="H15" s="59">
        <v>309000000</v>
      </c>
      <c r="I15" s="59">
        <v>389000000</v>
      </c>
      <c r="J15" s="59">
        <v>436000000</v>
      </c>
      <c r="K15" s="60" t="s">
        <v>20</v>
      </c>
      <c r="L15" s="2"/>
      <c r="M15" s="2"/>
      <c r="N15" s="2"/>
      <c r="O15" s="1"/>
      <c r="P15" s="1"/>
      <c r="Q15" s="1"/>
      <c r="R15" s="1"/>
    </row>
    <row r="16" spans="1:18" ht="22" customHeight="1" x14ac:dyDescent="0.2">
      <c r="A16" s="28"/>
      <c r="B16" s="29"/>
      <c r="C16" s="29">
        <f t="shared" ref="C16:J16" si="1">(C15/B15)-1</f>
        <v>2.6666666666666665</v>
      </c>
      <c r="D16" s="29">
        <f t="shared" si="1"/>
        <v>1.7727272727272729</v>
      </c>
      <c r="E16" s="30">
        <f t="shared" si="1"/>
        <v>1.0934426229508198</v>
      </c>
      <c r="F16" s="29">
        <f t="shared" si="1"/>
        <v>0.58966327329678925</v>
      </c>
      <c r="G16" s="29">
        <f t="shared" si="1"/>
        <v>0.27093596059113301</v>
      </c>
      <c r="H16" s="29">
        <f t="shared" si="1"/>
        <v>0.19767441860465107</v>
      </c>
      <c r="I16" s="29">
        <f t="shared" si="1"/>
        <v>0.25889967637540456</v>
      </c>
      <c r="J16" s="30">
        <f t="shared" si="1"/>
        <v>0.12082262210796912</v>
      </c>
      <c r="K16" s="63">
        <f>AVERAGE(F16:J16)</f>
        <v>0.28759919019518942</v>
      </c>
      <c r="L16" s="2"/>
      <c r="M16" s="2"/>
      <c r="N16" s="2"/>
      <c r="O16" s="1"/>
      <c r="P16" s="1"/>
      <c r="Q16" s="1"/>
      <c r="R16" s="1"/>
    </row>
    <row r="17" spans="1:18" ht="22" customHeight="1" x14ac:dyDescent="0.2">
      <c r="A17" s="4" t="s">
        <v>16</v>
      </c>
      <c r="B17" s="5">
        <f t="shared" ref="B17:J17" si="2">B15/B10</f>
        <v>1.8867924528301886E-2</v>
      </c>
      <c r="C17" s="5">
        <f t="shared" si="2"/>
        <v>5.6122448979591837E-2</v>
      </c>
      <c r="D17" s="5">
        <f t="shared" si="2"/>
        <v>0.10535405872193437</v>
      </c>
      <c r="E17" s="27">
        <f t="shared" si="2"/>
        <v>0.12470703125</v>
      </c>
      <c r="F17" s="5">
        <f t="shared" si="2"/>
        <v>0.15367146101438303</v>
      </c>
      <c r="G17" s="5">
        <f t="shared" si="2"/>
        <v>0.16570327552986513</v>
      </c>
      <c r="H17" s="5">
        <f t="shared" si="2"/>
        <v>0.17119113573407202</v>
      </c>
      <c r="I17" s="5">
        <f t="shared" si="2"/>
        <v>0.19162561576354681</v>
      </c>
      <c r="J17" s="27">
        <f t="shared" si="2"/>
        <v>0.19972514887769124</v>
      </c>
      <c r="K17" s="65"/>
      <c r="L17" s="2"/>
      <c r="M17" s="2"/>
      <c r="N17" s="2"/>
      <c r="O17" s="1"/>
      <c r="P17" s="1"/>
      <c r="Q17" s="1"/>
      <c r="R17" s="1"/>
    </row>
    <row r="18" spans="1:18" ht="22" customHeight="1" x14ac:dyDescent="0.2">
      <c r="A18" s="22" t="s">
        <v>17</v>
      </c>
      <c r="B18" s="23">
        <v>15000000</v>
      </c>
      <c r="C18" s="23">
        <v>7000000</v>
      </c>
      <c r="D18" s="23">
        <v>85000000</v>
      </c>
      <c r="E18" s="24">
        <v>57000000</v>
      </c>
      <c r="F18" s="59">
        <v>196000000</v>
      </c>
      <c r="G18" s="59">
        <v>268000000</v>
      </c>
      <c r="H18" s="59">
        <v>295000000</v>
      </c>
      <c r="I18" s="59">
        <v>413000000</v>
      </c>
      <c r="J18" s="59">
        <v>482000000</v>
      </c>
      <c r="K18" s="60" t="s">
        <v>21</v>
      </c>
      <c r="L18" s="2"/>
      <c r="M18" s="2"/>
      <c r="N18" s="2"/>
      <c r="P18" s="1"/>
      <c r="Q18" s="1"/>
      <c r="R18" s="1"/>
    </row>
    <row r="19" spans="1:18" ht="22" customHeight="1" x14ac:dyDescent="0.2">
      <c r="A19" s="31"/>
      <c r="B19" s="29"/>
      <c r="C19" s="29">
        <f t="shared" ref="C19:J19" si="3">(C18/B18)-1</f>
        <v>-0.53333333333333333</v>
      </c>
      <c r="D19" s="29">
        <f t="shared" si="3"/>
        <v>11.142857142857142</v>
      </c>
      <c r="E19" s="30">
        <f t="shared" si="3"/>
        <v>-0.3294117647058824</v>
      </c>
      <c r="F19" s="29">
        <f t="shared" si="3"/>
        <v>2.4385964912280702</v>
      </c>
      <c r="G19" s="29">
        <f t="shared" si="3"/>
        <v>0.36734693877551017</v>
      </c>
      <c r="H19" s="29">
        <f t="shared" si="3"/>
        <v>0.10074626865671643</v>
      </c>
      <c r="I19" s="29">
        <f t="shared" si="3"/>
        <v>0.39999999999999991</v>
      </c>
      <c r="J19" s="30">
        <f t="shared" si="3"/>
        <v>0.16707021791767551</v>
      </c>
      <c r="K19" s="63">
        <f>AVERAGE(F19:J19)</f>
        <v>0.6947519833155944</v>
      </c>
      <c r="L19" s="2"/>
      <c r="M19" s="2"/>
      <c r="N19" s="2"/>
      <c r="O19" s="1"/>
      <c r="P19" s="1"/>
      <c r="Q19" s="1"/>
      <c r="R19" s="1"/>
    </row>
    <row r="20" spans="1:18" ht="22" customHeight="1" x14ac:dyDescent="0.2">
      <c r="A20" s="32" t="s">
        <v>8</v>
      </c>
      <c r="B20" s="33">
        <f t="shared" ref="B20:J20" si="4">B18/B10</f>
        <v>4.716981132075472E-2</v>
      </c>
      <c r="C20" s="33">
        <f t="shared" si="4"/>
        <v>1.7857142857142856E-2</v>
      </c>
      <c r="D20" s="33">
        <f t="shared" si="4"/>
        <v>0.14680483592400692</v>
      </c>
      <c r="E20" s="34">
        <f t="shared" si="4"/>
        <v>5.56640625E-2</v>
      </c>
      <c r="F20" s="33">
        <f t="shared" si="4"/>
        <v>0.14837244511733536</v>
      </c>
      <c r="G20" s="33">
        <f t="shared" si="4"/>
        <v>0.17212588310854207</v>
      </c>
      <c r="H20" s="33">
        <f t="shared" si="4"/>
        <v>0.16343490304709141</v>
      </c>
      <c r="I20" s="33">
        <f t="shared" si="4"/>
        <v>0.20344827586206896</v>
      </c>
      <c r="J20" s="34">
        <f t="shared" si="4"/>
        <v>0.22079706825469536</v>
      </c>
      <c r="K20" s="66"/>
      <c r="L20" s="2"/>
      <c r="M20" s="2"/>
      <c r="N20" s="2"/>
      <c r="O20" s="1"/>
      <c r="P20" s="1"/>
      <c r="Q20" s="1"/>
      <c r="R20" s="1"/>
    </row>
    <row r="21" spans="1:18" ht="22" customHeight="1" x14ac:dyDescent="0.2">
      <c r="A21" s="67" t="s">
        <v>31</v>
      </c>
      <c r="B21" s="68">
        <v>51121000</v>
      </c>
      <c r="C21" s="68">
        <v>52121000</v>
      </c>
      <c r="D21" s="68">
        <v>53295000</v>
      </c>
      <c r="E21" s="69">
        <f>55507000</f>
        <v>55507000</v>
      </c>
      <c r="F21" s="68"/>
      <c r="G21" s="68"/>
      <c r="H21" s="68"/>
      <c r="I21" s="68"/>
      <c r="J21" s="68"/>
      <c r="K21" s="60" t="s">
        <v>27</v>
      </c>
      <c r="L21" s="2"/>
      <c r="M21" s="2"/>
      <c r="N21" s="2"/>
      <c r="P21" s="1"/>
      <c r="Q21" s="1"/>
      <c r="R21" s="1"/>
    </row>
    <row r="22" spans="1:18" ht="22" customHeight="1" x14ac:dyDescent="0.2">
      <c r="A22" s="70"/>
      <c r="B22" s="71"/>
      <c r="C22" s="72">
        <f t="shared" ref="C22:D22" si="5">(C21/B21)-1</f>
        <v>1.9561432679329416E-2</v>
      </c>
      <c r="D22" s="73">
        <f t="shared" si="5"/>
        <v>2.2524510274169796E-2</v>
      </c>
      <c r="E22" s="74">
        <f t="shared" ref="E22" si="6">(E21/D21)-1</f>
        <v>4.1504831597710901E-2</v>
      </c>
      <c r="F22" s="71"/>
      <c r="G22" s="71"/>
      <c r="H22" s="71"/>
      <c r="I22" s="71"/>
      <c r="J22" s="71"/>
      <c r="K22" s="75">
        <f>AVERAGE(D22:E22)</f>
        <v>3.2014670935940348E-2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Specialty Retailers</v>
      </c>
      <c r="B25" s="78"/>
      <c r="C25" s="78"/>
      <c r="D25" s="79" cm="1">
        <f t="array" aca="1" ref="D25" ca="1">_FV(A1,"Year incorporated",TRUE)</f>
        <v>2013</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EL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2024-11-07T09:32:00Z</dcterms:modified>
</cp:coreProperties>
</file>