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C011F488-EC63-1343-92BB-44E8BF187F6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<sst xmlns="http://schemas.openxmlformats.org/spreadsheetml/2006/main" count="35" uniqueCount="32">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</sst>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https://www.bing.com/financeapi/forcetrigger?t=a1qm5r&amp;q=XNYS%3aCW&amp;form=skydnc</v>
    <v>Learn more on Bing</v>
  </rv>
  <rv s="1">
    <v>0</v>
    <v>CURTISS-WRIGHT CORPORATION (XNYS:CW)</v>
    <v>2</v>
    <v>3</v>
    <v>Finance</v>
    <v>4</v>
    <v>en-US</v>
    <v>a1qm5r</v>
    <v>268435456</v>
    <v>1</v>
    <v>Powered by Refinitiv</v>
    <v>371.03750000000002</v>
    <v>203.22</v>
    <v>1.1802999999999999</v>
    <v>10.36</v>
    <v>2.9599E-2</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361.86</v>
    <v>Aerospace &amp; Defense</v>
    <v>Stock</v>
    <v>45602.000000046093</v>
    <v>0</v>
    <v>352.28</v>
    <v>13675385626</v>
    <v>CURTISS-WRIGHT CORPORATION</v>
    <v>CURTISS-WRIGHT CORPORATION</v>
    <v>353.2</v>
    <v>34.065399999999997</v>
    <v>350.01</v>
    <v>360.37</v>
    <v>37948180</v>
    <v>CW</v>
    <v>CURTISS-WRIGHT CORPORATION (XNYS:CW)</v>
    <v>101</v>
    <v>258284</v>
    <v>1929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H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27" sqref="H27"/>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360.37</v>
      </c>
      <c r="B3" s="6" t="s">
        <v>22</v>
      </c>
      <c r="C3" s="49">
        <f ca="1">A5/F10</f>
        <v>4.4852035506723515</v>
      </c>
      <c r="D3" s="9" t="s">
        <v>26</v>
      </c>
      <c r="E3" s="52">
        <f>E14</f>
        <v>0.3750439367311072</v>
      </c>
      <c r="F3" s="9" t="s">
        <v>1</v>
      </c>
      <c r="G3" s="53" cm="1">
        <f t="array" aca="1" ref="G3" ca="1">_FV(A1,"Shares outstanding",TRUE)*(1+(5*C6))</f>
        <v>32888191.589288048</v>
      </c>
      <c r="H3" s="12" t="s">
        <v>4</v>
      </c>
      <c r="I3" s="53">
        <f>J18*(1+K4)/(I6-K4)</f>
        <v>7311666666.666666</v>
      </c>
      <c r="J3" s="9" t="s">
        <v>2</v>
      </c>
      <c r="K3" s="13"/>
      <c r="L3" s="14"/>
      <c r="M3" s="2"/>
      <c r="N3" s="2"/>
      <c r="O3" s="1"/>
      <c r="P3" s="1"/>
      <c r="Q3" s="1"/>
      <c r="R3" s="1"/>
    </row>
    <row r="4" spans="1:18" ht="22" customHeight="1" x14ac:dyDescent="0.2">
      <c r="A4" s="46" cm="1">
        <f t="array" aca="1" ref="A4" ca="1">_FV(A1,"Change (%)",TRUE)</f>
        <v>2.9599E-2</v>
      </c>
      <c r="B4" s="7" t="s">
        <v>23</v>
      </c>
      <c r="C4" s="49">
        <f ca="1">A5/F15</f>
        <v>33.600456083538084</v>
      </c>
      <c r="D4" s="9" t="s">
        <v>25</v>
      </c>
      <c r="E4" s="52">
        <f>E17</f>
        <v>0.12478031634446397</v>
      </c>
      <c r="F4" s="9" t="s">
        <v>6</v>
      </c>
      <c r="G4" s="63">
        <v>406000000</v>
      </c>
      <c r="H4" s="12" t="s">
        <v>28</v>
      </c>
      <c r="I4" s="53">
        <f>NPV(I6,F18,G18,H18,I18,(J18+I3))</f>
        <v>6352733647.5195198</v>
      </c>
      <c r="J4" s="12" t="s">
        <v>5</v>
      </c>
      <c r="K4" s="60">
        <v>2.5000000000000001E-2</v>
      </c>
      <c r="L4" s="15" t="s">
        <v>29</v>
      </c>
      <c r="M4" s="2"/>
      <c r="N4" s="2"/>
      <c r="O4" s="1"/>
      <c r="P4" s="1"/>
      <c r="Q4" s="1"/>
      <c r="R4" s="1"/>
    </row>
    <row r="5" spans="1:18" ht="22" customHeight="1" x14ac:dyDescent="0.2">
      <c r="A5" s="47" cm="1">
        <f t="array" aca="1" ref="A5" ca="1">_FV(A1,"Market cap",TRUE)</f>
        <v>13675385626</v>
      </c>
      <c r="B5" s="7" t="s">
        <v>0</v>
      </c>
      <c r="C5" s="50">
        <f ca="1">F18/A5</f>
        <v>3.1004610151093664E-2</v>
      </c>
      <c r="D5" s="9" t="s">
        <v>24</v>
      </c>
      <c r="E5" s="52">
        <f>E20</f>
        <v>0.1539543057996485</v>
      </c>
      <c r="F5" s="9" t="s">
        <v>8</v>
      </c>
      <c r="G5" s="63">
        <v>1208000000</v>
      </c>
      <c r="H5" s="12" t="s">
        <v>9</v>
      </c>
      <c r="I5" s="53">
        <f>I4+G4-G5</f>
        <v>5550733647.5195198</v>
      </c>
      <c r="J5" s="12" t="s">
        <v>7</v>
      </c>
      <c r="K5" s="55">
        <f ca="1">I5/G3</f>
        <v>168.77588518206755</v>
      </c>
      <c r="L5" s="6" t="s">
        <v>11</v>
      </c>
      <c r="M5" s="2"/>
      <c r="N5" s="2"/>
      <c r="O5" s="1"/>
      <c r="P5" s="1"/>
      <c r="Q5" s="1"/>
      <c r="R5" s="1"/>
    </row>
    <row r="6" spans="1:18" ht="22" customHeight="1" x14ac:dyDescent="0.2">
      <c r="A6" s="48" cm="1">
        <f t="array" aca="1" ref="A6" ca="1">_FV(A1,"Beta")</f>
        <v>1.1802999999999999</v>
      </c>
      <c r="B6" s="8" t="s">
        <v>18</v>
      </c>
      <c r="C6" s="51">
        <f>K22</f>
        <v>-2.6667884524169277E-2</v>
      </c>
      <c r="D6" s="10" t="s">
        <v>27</v>
      </c>
      <c r="E6" s="62">
        <v>0.112</v>
      </c>
      <c r="F6" s="11" t="s">
        <v>12</v>
      </c>
      <c r="G6" s="54">
        <f>G4-G5</f>
        <v>-802000000</v>
      </c>
      <c r="H6" s="11" t="s">
        <v>3</v>
      </c>
      <c r="I6" s="61">
        <v>0.1</v>
      </c>
      <c r="J6" s="10" t="s">
        <v>10</v>
      </c>
      <c r="K6" s="56">
        <f ca="1">K5/A3-1</f>
        <v>-0.53165944672956256</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2341000000</v>
      </c>
      <c r="C10" s="24">
        <v>2501000000</v>
      </c>
      <c r="D10" s="24">
        <v>2557000000</v>
      </c>
      <c r="E10" s="25">
        <v>2845000000</v>
      </c>
      <c r="F10" s="24">
        <v>3049000000</v>
      </c>
      <c r="G10" s="24">
        <v>3218000000</v>
      </c>
      <c r="H10" s="24">
        <v>3426000000</v>
      </c>
      <c r="I10" s="24">
        <v>3525000000</v>
      </c>
      <c r="J10" s="25">
        <v>3691000000</v>
      </c>
      <c r="K10" s="29" t="s">
        <v>19</v>
      </c>
      <c r="L10" s="2"/>
      <c r="M10" s="2"/>
      <c r="N10" s="2"/>
      <c r="O10" s="1"/>
      <c r="P10" s="1"/>
      <c r="Q10" s="1"/>
      <c r="R10" s="1"/>
    </row>
    <row r="11" spans="1:18" ht="22" customHeight="1" x14ac:dyDescent="0.2">
      <c r="A11" s="19"/>
      <c r="B11" s="20"/>
      <c r="C11" s="20">
        <f t="shared" ref="C11:J11" si="0">(C10/B10)-1</f>
        <v>6.8346860316104152E-2</v>
      </c>
      <c r="D11" s="20">
        <f t="shared" si="0"/>
        <v>2.2391043582566938E-2</v>
      </c>
      <c r="E11" s="26">
        <f t="shared" si="0"/>
        <v>0.11263199061400075</v>
      </c>
      <c r="F11" s="20">
        <f t="shared" si="0"/>
        <v>7.1704745166959682E-2</v>
      </c>
      <c r="G11" s="20">
        <f t="shared" si="0"/>
        <v>5.5428009183338789E-2</v>
      </c>
      <c r="H11" s="20">
        <f t="shared" si="0"/>
        <v>6.4636420136730877E-2</v>
      </c>
      <c r="I11" s="20">
        <f t="shared" si="0"/>
        <v>2.8896672504378218E-2</v>
      </c>
      <c r="J11" s="26">
        <f t="shared" si="0"/>
        <v>4.7092198581560218E-2</v>
      </c>
      <c r="K11" s="30">
        <f>AVERAGE(F11:J11)</f>
        <v>5.3551609114593557E-2</v>
      </c>
      <c r="L11" s="2"/>
      <c r="M11" s="2"/>
      <c r="N11" s="2"/>
      <c r="O11" s="1"/>
      <c r="P11" s="1"/>
      <c r="Q11" s="1"/>
      <c r="R11" s="1"/>
    </row>
    <row r="12" spans="1:18" ht="22" hidden="1" customHeight="1" x14ac:dyDescent="0.2">
      <c r="A12" s="23" t="s">
        <v>30</v>
      </c>
      <c r="B12" s="24">
        <v>842000000</v>
      </c>
      <c r="C12" s="24">
        <v>929000000</v>
      </c>
      <c r="D12" s="24">
        <v>954000000</v>
      </c>
      <c r="E12" s="25">
        <v>1067000000</v>
      </c>
      <c r="F12" s="24"/>
      <c r="G12" s="24"/>
      <c r="H12" s="24"/>
      <c r="I12" s="24"/>
      <c r="J12" s="25"/>
      <c r="K12" s="29"/>
      <c r="L12" s="2"/>
      <c r="M12" s="2"/>
      <c r="N12" s="2"/>
      <c r="O12" s="1"/>
      <c r="P12" s="1"/>
      <c r="Q12" s="1"/>
      <c r="R12" s="1"/>
    </row>
    <row r="13" spans="1:18" ht="22" hidden="1" customHeight="1" x14ac:dyDescent="0.2">
      <c r="A13" s="33"/>
      <c r="B13" s="34"/>
      <c r="C13" s="34">
        <f>(C12/B12)-1</f>
        <v>0.10332541567695963</v>
      </c>
      <c r="D13" s="34">
        <f>(D12/C12)-1</f>
        <v>2.6910656620021456E-2</v>
      </c>
      <c r="E13" s="35">
        <f>(E12/D12)-1</f>
        <v>0.11844863731656186</v>
      </c>
      <c r="F13" s="34"/>
      <c r="G13" s="34"/>
      <c r="H13" s="34"/>
      <c r="I13" s="34"/>
      <c r="J13" s="35"/>
      <c r="K13" s="36"/>
      <c r="L13" s="2"/>
      <c r="M13" s="2"/>
      <c r="N13" s="2"/>
      <c r="O13" s="1"/>
      <c r="P13" s="1"/>
      <c r="Q13" s="1"/>
      <c r="R13" s="1"/>
    </row>
    <row r="14" spans="1:18" ht="22" hidden="1" customHeight="1" x14ac:dyDescent="0.2">
      <c r="A14" s="21" t="s">
        <v>1</v>
      </c>
      <c r="B14" s="22">
        <f>B12/B10</f>
        <v>0.35967535241349852</v>
      </c>
      <c r="C14" s="22">
        <f>C12/C10</f>
        <v>0.37145141943222709</v>
      </c>
      <c r="D14" s="22">
        <f>D12/D10</f>
        <v>0.37309346890887757</v>
      </c>
      <c r="E14" s="27">
        <f>E12/E10</f>
        <v>0.3750439367311072</v>
      </c>
      <c r="F14" s="22"/>
      <c r="G14" s="22"/>
      <c r="H14" s="22"/>
      <c r="I14" s="22"/>
      <c r="J14" s="27"/>
      <c r="K14" s="31"/>
      <c r="L14" s="2"/>
      <c r="M14" s="2"/>
      <c r="N14" s="2"/>
      <c r="O14" s="1"/>
      <c r="P14" s="1"/>
      <c r="Q14" s="1"/>
      <c r="R14" s="1"/>
    </row>
    <row r="15" spans="1:18" ht="22" customHeight="1" x14ac:dyDescent="0.2">
      <c r="A15" s="23" t="s">
        <v>15</v>
      </c>
      <c r="B15" s="24">
        <v>201000000</v>
      </c>
      <c r="C15" s="24">
        <v>263000000</v>
      </c>
      <c r="D15" s="24">
        <v>294000000</v>
      </c>
      <c r="E15" s="25">
        <v>355000000</v>
      </c>
      <c r="F15" s="24">
        <v>407000000</v>
      </c>
      <c r="G15" s="24">
        <v>436000000</v>
      </c>
      <c r="H15" s="24">
        <v>479000000</v>
      </c>
      <c r="I15" s="24">
        <v>495000000</v>
      </c>
      <c r="J15" s="24">
        <v>525000000</v>
      </c>
      <c r="K15" s="29" t="s">
        <v>20</v>
      </c>
      <c r="L15" s="2"/>
      <c r="M15" s="2"/>
      <c r="N15" s="2"/>
      <c r="O15" s="1"/>
      <c r="P15" s="1"/>
      <c r="Q15" s="1"/>
      <c r="R15" s="1"/>
    </row>
    <row r="16" spans="1:18" ht="22" customHeight="1" x14ac:dyDescent="0.2">
      <c r="A16" s="33"/>
      <c r="B16" s="34"/>
      <c r="C16" s="34">
        <f t="shared" ref="C16:J16" si="1">(C15/B15)-1</f>
        <v>0.308457711442786</v>
      </c>
      <c r="D16" s="34">
        <f t="shared" si="1"/>
        <v>0.11787072243346008</v>
      </c>
      <c r="E16" s="35">
        <f t="shared" si="1"/>
        <v>0.20748299319727881</v>
      </c>
      <c r="F16" s="34">
        <f t="shared" si="1"/>
        <v>0.14647887323943665</v>
      </c>
      <c r="G16" s="34">
        <f t="shared" si="1"/>
        <v>7.1253071253071232E-2</v>
      </c>
      <c r="H16" s="34">
        <f t="shared" si="1"/>
        <v>9.8623853211009083E-2</v>
      </c>
      <c r="I16" s="34">
        <f t="shared" si="1"/>
        <v>3.3402922755741082E-2</v>
      </c>
      <c r="J16" s="35">
        <f t="shared" si="1"/>
        <v>6.0606060606060552E-2</v>
      </c>
      <c r="K16" s="36">
        <f>AVERAGE(G16:J16)</f>
        <v>6.5971476956470487E-2</v>
      </c>
      <c r="L16" s="2"/>
      <c r="M16" s="2"/>
      <c r="N16" s="2"/>
      <c r="O16" s="1"/>
      <c r="P16" s="1"/>
      <c r="Q16" s="1"/>
      <c r="R16" s="1"/>
    </row>
    <row r="17" spans="1:18" ht="22" customHeight="1" x14ac:dyDescent="0.2">
      <c r="A17" s="4" t="s">
        <v>16</v>
      </c>
      <c r="B17" s="5">
        <f t="shared" ref="B17:J17" si="2">B15/B10</f>
        <v>8.5860743272105938E-2</v>
      </c>
      <c r="C17" s="5">
        <f t="shared" si="2"/>
        <v>0.10515793682526989</v>
      </c>
      <c r="D17" s="5">
        <f t="shared" si="2"/>
        <v>0.11497849041845913</v>
      </c>
      <c r="E17" s="28">
        <f t="shared" si="2"/>
        <v>0.12478031634446397</v>
      </c>
      <c r="F17" s="5">
        <f t="shared" si="2"/>
        <v>0.13348638897999343</v>
      </c>
      <c r="G17" s="5">
        <f t="shared" si="2"/>
        <v>0.13548788067122436</v>
      </c>
      <c r="H17" s="5">
        <f t="shared" si="2"/>
        <v>0.13981319322825453</v>
      </c>
      <c r="I17" s="5">
        <f t="shared" si="2"/>
        <v>0.14042553191489363</v>
      </c>
      <c r="J17" s="28">
        <f t="shared" si="2"/>
        <v>0.14223787591438636</v>
      </c>
      <c r="K17" s="32"/>
      <c r="L17" s="2"/>
      <c r="M17" s="2"/>
      <c r="N17" s="2"/>
      <c r="O17" s="1"/>
      <c r="P17" s="1"/>
      <c r="Q17" s="1"/>
      <c r="R17" s="1"/>
    </row>
    <row r="18" spans="1:18" ht="22" customHeight="1" x14ac:dyDescent="0.2">
      <c r="A18" s="23" t="s">
        <v>17</v>
      </c>
      <c r="B18" s="24">
        <v>354000000</v>
      </c>
      <c r="C18" s="24">
        <v>377000000</v>
      </c>
      <c r="D18" s="24">
        <v>329000000</v>
      </c>
      <c r="E18" s="25">
        <v>438000000</v>
      </c>
      <c r="F18" s="24">
        <v>424000000</v>
      </c>
      <c r="G18" s="24">
        <v>456000000</v>
      </c>
      <c r="H18" s="24">
        <v>476000000</v>
      </c>
      <c r="I18" s="24">
        <v>528000000</v>
      </c>
      <c r="J18" s="25">
        <v>535000000</v>
      </c>
      <c r="K18" s="29" t="s">
        <v>21</v>
      </c>
      <c r="L18" s="2"/>
      <c r="M18" s="2"/>
      <c r="N18" s="2"/>
      <c r="P18" s="1"/>
      <c r="Q18" s="1"/>
      <c r="R18" s="1"/>
    </row>
    <row r="19" spans="1:18" ht="22" customHeight="1" x14ac:dyDescent="0.2">
      <c r="A19" s="37"/>
      <c r="B19" s="34"/>
      <c r="C19" s="34">
        <f t="shared" ref="C19:J19" si="3">(C18/B18)-1</f>
        <v>6.4971751412429279E-2</v>
      </c>
      <c r="D19" s="34">
        <f t="shared" si="3"/>
        <v>-0.12732095490716178</v>
      </c>
      <c r="E19" s="35">
        <f t="shared" si="3"/>
        <v>0.33130699088145898</v>
      </c>
      <c r="F19" s="34">
        <f t="shared" si="3"/>
        <v>-3.1963470319634757E-2</v>
      </c>
      <c r="G19" s="34">
        <f t="shared" si="3"/>
        <v>7.547169811320753E-2</v>
      </c>
      <c r="H19" s="34">
        <f t="shared" si="3"/>
        <v>4.3859649122806932E-2</v>
      </c>
      <c r="I19" s="34">
        <f t="shared" si="3"/>
        <v>0.10924369747899165</v>
      </c>
      <c r="J19" s="35">
        <f t="shared" si="3"/>
        <v>1.325757575757569E-2</v>
      </c>
      <c r="K19" s="36">
        <f>AVERAGE(G19:J19)</f>
        <v>6.0458155118145451E-2</v>
      </c>
      <c r="L19" s="2"/>
      <c r="M19" s="2"/>
      <c r="N19" s="2"/>
      <c r="O19" s="1"/>
      <c r="P19" s="1"/>
      <c r="Q19" s="1"/>
      <c r="R19" s="1"/>
    </row>
    <row r="20" spans="1:18" ht="22" customHeight="1" x14ac:dyDescent="0.2">
      <c r="A20" s="41" t="s">
        <v>8</v>
      </c>
      <c r="B20" s="42">
        <f t="shared" ref="B20:J20" si="4">B18/B10</f>
        <v>0.1512174284493806</v>
      </c>
      <c r="C20" s="42">
        <f t="shared" si="4"/>
        <v>0.15073970411835266</v>
      </c>
      <c r="D20" s="42">
        <f t="shared" si="4"/>
        <v>0.12866640594446618</v>
      </c>
      <c r="E20" s="43">
        <f t="shared" si="4"/>
        <v>0.1539543057996485</v>
      </c>
      <c r="F20" s="42">
        <f t="shared" si="4"/>
        <v>0.13906198753689733</v>
      </c>
      <c r="G20" s="42">
        <f t="shared" si="4"/>
        <v>0.14170292106898694</v>
      </c>
      <c r="H20" s="42">
        <f t="shared" si="4"/>
        <v>0.13893753648569759</v>
      </c>
      <c r="I20" s="42">
        <f t="shared" si="4"/>
        <v>0.1497872340425532</v>
      </c>
      <c r="J20" s="43">
        <f t="shared" si="4"/>
        <v>0.14494716878894609</v>
      </c>
      <c r="K20" s="44"/>
      <c r="L20" s="2"/>
      <c r="M20" s="2"/>
      <c r="N20" s="2"/>
      <c r="O20" s="1"/>
      <c r="P20" s="1"/>
      <c r="Q20" s="1"/>
      <c r="R20" s="1"/>
    </row>
    <row r="21" spans="1:18" ht="22" hidden="1" customHeight="1" x14ac:dyDescent="0.2">
      <c r="A21" s="23" t="s">
        <v>31</v>
      </c>
      <c r="B21" s="24">
        <v>41502000</v>
      </c>
      <c r="C21" s="24">
        <v>39240000</v>
      </c>
      <c r="D21" s="24">
        <v>38308000</v>
      </c>
      <c r="E21" s="25">
        <v>38241000</v>
      </c>
      <c r="F21" s="24"/>
      <c r="G21" s="24"/>
      <c r="H21" s="24"/>
      <c r="I21" s="24"/>
      <c r="J21" s="25"/>
      <c r="K21" s="29" t="s">
        <v>27</v>
      </c>
      <c r="L21" s="2"/>
      <c r="M21" s="2"/>
      <c r="N21" s="2"/>
      <c r="P21" s="1"/>
      <c r="Q21" s="1"/>
      <c r="R21" s="1"/>
    </row>
    <row r="22" spans="1:18" ht="22" hidden="1" customHeight="1" x14ac:dyDescent="0.2">
      <c r="A22" s="37"/>
      <c r="B22" s="34"/>
      <c r="C22" s="38">
        <f t="shared" ref="C22" si="5">(C21/B21)-1</f>
        <v>-5.4503397426630018E-2</v>
      </c>
      <c r="D22" s="38">
        <f t="shared" ref="D22" si="6">(D21/C21)-1</f>
        <v>-2.3751274209989792E-2</v>
      </c>
      <c r="E22" s="39">
        <f t="shared" ref="E22" si="7">(E21/D21)-1</f>
        <v>-1.7489819358880165E-3</v>
      </c>
      <c r="F22" s="34"/>
      <c r="G22" s="34"/>
      <c r="H22" s="34"/>
      <c r="I22" s="34"/>
      <c r="J22" s="35"/>
      <c r="K22" s="40">
        <f>AVERAGE(C22:E22)</f>
        <v>-2.6667884524169277E-2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1929</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HWM/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2024-11-06T09:31:33Z</dcterms:modified>
</cp:coreProperties>
</file>