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4B324A9E-9E18-064A-8818-D06BB881A04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<sst xmlns="http://schemas.openxmlformats.org/spreadsheetml/2006/main" count="35" uniqueCount="32">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</sst>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https://www.bing.com/financeapi/forcetrigger?t=a1ul9c&amp;q=XNYS%3aHEI&amp;form=skydnc</v>
    <v>Learn more on Bing</v>
  </rv>
  <rv s="1">
    <v>0</v>
    <v>HEICO CORPORATION (XNYS:HEI)</v>
    <v>2</v>
    <v>3</v>
    <v>Finance</v>
    <v>4</v>
    <v>en-US</v>
    <v>a1ul9c</v>
    <v>268435456</v>
    <v>1</v>
    <v>Powered by Refinitiv</v>
    <v>269.38</v>
    <v>155.41999999999999</v>
    <v>1.2293000000000001</v>
    <v>-0.51</v>
    <v>-2.049E-3</v>
    <v>0.01</v>
    <v>4.0250000000000003E-5</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251.32</v>
    <v>Aerospace &amp; Defense</v>
    <v>Stock</v>
    <v>45595.996809027347</v>
    <v>0</v>
    <v>247.42</v>
    <v>29912720000</v>
    <v>HEICO CORPORATION</v>
    <v>HEICO CORPORATION</v>
    <v>247.99</v>
    <v>72.799400000000006</v>
    <v>248.94</v>
    <v>248.43</v>
    <v>248.44</v>
    <v>138597900</v>
    <v>HEI</v>
    <v>HEICO CORPORATION (XNYS:HEI)</v>
    <v>343384</v>
    <v>345179</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HE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27" sqref="F2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248.43</v>
      </c>
      <c r="B3" s="6" t="s">
        <v>22</v>
      </c>
      <c r="C3" s="49">
        <f ca="1">A5/F10</f>
        <v>7.7094639175257731</v>
      </c>
      <c r="D3" s="9" t="s">
        <v>26</v>
      </c>
      <c r="E3" s="52">
        <f>E14</f>
        <v>0.38847708894878707</v>
      </c>
      <c r="F3" s="9" t="s">
        <v>1</v>
      </c>
      <c r="G3" s="53" cm="1">
        <f t="array" aca="1" ref="G3" ca="1">_FV(A1,"Shares outstanding",TRUE)*(1+(5*C6))</f>
        <v>144206982.24128917</v>
      </c>
      <c r="H3" s="12" t="s">
        <v>4</v>
      </c>
      <c r="I3" s="53">
        <f>J18*(1+K4)/(I6-K4)</f>
        <v>13939999999.999996</v>
      </c>
      <c r="J3" s="9" t="s">
        <v>2</v>
      </c>
      <c r="K3" s="13"/>
      <c r="L3" s="14"/>
      <c r="M3" s="2"/>
      <c r="N3" s="2"/>
      <c r="O3" s="1"/>
      <c r="P3" s="1"/>
      <c r="Q3" s="1"/>
      <c r="R3" s="1"/>
    </row>
    <row r="4" spans="1:18" ht="22" customHeight="1" x14ac:dyDescent="0.2">
      <c r="A4" s="46" cm="1">
        <f t="array" aca="1" ref="A4" ca="1">_FV(A1,"Change (%)",TRUE)</f>
        <v>-2.049E-3</v>
      </c>
      <c r="B4" s="7" t="s">
        <v>23</v>
      </c>
      <c r="C4" s="49">
        <f ca="1">A5/F15</f>
        <v>58.423281250000002</v>
      </c>
      <c r="D4" s="9" t="s">
        <v>25</v>
      </c>
      <c r="E4" s="52">
        <f>E17</f>
        <v>0.13611859838274934</v>
      </c>
      <c r="F4" s="9" t="s">
        <v>6</v>
      </c>
      <c r="G4" s="63">
        <v>171000000</v>
      </c>
      <c r="H4" s="12" t="s">
        <v>28</v>
      </c>
      <c r="I4" s="53">
        <f>NPV(I6,F18,G18,H18,I18,(J18+I3))</f>
        <v>11711232839.286924</v>
      </c>
      <c r="J4" s="12" t="s">
        <v>5</v>
      </c>
      <c r="K4" s="60">
        <v>2.5000000000000001E-2</v>
      </c>
      <c r="L4" s="15" t="s">
        <v>29</v>
      </c>
      <c r="M4" s="2"/>
      <c r="N4" s="2"/>
      <c r="O4" s="1"/>
      <c r="P4" s="1"/>
      <c r="Q4" s="1"/>
      <c r="R4" s="1"/>
    </row>
    <row r="5" spans="1:18" ht="22" customHeight="1" x14ac:dyDescent="0.2">
      <c r="A5" s="47" cm="1">
        <f t="array" aca="1" ref="A5" ca="1">_FV(A1,"Market cap",TRUE)</f>
        <v>29912720000</v>
      </c>
      <c r="B5" s="7" t="s">
        <v>0</v>
      </c>
      <c r="C5" s="50">
        <f ca="1">F18/A5</f>
        <v>1.6915880601964649E-2</v>
      </c>
      <c r="D5" s="9" t="s">
        <v>24</v>
      </c>
      <c r="E5" s="52">
        <f>E20</f>
        <v>5.6266846361185986E-2</v>
      </c>
      <c r="F5" s="9" t="s">
        <v>8</v>
      </c>
      <c r="G5" s="63">
        <v>2603000000</v>
      </c>
      <c r="H5" s="12" t="s">
        <v>9</v>
      </c>
      <c r="I5" s="53">
        <f>I4+G4-G5</f>
        <v>9279232839.2869244</v>
      </c>
      <c r="J5" s="12" t="s">
        <v>7</v>
      </c>
      <c r="K5" s="55">
        <f ca="1">I5/G3</f>
        <v>64.346626599263971</v>
      </c>
      <c r="L5" s="6" t="s">
        <v>11</v>
      </c>
      <c r="M5" s="2"/>
      <c r="N5" s="2"/>
      <c r="O5" s="1"/>
      <c r="P5" s="1"/>
      <c r="Q5" s="1"/>
      <c r="R5" s="1"/>
    </row>
    <row r="6" spans="1:18" ht="22" customHeight="1" x14ac:dyDescent="0.2">
      <c r="A6" s="48" cm="1">
        <f t="array" aca="1" ref="A6" ca="1">_FV(A1,"Beta")</f>
        <v>1.2293000000000001</v>
      </c>
      <c r="B6" s="8" t="s">
        <v>18</v>
      </c>
      <c r="C6" s="51">
        <f>K22</f>
        <v>8.094036405009275E-3</v>
      </c>
      <c r="D6" s="10" t="s">
        <v>27</v>
      </c>
      <c r="E6" s="62">
        <v>0.112</v>
      </c>
      <c r="F6" s="11" t="s">
        <v>12</v>
      </c>
      <c r="G6" s="54">
        <f>G4-G5</f>
        <v>-2432000000</v>
      </c>
      <c r="H6" s="11" t="s">
        <v>3</v>
      </c>
      <c r="I6" s="61">
        <v>0.1</v>
      </c>
      <c r="J6" s="10" t="s">
        <v>10</v>
      </c>
      <c r="K6" s="56">
        <f ca="1">K5/A3-1</f>
        <v>-0.74098689128018369</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1787000000</v>
      </c>
      <c r="C10" s="24">
        <v>1866000000</v>
      </c>
      <c r="D10" s="24">
        <v>2208000000</v>
      </c>
      <c r="E10" s="25">
        <v>2968000000</v>
      </c>
      <c r="F10" s="24">
        <v>3880000000</v>
      </c>
      <c r="G10" s="24">
        <v>4214000000</v>
      </c>
      <c r="H10" s="24">
        <v>4534000000</v>
      </c>
      <c r="I10" s="24">
        <v>4838000000</v>
      </c>
      <c r="J10" s="25">
        <v>5340000000</v>
      </c>
      <c r="K10" s="29" t="s">
        <v>19</v>
      </c>
      <c r="L10" s="2"/>
      <c r="M10" s="2"/>
      <c r="N10" s="2"/>
      <c r="O10" s="1"/>
      <c r="P10" s="1"/>
      <c r="Q10" s="1"/>
      <c r="R10" s="1"/>
    </row>
    <row r="11" spans="1:18" ht="22" customHeight="1" x14ac:dyDescent="0.2">
      <c r="A11" s="19"/>
      <c r="B11" s="20"/>
      <c r="C11" s="20">
        <f t="shared" ref="C11:J11" si="0">(C10/B10)-1</f>
        <v>4.4208170117515433E-2</v>
      </c>
      <c r="D11" s="20">
        <f t="shared" si="0"/>
        <v>0.18327974276527326</v>
      </c>
      <c r="E11" s="26">
        <f t="shared" si="0"/>
        <v>0.34420289855072461</v>
      </c>
      <c r="F11" s="20">
        <f t="shared" si="0"/>
        <v>0.30727762803234504</v>
      </c>
      <c r="G11" s="20">
        <f t="shared" si="0"/>
        <v>8.608247422680404E-2</v>
      </c>
      <c r="H11" s="20">
        <f t="shared" si="0"/>
        <v>7.5937351684860044E-2</v>
      </c>
      <c r="I11" s="20">
        <f t="shared" si="0"/>
        <v>6.7048963387737137E-2</v>
      </c>
      <c r="J11" s="26">
        <f t="shared" si="0"/>
        <v>0.10376188507647788</v>
      </c>
      <c r="K11" s="30">
        <f>AVERAGE(F11:J11)</f>
        <v>0.12802166048164482</v>
      </c>
      <c r="L11" s="2"/>
      <c r="M11" s="2"/>
      <c r="N11" s="2"/>
      <c r="O11" s="1"/>
      <c r="P11" s="1"/>
      <c r="Q11" s="1"/>
      <c r="R11" s="1"/>
    </row>
    <row r="12" spans="1:18" ht="22" hidden="1" customHeight="1" x14ac:dyDescent="0.2">
      <c r="A12" s="23" t="s">
        <v>30</v>
      </c>
      <c r="B12" s="24">
        <v>682000000</v>
      </c>
      <c r="C12" s="24">
        <v>727000000</v>
      </c>
      <c r="D12" s="24">
        <v>863000000</v>
      </c>
      <c r="E12" s="25">
        <v>1153000000</v>
      </c>
      <c r="F12" s="24"/>
      <c r="G12" s="24"/>
      <c r="H12" s="24"/>
      <c r="I12" s="24"/>
      <c r="J12" s="25"/>
      <c r="K12" s="29"/>
      <c r="L12" s="2"/>
      <c r="M12" s="2"/>
      <c r="N12" s="2"/>
      <c r="O12" s="1"/>
      <c r="P12" s="1"/>
      <c r="Q12" s="1"/>
      <c r="R12" s="1"/>
    </row>
    <row r="13" spans="1:18" ht="22" hidden="1" customHeight="1" x14ac:dyDescent="0.2">
      <c r="A13" s="33"/>
      <c r="B13" s="34"/>
      <c r="C13" s="34">
        <f>(C12/B12)-1</f>
        <v>6.5982404692082053E-2</v>
      </c>
      <c r="D13" s="34">
        <f>(D12/C12)-1</f>
        <v>0.1870701513067401</v>
      </c>
      <c r="E13" s="35">
        <f>(E12/D12)-1</f>
        <v>0.33603707995365006</v>
      </c>
      <c r="F13" s="34"/>
      <c r="G13" s="34"/>
      <c r="H13" s="34"/>
      <c r="I13" s="34"/>
      <c r="J13" s="35"/>
      <c r="K13" s="36"/>
      <c r="L13" s="2"/>
      <c r="M13" s="2"/>
      <c r="N13" s="2"/>
      <c r="O13" s="1"/>
      <c r="P13" s="1"/>
      <c r="Q13" s="1"/>
      <c r="R13" s="1"/>
    </row>
    <row r="14" spans="1:18" ht="22" hidden="1" customHeight="1" x14ac:dyDescent="0.2">
      <c r="A14" s="21" t="s">
        <v>1</v>
      </c>
      <c r="B14" s="22">
        <f>B12/B10</f>
        <v>0.38164521544487967</v>
      </c>
      <c r="C14" s="22">
        <f>C12/C10</f>
        <v>0.38960342979635582</v>
      </c>
      <c r="D14" s="22">
        <f>D12/D10</f>
        <v>0.39085144927536231</v>
      </c>
      <c r="E14" s="27">
        <f>E12/E10</f>
        <v>0.38847708894878707</v>
      </c>
      <c r="F14" s="22"/>
      <c r="G14" s="22"/>
      <c r="H14" s="22"/>
      <c r="I14" s="22"/>
      <c r="J14" s="27"/>
      <c r="K14" s="31"/>
      <c r="L14" s="2"/>
      <c r="M14" s="2"/>
      <c r="N14" s="2"/>
      <c r="O14" s="1"/>
      <c r="P14" s="1"/>
      <c r="Q14" s="1"/>
      <c r="R14" s="1"/>
    </row>
    <row r="15" spans="1:18" ht="22" customHeight="1" x14ac:dyDescent="0.2">
      <c r="A15" s="23" t="s">
        <v>15</v>
      </c>
      <c r="B15" s="24">
        <v>314000000</v>
      </c>
      <c r="C15" s="24">
        <v>304000000</v>
      </c>
      <c r="D15" s="24">
        <v>352000000</v>
      </c>
      <c r="E15" s="25">
        <v>404000000</v>
      </c>
      <c r="F15" s="24">
        <v>512000000</v>
      </c>
      <c r="G15" s="24">
        <v>587000000</v>
      </c>
      <c r="H15" s="24">
        <v>682000000</v>
      </c>
      <c r="I15" s="24">
        <v>750000000</v>
      </c>
      <c r="J15" s="24">
        <v>863000000</v>
      </c>
      <c r="K15" s="29" t="s">
        <v>20</v>
      </c>
      <c r="L15" s="2"/>
      <c r="M15" s="2"/>
      <c r="N15" s="2"/>
      <c r="O15" s="1"/>
      <c r="P15" s="1"/>
      <c r="Q15" s="1"/>
      <c r="R15" s="1"/>
    </row>
    <row r="16" spans="1:18" ht="22" customHeight="1" x14ac:dyDescent="0.2">
      <c r="A16" s="33"/>
      <c r="B16" s="34"/>
      <c r="C16" s="34">
        <f t="shared" ref="C16:J16" si="1">(C15/B15)-1</f>
        <v>-3.1847133757961776E-2</v>
      </c>
      <c r="D16" s="34">
        <f t="shared" si="1"/>
        <v>0.15789473684210531</v>
      </c>
      <c r="E16" s="35">
        <f t="shared" si="1"/>
        <v>0.14772727272727271</v>
      </c>
      <c r="F16" s="34">
        <f t="shared" si="1"/>
        <v>0.26732673267326734</v>
      </c>
      <c r="G16" s="34">
        <f t="shared" si="1"/>
        <v>0.146484375</v>
      </c>
      <c r="H16" s="34">
        <f t="shared" si="1"/>
        <v>0.16183986371379899</v>
      </c>
      <c r="I16" s="34">
        <f t="shared" si="1"/>
        <v>9.9706744868035102E-2</v>
      </c>
      <c r="J16" s="35">
        <f t="shared" si="1"/>
        <v>0.15066666666666673</v>
      </c>
      <c r="K16" s="36">
        <f>AVERAGE(G16:J16)</f>
        <v>0.13967441256212521</v>
      </c>
      <c r="L16" s="2"/>
      <c r="M16" s="2"/>
      <c r="N16" s="2"/>
      <c r="O16" s="1"/>
      <c r="P16" s="1"/>
      <c r="Q16" s="1"/>
      <c r="R16" s="1"/>
    </row>
    <row r="17" spans="1:18" ht="22" customHeight="1" x14ac:dyDescent="0.2">
      <c r="A17" s="4" t="s">
        <v>16</v>
      </c>
      <c r="B17" s="5">
        <f t="shared" ref="B17:J17" si="2">B15/B10</f>
        <v>0.1757134862898713</v>
      </c>
      <c r="C17" s="5">
        <f t="shared" si="2"/>
        <v>0.16291532690246516</v>
      </c>
      <c r="D17" s="5">
        <f t="shared" si="2"/>
        <v>0.15942028985507245</v>
      </c>
      <c r="E17" s="28">
        <f t="shared" si="2"/>
        <v>0.13611859838274934</v>
      </c>
      <c r="F17" s="5">
        <f t="shared" si="2"/>
        <v>0.13195876288659794</v>
      </c>
      <c r="G17" s="5">
        <f t="shared" si="2"/>
        <v>0.13929757949691504</v>
      </c>
      <c r="H17" s="5">
        <f t="shared" si="2"/>
        <v>0.15041905602117336</v>
      </c>
      <c r="I17" s="5">
        <f t="shared" si="2"/>
        <v>0.15502273666804464</v>
      </c>
      <c r="J17" s="28">
        <f t="shared" si="2"/>
        <v>0.16161048689138577</v>
      </c>
      <c r="K17" s="32"/>
      <c r="L17" s="2"/>
      <c r="M17" s="2"/>
      <c r="N17" s="2"/>
      <c r="O17" s="1"/>
      <c r="P17" s="1"/>
      <c r="Q17" s="1"/>
      <c r="R17" s="1"/>
    </row>
    <row r="18" spans="1:18" ht="22" customHeight="1" x14ac:dyDescent="0.2">
      <c r="A18" s="23" t="s">
        <v>17</v>
      </c>
      <c r="B18" s="24">
        <v>318000000</v>
      </c>
      <c r="C18" s="24">
        <v>371000000</v>
      </c>
      <c r="D18" s="24">
        <v>416000000</v>
      </c>
      <c r="E18" s="25">
        <v>167000000</v>
      </c>
      <c r="F18" s="24">
        <v>506000000</v>
      </c>
      <c r="G18" s="24">
        <v>783000000</v>
      </c>
      <c r="H18" s="24">
        <v>885000000</v>
      </c>
      <c r="I18" s="24">
        <v>952000000</v>
      </c>
      <c r="J18" s="25">
        <v>1020000000</v>
      </c>
      <c r="K18" s="29" t="s">
        <v>21</v>
      </c>
      <c r="L18" s="2"/>
      <c r="M18" s="2"/>
      <c r="N18" s="2"/>
      <c r="P18" s="1"/>
      <c r="Q18" s="1"/>
      <c r="R18" s="1"/>
    </row>
    <row r="19" spans="1:18" ht="22" customHeight="1" x14ac:dyDescent="0.2">
      <c r="A19" s="37"/>
      <c r="B19" s="34"/>
      <c r="C19" s="34">
        <f t="shared" ref="C19:J19" si="3">(C18/B18)-1</f>
        <v>0.16666666666666674</v>
      </c>
      <c r="D19" s="34">
        <f t="shared" si="3"/>
        <v>0.12129380053908356</v>
      </c>
      <c r="E19" s="35">
        <f t="shared" si="3"/>
        <v>-0.59855769230769229</v>
      </c>
      <c r="F19" s="34">
        <f t="shared" si="3"/>
        <v>2.0299401197604792</v>
      </c>
      <c r="G19" s="34">
        <f t="shared" si="3"/>
        <v>0.54743083003952564</v>
      </c>
      <c r="H19" s="34">
        <f t="shared" si="3"/>
        <v>0.13026819923371646</v>
      </c>
      <c r="I19" s="34">
        <f t="shared" si="3"/>
        <v>7.5706214689265527E-2</v>
      </c>
      <c r="J19" s="35">
        <f t="shared" si="3"/>
        <v>7.1428571428571397E-2</v>
      </c>
      <c r="K19" s="36">
        <f>AVERAGE(G19:J19)</f>
        <v>0.20620845384776976</v>
      </c>
      <c r="L19" s="2"/>
      <c r="M19" s="2"/>
      <c r="N19" s="2"/>
      <c r="O19" s="1"/>
      <c r="P19" s="1"/>
      <c r="Q19" s="1"/>
      <c r="R19" s="1"/>
    </row>
    <row r="20" spans="1:18" ht="22" customHeight="1" x14ac:dyDescent="0.2">
      <c r="A20" s="41" t="s">
        <v>8</v>
      </c>
      <c r="B20" s="42">
        <f t="shared" ref="B20:J20" si="4">B18/B10</f>
        <v>0.17795187465025181</v>
      </c>
      <c r="C20" s="42">
        <f t="shared" si="4"/>
        <v>0.19882100750267953</v>
      </c>
      <c r="D20" s="42">
        <f t="shared" si="4"/>
        <v>0.18840579710144928</v>
      </c>
      <c r="E20" s="43">
        <f t="shared" si="4"/>
        <v>5.6266846361185986E-2</v>
      </c>
      <c r="F20" s="42">
        <f t="shared" si="4"/>
        <v>0.13041237113402063</v>
      </c>
      <c r="G20" s="42">
        <f t="shared" si="4"/>
        <v>0.18580920740389179</v>
      </c>
      <c r="H20" s="42">
        <f t="shared" si="4"/>
        <v>0.19519188354653727</v>
      </c>
      <c r="I20" s="42">
        <f t="shared" si="4"/>
        <v>0.19677552707730467</v>
      </c>
      <c r="J20" s="43">
        <f t="shared" si="4"/>
        <v>0.19101123595505617</v>
      </c>
      <c r="K20" s="44"/>
      <c r="L20" s="2"/>
      <c r="M20" s="2"/>
      <c r="N20" s="2"/>
      <c r="O20" s="1"/>
      <c r="P20" s="1"/>
      <c r="Q20" s="1"/>
      <c r="R20" s="1"/>
    </row>
    <row r="21" spans="1:18" ht="22" hidden="1" customHeight="1" x14ac:dyDescent="0.2">
      <c r="A21" s="23" t="s">
        <v>31</v>
      </c>
      <c r="B21" s="24">
        <v>134900000</v>
      </c>
      <c r="C21" s="24">
        <v>135400000</v>
      </c>
      <c r="D21" s="24">
        <v>136600000</v>
      </c>
      <c r="E21" s="25">
        <v>138200000</v>
      </c>
      <c r="F21" s="24"/>
      <c r="G21" s="24"/>
      <c r="H21" s="24"/>
      <c r="I21" s="24"/>
      <c r="J21" s="25"/>
      <c r="K21" s="29" t="s">
        <v>27</v>
      </c>
      <c r="L21" s="2"/>
      <c r="M21" s="2"/>
      <c r="N21" s="2"/>
      <c r="P21" s="1"/>
      <c r="Q21" s="1"/>
      <c r="R21" s="1"/>
    </row>
    <row r="22" spans="1:18" ht="22" hidden="1" customHeight="1" x14ac:dyDescent="0.2">
      <c r="A22" s="37"/>
      <c r="B22" s="34"/>
      <c r="C22" s="38">
        <f t="shared" ref="C22" si="5">(C21/B21)-1</f>
        <v>3.7064492216456468E-3</v>
      </c>
      <c r="D22" s="38">
        <f t="shared" ref="D22" si="6">(D21/C21)-1</f>
        <v>8.8626292466764678E-3</v>
      </c>
      <c r="E22" s="39">
        <f t="shared" ref="E22" si="7">(E21/D21)-1</f>
        <v>1.171303074670571E-2</v>
      </c>
      <c r="F22" s="34"/>
      <c r="G22" s="34"/>
      <c r="H22" s="34"/>
      <c r="I22" s="34"/>
      <c r="J22" s="35"/>
      <c r="K22" s="40">
        <f>AVERAGE(C22:E22)</f>
        <v>8.094036405009275E-3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1993</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HEI/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2024-10-31T07:13:51Z</dcterms:modified>
</cp:coreProperties>
</file>