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FA435E87-EFB5-9247-A5CC-A9EE7F914C89}" xr6:coauthVersionLast="47" xr6:coauthVersionMax="47" xr10:uidLastSave="{00000000-0000-0000-0000-000000000000}"/>
  <bookViews>
    <workbookView xWindow="0" yWindow="500" windowWidth="40960" windowHeight="2254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<sst xmlns="http://schemas.openxmlformats.org/spreadsheetml/2006/main" count="36" uniqueCount="33">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</sst>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5103000000</c:v>
                </c:pt>
                <c:pt idx="1">
                  <c:v>4789000000</c:v>
                </c:pt>
                <c:pt idx="2">
                  <c:v>5429000000</c:v>
                </c:pt>
                <c:pt idx="3">
                  <c:v>6585000000</c:v>
                </c:pt>
                <c:pt idx="4">
                  <c:v>7928000000</c:v>
                </c:pt>
                <c:pt idx="5">
                  <c:v>8964000000</c:v>
                </c:pt>
                <c:pt idx="6">
                  <c:v>9604000000</c:v>
                </c:pt>
                <c:pt idx="7">
                  <c:v>9778000000</c:v>
                </c:pt>
                <c:pt idx="8">
                  <c:v>10048000000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467000000</c:v>
                </c:pt>
                <c:pt idx="1">
                  <c:v>607000000</c:v>
                </c:pt>
                <c:pt idx="2">
                  <c:v>779000000</c:v>
                </c:pt>
                <c:pt idx="3">
                  <c:v>1260000000</c:v>
                </c:pt>
                <c:pt idx="4">
                  <c:v>1932000000</c:v>
                </c:pt>
                <c:pt idx="5">
                  <c:v>2354000000</c:v>
                </c:pt>
                <c:pt idx="6">
                  <c:v>2752000000</c:v>
                </c:pt>
                <c:pt idx="7">
                  <c:v>2935000000</c:v>
                </c:pt>
                <c:pt idx="8">
                  <c:v>3424928571.4285698</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2614000000</c:v>
                </c:pt>
                <c:pt idx="1">
                  <c:v>1575000000</c:v>
                </c:pt>
                <c:pt idx="2">
                  <c:v>1696000000</c:v>
                </c:pt>
                <c:pt idx="3">
                  <c:v>2142000000</c:v>
                </c:pt>
                <c:pt idx="4">
                  <c:v>2927000000</c:v>
                </c:pt>
                <c:pt idx="5">
                  <c:v>3475000000</c:v>
                </c:pt>
                <c:pt idx="6">
                  <c:v>3961000000</c:v>
                </c:pt>
                <c:pt idx="7">
                  <c:v>4143000000</c:v>
                </c:pt>
                <c:pt idx="8">
                  <c:v>4185000000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298450</xdr:colOff>
      <xdr:row>22</xdr:row>
      <xdr:rowOff>222250</xdr:rowOff>
    </xdr:from>
    <xdr:to>
      <xdr:col>10</xdr:col>
      <xdr:colOff>1041400</xdr:colOff>
      <xdr:row>35</xdr:row>
      <xdr:rowOff>63500</xdr:rowOff>
    </xdr:to>
    <xdr:graphicFrame macro="">
      <xdr:nvGraphicFramePr>
        <xdr:cNvPr id="2" name="Chart 1">
          <a:extLst>
            <a:ext uri="{FF2B5EF4-FFF2-40B4-BE49-F238E27FC236}">
              <a16:creationId xmlns:a16="http://schemas.microsoft.com/office/drawing/2014/main" id="{6E5BB87D-2678-BA43-EB62-11F9178F9D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https://www.bing.com/financeapi/forcetrigger?t=a242qh&amp;q=XNYS%3aTDG&amp;form=skydnc</v>
    <v>Learn more on Bing</v>
  </rv>
  <rv s="1">
    <v>0</v>
    <v>TRANSDIGM GROUP INCORPORATED (XNYS:TDG)</v>
    <v>2</v>
    <v>3</v>
    <v>Finance</v>
    <v>4</v>
    <v>en-US</v>
    <v>a242qh</v>
    <v>268435456</v>
    <v>1</v>
    <v>Powered by Refinitiv</v>
    <v>1424.68</v>
    <v>799.31709999999998</v>
    <v>1.4293</v>
    <v>22.21</v>
    <v>1.6884999999999997E-2</v>
    <v>7.4</v>
    <v>5.5320000000000005E-3</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15500</v>
    <v>New York Stock Exchange</v>
    <v>XNYS</v>
    <v>XNYS</v>
    <v>1350 Euclid Avenue, Suite 1600, CLEVELAND, OH, 44115 US</v>
    <v>1339</v>
    <v>Aerospace &amp; Defense</v>
    <v>Stock</v>
    <v>45602.024977510941</v>
    <v>0</v>
    <v>1318</v>
    <v>75054595264</v>
    <v>TRANSDIGM GROUP INCORPORATED</v>
    <v>TRANSDIGM GROUP INCORPORATED</v>
    <v>1322.38</v>
    <v>49.500999999999998</v>
    <v>1315.39</v>
    <v>1337.6</v>
    <v>1345</v>
    <v>56111390</v>
    <v>TDG</v>
    <v>TRANSDIGM GROUP INCORPORATED (XNYS:TDG)</v>
    <v>166589</v>
    <v>169671</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TD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25" sqref="L25"/>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1337.6</v>
      </c>
      <c r="B3" s="6" t="s">
        <v>22</v>
      </c>
      <c r="C3" s="41">
        <f ca="1">A5/F10</f>
        <v>9.4670276569122098</v>
      </c>
      <c r="D3" s="9" t="s">
        <v>26</v>
      </c>
      <c r="E3" s="44">
        <f>E14</f>
        <v>0.5834472285497343</v>
      </c>
      <c r="F3" s="9" t="s">
        <v>1</v>
      </c>
      <c r="G3" s="45" cm="1">
        <f t="array" aca="1" ref="G3" ca="1">_FV(A1,"Shares outstanding",TRUE)*(1+(5*C6))</f>
        <v>57820959.522035591</v>
      </c>
      <c r="H3" s="12" t="s">
        <v>4</v>
      </c>
      <c r="I3" s="45">
        <f>J18*(1+K4)/(I6-K4)</f>
        <v>57194999999.999985</v>
      </c>
      <c r="J3" s="9" t="s">
        <v>2</v>
      </c>
      <c r="K3" s="75" t="s">
        <v>32</v>
      </c>
      <c r="L3" s="76"/>
      <c r="M3" s="2"/>
      <c r="N3" s="2"/>
      <c r="O3" s="1"/>
      <c r="P3" s="1"/>
      <c r="Q3" s="1"/>
      <c r="R3" s="1"/>
    </row>
    <row r="4" spans="1:18" ht="22" customHeight="1" x14ac:dyDescent="0.2">
      <c r="A4" s="38" cm="1">
        <f t="array" aca="1" ref="A4" ca="1">_FV(A1,"Change (%)",TRUE)</f>
        <v>1.6884999999999997E-2</v>
      </c>
      <c r="B4" s="7" t="s">
        <v>23</v>
      </c>
      <c r="C4" s="41">
        <f ca="1">A5/F15</f>
        <v>38.848134194616975</v>
      </c>
      <c r="D4" s="9" t="s">
        <v>25</v>
      </c>
      <c r="E4" s="44">
        <f>E17</f>
        <v>0.19134396355353075</v>
      </c>
      <c r="F4" s="9" t="s">
        <v>6</v>
      </c>
      <c r="G4" s="55">
        <v>3575000000</v>
      </c>
      <c r="H4" s="12" t="s">
        <v>28</v>
      </c>
      <c r="I4" s="45">
        <f>NPV(I6,F18,G18,H18,I18,(J18+I3))</f>
        <v>49450643398.674919</v>
      </c>
      <c r="J4" s="12" t="s">
        <v>5</v>
      </c>
      <c r="K4" s="52">
        <v>2.5000000000000001E-2</v>
      </c>
      <c r="L4" s="14" t="s">
        <v>29</v>
      </c>
      <c r="M4" s="2"/>
      <c r="N4" s="2"/>
      <c r="O4" s="1"/>
      <c r="P4" s="1"/>
      <c r="Q4" s="1"/>
      <c r="R4" s="1"/>
    </row>
    <row r="5" spans="1:18" ht="22" customHeight="1" x14ac:dyDescent="0.2">
      <c r="A5" s="39" cm="1">
        <f t="array" aca="1" ref="A5" ca="1">_FV(A1,"Market cap",TRUE)</f>
        <v>75054595264</v>
      </c>
      <c r="B5" s="7" t="s">
        <v>0</v>
      </c>
      <c r="C5" s="42">
        <f ca="1">F18/A5</f>
        <v>3.8998278382615409E-2</v>
      </c>
      <c r="D5" s="9" t="s">
        <v>24</v>
      </c>
      <c r="E5" s="44">
        <f>E20</f>
        <v>0.32528473804100227</v>
      </c>
      <c r="F5" s="9" t="s">
        <v>8</v>
      </c>
      <c r="G5" s="55">
        <v>19858000000</v>
      </c>
      <c r="H5" s="12" t="s">
        <v>9</v>
      </c>
      <c r="I5" s="45">
        <f>I4+G4-G5</f>
        <v>33167643398.674919</v>
      </c>
      <c r="J5" s="12" t="s">
        <v>7</v>
      </c>
      <c r="K5" s="47">
        <f ca="1">I5/G3</f>
        <v>573.62665152650595</v>
      </c>
      <c r="L5" s="6" t="s">
        <v>11</v>
      </c>
      <c r="M5" s="2"/>
      <c r="N5" s="2"/>
      <c r="O5" s="1"/>
      <c r="P5" s="1"/>
      <c r="Q5" s="1"/>
      <c r="R5" s="1"/>
    </row>
    <row r="6" spans="1:18" ht="22" customHeight="1" x14ac:dyDescent="0.2">
      <c r="A6" s="40" cm="1">
        <f t="array" aca="1" ref="A6" ca="1">_FV(A1,"Beta")</f>
        <v>1.4293</v>
      </c>
      <c r="B6" s="8" t="s">
        <v>18</v>
      </c>
      <c r="C6" s="43">
        <f>K22</f>
        <v>6.0934848416180536E-3</v>
      </c>
      <c r="D6" s="10" t="s">
        <v>27</v>
      </c>
      <c r="E6" s="54">
        <v>7.2999999999999995E-2</v>
      </c>
      <c r="F6" s="11" t="s">
        <v>12</v>
      </c>
      <c r="G6" s="46">
        <f>G4-G5</f>
        <v>-16283000000</v>
      </c>
      <c r="H6" s="11" t="s">
        <v>3</v>
      </c>
      <c r="I6" s="53">
        <v>0.1</v>
      </c>
      <c r="J6" s="10" t="s">
        <v>10</v>
      </c>
      <c r="K6" s="48">
        <f ca="1">K5/A3-1</f>
        <v>-0.57115232391858106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5103000000</v>
      </c>
      <c r="C10" s="23">
        <v>4789000000</v>
      </c>
      <c r="D10" s="23">
        <v>5429000000</v>
      </c>
      <c r="E10" s="24">
        <v>6585000000</v>
      </c>
      <c r="F10" s="61">
        <v>7928000000</v>
      </c>
      <c r="G10" s="61">
        <v>8964000000</v>
      </c>
      <c r="H10" s="61">
        <v>9604000000</v>
      </c>
      <c r="I10" s="61">
        <v>9778000000</v>
      </c>
      <c r="J10" s="61">
        <v>10048000000</v>
      </c>
      <c r="K10" s="62" t="s">
        <v>19</v>
      </c>
      <c r="L10" s="2"/>
      <c r="M10" s="2"/>
      <c r="N10" s="2"/>
      <c r="O10" s="1"/>
      <c r="P10" s="1"/>
      <c r="Q10" s="1"/>
      <c r="R10" s="1"/>
    </row>
    <row r="11" spans="1:18" ht="22" customHeight="1" x14ac:dyDescent="0.2">
      <c r="A11" s="18"/>
      <c r="B11" s="19"/>
      <c r="C11" s="19">
        <f t="shared" ref="C11:J11" si="0">(C10/B10)-1</f>
        <v>-6.153243190280222E-2</v>
      </c>
      <c r="D11" s="19">
        <f t="shared" si="0"/>
        <v>0.13363959072875331</v>
      </c>
      <c r="E11" s="25">
        <f t="shared" si="0"/>
        <v>0.21293055811383321</v>
      </c>
      <c r="F11" s="19">
        <f t="shared" si="0"/>
        <v>0.20394836750189826</v>
      </c>
      <c r="G11" s="19">
        <f t="shared" si="0"/>
        <v>0.13067608476286585</v>
      </c>
      <c r="H11" s="19">
        <f t="shared" si="0"/>
        <v>7.1396697902722073E-2</v>
      </c>
      <c r="I11" s="19">
        <f t="shared" si="0"/>
        <v>1.8117451062057421E-2</v>
      </c>
      <c r="J11" s="25">
        <f t="shared" si="0"/>
        <v>2.7613008795254634E-2</v>
      </c>
      <c r="K11" s="63">
        <f>AVERAGE(F11:J11)</f>
        <v>9.0350322004959654E-2</v>
      </c>
      <c r="L11" s="2"/>
      <c r="M11" s="2"/>
      <c r="N11" s="2"/>
      <c r="O11" s="1"/>
      <c r="P11" s="1"/>
      <c r="Q11" s="1"/>
      <c r="R11" s="1"/>
    </row>
    <row r="12" spans="1:18" ht="22" customHeight="1" x14ac:dyDescent="0.2">
      <c r="A12" s="22" t="s">
        <v>30</v>
      </c>
      <c r="B12" s="23">
        <v>2647000000</v>
      </c>
      <c r="C12" s="23">
        <v>2513000000</v>
      </c>
      <c r="D12" s="23">
        <v>3099000000</v>
      </c>
      <c r="E12" s="24">
        <v>3842000000</v>
      </c>
      <c r="F12" s="23"/>
      <c r="G12" s="23"/>
      <c r="H12" s="23"/>
      <c r="I12" s="23"/>
      <c r="J12" s="24"/>
      <c r="K12" s="64"/>
      <c r="L12" s="2"/>
      <c r="M12" s="2"/>
      <c r="N12" s="2"/>
      <c r="O12" s="1"/>
      <c r="P12" s="1"/>
      <c r="Q12" s="1"/>
      <c r="R12" s="1"/>
    </row>
    <row r="13" spans="1:18" ht="22" customHeight="1" x14ac:dyDescent="0.2">
      <c r="A13" s="28"/>
      <c r="B13" s="29"/>
      <c r="C13" s="29">
        <f>(C12/B12)-1</f>
        <v>-5.0623347185492995E-2</v>
      </c>
      <c r="D13" s="29">
        <f>(D12/C12)-1</f>
        <v>0.23318742538798243</v>
      </c>
      <c r="E13" s="30">
        <f>(E12/D12)-1</f>
        <v>0.23975475959987103</v>
      </c>
      <c r="F13" s="29"/>
      <c r="G13" s="29"/>
      <c r="H13" s="29"/>
      <c r="I13" s="29"/>
      <c r="J13" s="30"/>
      <c r="K13" s="65"/>
      <c r="L13" s="2"/>
      <c r="M13" s="2"/>
      <c r="N13" s="2"/>
      <c r="O13" s="1"/>
      <c r="P13" s="1"/>
      <c r="Q13" s="1"/>
      <c r="R13" s="1"/>
    </row>
    <row r="14" spans="1:18" ht="22" customHeight="1" x14ac:dyDescent="0.2">
      <c r="A14" s="20" t="s">
        <v>1</v>
      </c>
      <c r="B14" s="21">
        <f>B12/B10</f>
        <v>0.51871448167744461</v>
      </c>
      <c r="C14" s="21">
        <f>C12/C10</f>
        <v>0.52474420547087075</v>
      </c>
      <c r="D14" s="21">
        <f>D12/D10</f>
        <v>0.57082335605083812</v>
      </c>
      <c r="E14" s="26">
        <f>E12/E10</f>
        <v>0.5834472285497343</v>
      </c>
      <c r="F14" s="21"/>
      <c r="G14" s="21"/>
      <c r="H14" s="21"/>
      <c r="I14" s="21"/>
      <c r="J14" s="26"/>
      <c r="K14" s="66"/>
      <c r="L14" s="2"/>
      <c r="M14" s="2"/>
      <c r="N14" s="2"/>
      <c r="O14" s="1"/>
      <c r="P14" s="1"/>
      <c r="Q14" s="1"/>
      <c r="R14" s="1"/>
    </row>
    <row r="15" spans="1:18" ht="22" customHeight="1" x14ac:dyDescent="0.2">
      <c r="A15" s="22" t="s">
        <v>15</v>
      </c>
      <c r="B15" s="23">
        <v>467000000</v>
      </c>
      <c r="C15" s="23">
        <v>607000000</v>
      </c>
      <c r="D15" s="23">
        <v>779000000</v>
      </c>
      <c r="E15" s="24">
        <v>1260000000</v>
      </c>
      <c r="F15" s="61">
        <v>1932000000</v>
      </c>
      <c r="G15" s="61">
        <v>2354000000</v>
      </c>
      <c r="H15" s="61">
        <v>2752000000</v>
      </c>
      <c r="I15" s="61">
        <v>2935000000</v>
      </c>
      <c r="J15" s="61">
        <v>3424928571.4285698</v>
      </c>
      <c r="K15" s="62" t="s">
        <v>20</v>
      </c>
      <c r="L15" s="2"/>
      <c r="M15" s="2"/>
      <c r="N15" s="2"/>
      <c r="O15" s="1"/>
      <c r="P15" s="1"/>
      <c r="Q15" s="1"/>
      <c r="R15" s="1"/>
    </row>
    <row r="16" spans="1:18" ht="22" customHeight="1" x14ac:dyDescent="0.2">
      <c r="A16" s="28"/>
      <c r="B16" s="29"/>
      <c r="C16" s="29">
        <f t="shared" ref="C16:J16" si="1">(C15/B15)-1</f>
        <v>0.29978586723768741</v>
      </c>
      <c r="D16" s="29">
        <f t="shared" si="1"/>
        <v>0.28336079077429988</v>
      </c>
      <c r="E16" s="30">
        <f t="shared" si="1"/>
        <v>0.61745827984595625</v>
      </c>
      <c r="F16" s="29">
        <f t="shared" si="1"/>
        <v>0.53333333333333344</v>
      </c>
      <c r="G16" s="29">
        <f t="shared" si="1"/>
        <v>0.21842650103519667</v>
      </c>
      <c r="H16" s="29">
        <f t="shared" si="1"/>
        <v>0.16907391673746819</v>
      </c>
      <c r="I16" s="29">
        <f t="shared" si="1"/>
        <v>6.6497093023255793E-2</v>
      </c>
      <c r="J16" s="30">
        <f t="shared" si="1"/>
        <v>0.16692625943051786</v>
      </c>
      <c r="K16" s="65">
        <f>AVERAGE(G16:J16)</f>
        <v>0.15523094255660963</v>
      </c>
      <c r="L16" s="2"/>
      <c r="M16" s="2"/>
      <c r="N16" s="2"/>
      <c r="O16" s="1"/>
      <c r="P16" s="1"/>
      <c r="Q16" s="1"/>
      <c r="R16" s="1"/>
    </row>
    <row r="17" spans="1:18" ht="22" customHeight="1" x14ac:dyDescent="0.2">
      <c r="A17" s="4" t="s">
        <v>16</v>
      </c>
      <c r="B17" s="5">
        <f t="shared" ref="B17:J17" si="2">B15/B10</f>
        <v>9.1514795218498923E-2</v>
      </c>
      <c r="C17" s="5">
        <f t="shared" si="2"/>
        <v>0.12674879933180205</v>
      </c>
      <c r="D17" s="5">
        <f t="shared" si="2"/>
        <v>0.14348867194695156</v>
      </c>
      <c r="E17" s="27">
        <f t="shared" si="2"/>
        <v>0.19134396355353075</v>
      </c>
      <c r="F17" s="5">
        <f t="shared" si="2"/>
        <v>0.24369323915237134</v>
      </c>
      <c r="G17" s="5">
        <f t="shared" si="2"/>
        <v>0.26260597947344938</v>
      </c>
      <c r="H17" s="5">
        <f t="shared" si="2"/>
        <v>0.28654727197001251</v>
      </c>
      <c r="I17" s="5">
        <f t="shared" si="2"/>
        <v>0.30016363264471263</v>
      </c>
      <c r="J17" s="27">
        <f t="shared" si="2"/>
        <v>0.34085674476797073</v>
      </c>
      <c r="K17" s="67"/>
      <c r="L17" s="2"/>
      <c r="M17" s="2"/>
      <c r="N17" s="2"/>
      <c r="O17" s="1"/>
      <c r="P17" s="1"/>
      <c r="Q17" s="1"/>
      <c r="R17" s="1"/>
    </row>
    <row r="18" spans="1:18" ht="22" customHeight="1" x14ac:dyDescent="0.2">
      <c r="A18" s="22" t="s">
        <v>17</v>
      </c>
      <c r="B18" s="23">
        <v>2614000000</v>
      </c>
      <c r="C18" s="23">
        <v>1575000000</v>
      </c>
      <c r="D18" s="23">
        <v>1696000000</v>
      </c>
      <c r="E18" s="24">
        <v>2142000000</v>
      </c>
      <c r="F18" s="61">
        <v>2927000000</v>
      </c>
      <c r="G18" s="61">
        <v>3475000000</v>
      </c>
      <c r="H18" s="61">
        <v>3961000000</v>
      </c>
      <c r="I18" s="61">
        <v>4143000000</v>
      </c>
      <c r="J18" s="61">
        <v>4185000000</v>
      </c>
      <c r="K18" s="62" t="s">
        <v>21</v>
      </c>
      <c r="L18" s="2"/>
      <c r="M18" s="2"/>
      <c r="N18" s="2"/>
      <c r="P18" s="1"/>
      <c r="Q18" s="1"/>
      <c r="R18" s="1"/>
    </row>
    <row r="19" spans="1:18" ht="22" customHeight="1" x14ac:dyDescent="0.2">
      <c r="A19" s="31"/>
      <c r="B19" s="29"/>
      <c r="C19" s="29">
        <f t="shared" ref="C19:J19" si="3">(C18/B18)-1</f>
        <v>-0.39747513389441469</v>
      </c>
      <c r="D19" s="29">
        <f t="shared" si="3"/>
        <v>7.6825396825396908E-2</v>
      </c>
      <c r="E19" s="30">
        <f t="shared" si="3"/>
        <v>0.26297169811320753</v>
      </c>
      <c r="F19" s="29">
        <f t="shared" si="3"/>
        <v>0.36647992530345475</v>
      </c>
      <c r="G19" s="29">
        <f t="shared" si="3"/>
        <v>0.18722241202596512</v>
      </c>
      <c r="H19" s="29">
        <f t="shared" si="3"/>
        <v>0.13985611510791363</v>
      </c>
      <c r="I19" s="29">
        <f t="shared" si="3"/>
        <v>4.5947992931077986E-2</v>
      </c>
      <c r="J19" s="30">
        <f t="shared" si="3"/>
        <v>1.0137581462708267E-2</v>
      </c>
      <c r="K19" s="65">
        <f>AVERAGE(G19:J19)</f>
        <v>9.579102538191625E-2</v>
      </c>
      <c r="L19" s="2"/>
      <c r="M19" s="2"/>
      <c r="N19" s="2"/>
      <c r="O19" s="1"/>
      <c r="P19" s="1"/>
      <c r="Q19" s="1"/>
      <c r="R19" s="1"/>
    </row>
    <row r="20" spans="1:18" ht="22" customHeight="1" x14ac:dyDescent="0.2">
      <c r="A20" s="34" t="s">
        <v>8</v>
      </c>
      <c r="B20" s="35">
        <f t="shared" ref="B20:J20" si="4">B18/B10</f>
        <v>0.51224769743288256</v>
      </c>
      <c r="C20" s="35">
        <f t="shared" si="4"/>
        <v>0.32887868030904155</v>
      </c>
      <c r="D20" s="35">
        <f t="shared" si="4"/>
        <v>0.31239638975870326</v>
      </c>
      <c r="E20" s="36">
        <f t="shared" si="4"/>
        <v>0.32528473804100227</v>
      </c>
      <c r="F20" s="35">
        <f t="shared" si="4"/>
        <v>0.36919778002018161</v>
      </c>
      <c r="G20" s="35">
        <f t="shared" si="4"/>
        <v>0.38766175814368586</v>
      </c>
      <c r="H20" s="35">
        <f t="shared" si="4"/>
        <v>0.41243231986672219</v>
      </c>
      <c r="I20" s="35">
        <f t="shared" si="4"/>
        <v>0.42370627940274086</v>
      </c>
      <c r="J20" s="36">
        <f t="shared" si="4"/>
        <v>0.41650079617834396</v>
      </c>
      <c r="K20" s="68"/>
      <c r="L20" s="2"/>
      <c r="M20" s="2"/>
      <c r="N20" s="2"/>
      <c r="O20" s="1"/>
      <c r="P20" s="1"/>
      <c r="Q20" s="1"/>
      <c r="R20" s="1"/>
    </row>
    <row r="21" spans="1:18" ht="22" customHeight="1" x14ac:dyDescent="0.2">
      <c r="A21" s="22" t="s">
        <v>31</v>
      </c>
      <c r="B21" s="23">
        <v>54206000</v>
      </c>
      <c r="C21" s="23">
        <v>55112000</v>
      </c>
      <c r="D21" s="23">
        <v>54235000</v>
      </c>
      <c r="E21" s="24">
        <v>55183000</v>
      </c>
      <c r="F21" s="23"/>
      <c r="G21" s="23"/>
      <c r="H21" s="23"/>
      <c r="I21" s="23"/>
      <c r="J21" s="24"/>
      <c r="K21" s="62" t="s">
        <v>27</v>
      </c>
      <c r="L21" s="2"/>
      <c r="M21" s="2"/>
      <c r="N21" s="2"/>
      <c r="P21" s="1"/>
      <c r="Q21" s="1"/>
      <c r="R21" s="1"/>
    </row>
    <row r="22" spans="1:18" ht="22" customHeight="1" x14ac:dyDescent="0.2">
      <c r="A22" s="31"/>
      <c r="B22" s="29"/>
      <c r="C22" s="32">
        <f t="shared" ref="C22" si="5">(C21/B21)-1</f>
        <v>1.6714016898498274E-2</v>
      </c>
      <c r="D22" s="32">
        <f t="shared" ref="D22" si="6">(D21/C21)-1</f>
        <v>-1.5913049789519573E-2</v>
      </c>
      <c r="E22" s="33">
        <f t="shared" ref="E22" si="7">(E21/D21)-1</f>
        <v>1.7479487415875461E-2</v>
      </c>
      <c r="F22" s="29"/>
      <c r="G22" s="29"/>
      <c r="H22" s="29"/>
      <c r="I22" s="29"/>
      <c r="J22" s="30"/>
      <c r="K22" s="69">
        <f>AVERAGE(C22:E22)</f>
        <v>6.0934848416180536E-3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2003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TDG/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2024-11-06T03:50:44Z</dcterms:modified>
</cp:coreProperties>
</file>