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Financials/"/>
    </mc:Choice>
  </mc:AlternateContent>
  <xr:revisionPtr revIDLastSave="0" documentId="13_ncr:1_{8F2BB243-B494-4449-B1BA-4C90CF060EA7}"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E16" i="1"/>
  <c r="D16" i="1"/>
  <c r="C16" i="1"/>
  <c r="J11" i="1"/>
  <c r="I11" i="1"/>
  <c r="H11" i="1"/>
  <c r="G11" i="1"/>
  <c r="F11" i="1"/>
  <c r="E11" i="1"/>
  <c r="D11" i="1"/>
  <c r="C11" i="1"/>
  <c r="A3" i="1" a="1"/>
  <c r="A3" i="1" s="1"/>
  <c r="A4" i="1" a="1"/>
  <c r="A4" i="1" s="1"/>
  <c r="A5" i="1" a="1"/>
  <c r="A5" i="1" s="1"/>
  <c r="C5" i="1" s="1"/>
  <c r="K22" i="1" l="1"/>
  <c r="C6" i="1" s="1"/>
  <c r="G3" i="1" s="1" a="1"/>
  <c r="G3" i="1" s="1"/>
  <c r="C3" i="1"/>
  <c r="C4" i="1"/>
  <c r="K11" i="1"/>
  <c r="K19" i="1"/>
  <c r="K16" i="1"/>
  <c r="I3" i="1" l="1"/>
  <c r="I4" i="1" s="1"/>
  <c r="I5" i="1" s="1"/>
  <c r="K5" i="1" s="1"/>
  <c r="K6"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<sst xmlns="http://schemas.openxmlformats.org/spreadsheetml/2006/main" count="37" uniqueCount="34">
  <si>
    <t>Gross Margin</t>
  </si>
  <si>
    <t>Terminal Value</t>
  </si>
  <si>
    <t>Net Cash</t>
  </si>
  <si>
    <t>Projected Shares</t>
  </si>
  <si>
    <t>Enterprise Value</t>
  </si>
  <si>
    <t>Net Income Margin</t>
  </si>
  <si>
    <t>Equity Value</t>
  </si>
  <si>
    <t>FCF Margin</t>
  </si>
  <si>
    <t>Total Debt</t>
  </si>
  <si>
    <t>Discount Rate</t>
  </si>
  <si>
    <t>ROIC</t>
  </si>
  <si>
    <t>Upside / Downside</t>
  </si>
  <si>
    <t>Revenue</t>
  </si>
  <si>
    <t>Net Income</t>
  </si>
  <si>
    <t>Profit Margin</t>
  </si>
  <si>
    <t>Free Cash Flow</t>
  </si>
  <si>
    <t>Beta</t>
  </si>
  <si>
    <t>Revenue CAGR</t>
  </si>
  <si>
    <t>Net Income CAGR</t>
  </si>
  <si>
    <t>FCF CAGR</t>
  </si>
  <si>
    <t>% Change</t>
  </si>
  <si>
    <t>FCF Yield</t>
  </si>
  <si>
    <t>P/E</t>
  </si>
  <si>
    <t xml:space="preserve">P/S </t>
  </si>
  <si>
    <t>Share Dilution</t>
  </si>
  <si>
    <t>Cash &amp; Securities</t>
  </si>
  <si>
    <t>Growth Rate</t>
  </si>
  <si>
    <t>Gross Profit</t>
  </si>
  <si>
    <t>Shares</t>
  </si>
  <si>
    <t>EUR</t>
  </si>
  <si>
    <t>Intrinsic Value (EUR)</t>
  </si>
  <si>
    <t>Price (EUR)</t>
  </si>
  <si>
    <t>Market Cap (EUR)</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</si>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</sst>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3"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sz val="10"/>
      <name val="Helvetica Neue"/>
      <family val="2"/>
    </font>
    <font>
      <b/>
      <sz val="11"/>
      <name val="Helvetica Neue"/>
      <family val="2"/>
    </font>
    <font>
      <b/>
      <i/>
      <sz val="13"/>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left" vertical="center" indent="2"/>
    </xf>
    <xf numFmtId="0" fontId="12" fillId="5" borderId="1" xfId="0" applyFont="1" applyFill="1" applyBorder="1" applyAlignment="1">
      <alignment horizontal="right" vertical="center" indent="1"/>
    </xf>
    <xf numFmtId="0" fontId="12"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4"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684200000</c:v>
                </c:pt>
                <c:pt idx="1">
                  <c:v>1002000000</c:v>
                </c:pt>
                <c:pt idx="2">
                  <c:v>1330000000</c:v>
                </c:pt>
                <c:pt idx="3">
                  <c:v>1626000000</c:v>
                </c:pt>
                <c:pt idx="4">
                  <c:v>1991000000</c:v>
                </c:pt>
                <c:pt idx="5">
                  <c:v>2462000000</c:v>
                </c:pt>
                <c:pt idx="6">
                  <c:v>3059000000</c:v>
                </c:pt>
                <c:pt idx="7">
                  <c:v>3646000000</c:v>
                </c:pt>
                <c:pt idx="8">
                  <c:v>4264000000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261000000</c:v>
                </c:pt>
                <c:pt idx="1">
                  <c:v>469700000</c:v>
                </c:pt>
                <c:pt idx="2">
                  <c:v>564100000</c:v>
                </c:pt>
                <c:pt idx="3">
                  <c:v>699000000</c:v>
                </c:pt>
                <c:pt idx="4">
                  <c:v>905900000</c:v>
                </c:pt>
                <c:pt idx="5">
                  <c:v>1113000000</c:v>
                </c:pt>
                <c:pt idx="6">
                  <c:v>1415000000</c:v>
                </c:pt>
                <c:pt idx="7">
                  <c:v>1748000000</c:v>
                </c:pt>
                <c:pt idx="8">
                  <c:v>2224000000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948900000</c:v>
                </c:pt>
                <c:pt idx="1">
                  <c:v>1704000000</c:v>
                </c:pt>
                <c:pt idx="2">
                  <c:v>1848000000</c:v>
                </c:pt>
                <c:pt idx="3">
                  <c:v>1579000000</c:v>
                </c:pt>
                <c:pt idx="4">
                  <c:v>1878000000</c:v>
                </c:pt>
                <c:pt idx="5">
                  <c:v>2464000000</c:v>
                </c:pt>
                <c:pt idx="6">
                  <c:v>3169000000</c:v>
                </c:pt>
                <c:pt idx="7">
                  <c:v>3546000000</c:v>
                </c:pt>
                <c:pt idx="8">
                  <c:v>4143000000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387350</xdr:colOff>
      <xdr:row>22</xdr:row>
      <xdr:rowOff>234950</xdr:rowOff>
    </xdr:from>
    <xdr:to>
      <xdr:col>10</xdr:col>
      <xdr:colOff>863600</xdr:colOff>
      <xdr:row>35</xdr:row>
      <xdr:rowOff>25400</xdr:rowOff>
    </xdr:to>
    <xdr:graphicFrame macro="">
      <xdr:nvGraphicFramePr>
        <xdr:cNvPr id="2" name="Chart 1">
          <a:extLst>
            <a:ext uri="{FF2B5EF4-FFF2-40B4-BE49-F238E27FC236}">
              <a16:creationId xmlns:a16="http://schemas.microsoft.com/office/drawing/2014/main" id="{28DF73E3-DF7C-D1EE-9C29-1641B651DD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https://www.bing.com/financeapi/forcetrigger?t=b1ao52&amp;q=XAMS%3aADYEN&amp;form=skydnc</v>
    <v>Learn more on Bing</v>
  </rv>
  <rv s="1">
    <v>0</v>
    <v>Adyen NV (XAMS:ADYEN)</v>
    <v>2</v>
    <v>3</v>
    <v>Finance</v>
    <v>4</v>
    <v>en-US</v>
    <v>b1ao52</v>
    <v>268435456</v>
    <v>1</v>
    <v>Powered by Refinitiv</v>
    <v>1596</v>
    <v>655.29999999999995</v>
    <v>1.8986000000000001</v>
    <v>-78.2</v>
    <v>-5.6814999999999997E-2</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4233</v>
    <v>Euronext Amsterdam</v>
    <v>XAMS</v>
    <v>XAMS</v>
    <v>Simon Carmiggeltstraat 6-50, AMSTERDAM, NOORD-HOLLAND, 1011 DJ NL</v>
    <v>1315</v>
    <v>Financial Technology (Fintech) &amp; Infrastructure</v>
    <v>Stock</v>
    <v>45603.479386574072</v>
    <v>0</v>
    <v>1201.2</v>
    <v>43326200000</v>
    <v>Adyen NV</v>
    <v>Adyen NV</v>
    <v>1222</v>
    <v>51.736199999999997</v>
    <v>1376.4</v>
    <v>1298.2</v>
    <v>31477910</v>
    <v>ADYEN</v>
    <v>Adyen NV (XAMS:ADYEN)</v>
    <v>93821</v>
    <v>52700</v>
    <v>2006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ENXTAM:ADYE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7" sqref="G7"/>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1298.2</v>
      </c>
      <c r="B3" s="6" t="s">
        <v>31</v>
      </c>
      <c r="C3" s="41">
        <f ca="1">A5/F10</f>
        <v>21.761024610748368</v>
      </c>
      <c r="D3" s="9" t="s">
        <v>23</v>
      </c>
      <c r="E3" s="44">
        <f>E14</f>
        <v>0.61869618696186957</v>
      </c>
      <c r="F3" s="9" t="s">
        <v>0</v>
      </c>
      <c r="G3" s="45" cm="1">
        <f t="array" aca="1" ref="G3" ca="1">_FV(A1,"Shares outstanding",TRUE)*(1+(5*C6))</f>
        <v>32707566.46325925</v>
      </c>
      <c r="H3" s="12" t="s">
        <v>3</v>
      </c>
      <c r="I3" s="45">
        <f>J18*(1+K4)/(I6-K4)</f>
        <v>56620999999.999985</v>
      </c>
      <c r="J3" s="9" t="s">
        <v>1</v>
      </c>
      <c r="K3" s="75" t="s">
        <v>33</v>
      </c>
      <c r="L3" s="76"/>
      <c r="M3" s="2"/>
      <c r="N3" s="2"/>
      <c r="O3" s="1"/>
      <c r="P3" s="1"/>
      <c r="Q3" s="1"/>
      <c r="R3" s="1"/>
    </row>
    <row r="4" spans="1:18" ht="22" customHeight="1" x14ac:dyDescent="0.2">
      <c r="A4" s="38" cm="1">
        <f t="array" aca="1" ref="A4" ca="1">_FV(A1,"Change (%)",TRUE)</f>
        <v>-5.6814999999999997E-2</v>
      </c>
      <c r="B4" s="7" t="s">
        <v>20</v>
      </c>
      <c r="C4" s="41">
        <f ca="1">A5/F15</f>
        <v>47.826691687824265</v>
      </c>
      <c r="D4" s="9" t="s">
        <v>22</v>
      </c>
      <c r="E4" s="44">
        <f>F17</f>
        <v>0.45499748869914614</v>
      </c>
      <c r="F4" s="9" t="s">
        <v>5</v>
      </c>
      <c r="G4" s="55">
        <v>8307000000</v>
      </c>
      <c r="H4" s="12" t="s">
        <v>25</v>
      </c>
      <c r="I4" s="45">
        <f>NPV(I6,F18,G18,H18,I18,(J18+I3))</f>
        <v>46276181954.784485</v>
      </c>
      <c r="J4" s="12" t="s">
        <v>4</v>
      </c>
      <c r="K4" s="52">
        <v>2.5000000000000001E-2</v>
      </c>
      <c r="L4" s="14" t="s">
        <v>26</v>
      </c>
      <c r="M4" s="2"/>
      <c r="N4" s="2"/>
      <c r="O4" s="1"/>
      <c r="P4" s="1"/>
      <c r="Q4" s="1"/>
      <c r="R4" s="1"/>
    </row>
    <row r="5" spans="1:18" ht="22" customHeight="1" x14ac:dyDescent="0.2">
      <c r="A5" s="39" cm="1">
        <f t="array" aca="1" ref="A5" ca="1">_FV(A1,"Market cap",TRUE)</f>
        <v>43326200000</v>
      </c>
      <c r="B5" s="7" t="s">
        <v>32</v>
      </c>
      <c r="C5" s="42">
        <f ca="1">F18/A5</f>
        <v>4.3345596890565059E-2</v>
      </c>
      <c r="D5" s="9" t="s">
        <v>21</v>
      </c>
      <c r="E5" s="44">
        <f>F20</f>
        <v>0.94324460070316429</v>
      </c>
      <c r="F5" s="9" t="s">
        <v>7</v>
      </c>
      <c r="G5" s="55">
        <v>223100000</v>
      </c>
      <c r="H5" s="12" t="s">
        <v>8</v>
      </c>
      <c r="I5" s="45">
        <f>I4+G4-G5</f>
        <v>54360081954.784485</v>
      </c>
      <c r="J5" s="12" t="s">
        <v>6</v>
      </c>
      <c r="K5" s="47">
        <f ca="1">I5/G3</f>
        <v>1662.0032559086208</v>
      </c>
      <c r="L5" s="6" t="s">
        <v>30</v>
      </c>
      <c r="M5" s="2"/>
      <c r="N5" s="2"/>
      <c r="O5" s="1"/>
      <c r="P5" s="1"/>
      <c r="Q5" s="1"/>
      <c r="R5" s="1"/>
    </row>
    <row r="6" spans="1:18" ht="22" customHeight="1" x14ac:dyDescent="0.2">
      <c r="A6" s="40" cm="1">
        <f t="array" aca="1" ref="A6" ca="1">_FV(A1,"Beta")</f>
        <v>1.8986000000000001</v>
      </c>
      <c r="B6" s="8" t="s">
        <v>16</v>
      </c>
      <c r="C6" s="43">
        <f>K22</f>
        <v>7.8128215199754578E-3</v>
      </c>
      <c r="D6" s="10" t="s">
        <v>24</v>
      </c>
      <c r="E6" s="54">
        <v>0.18</v>
      </c>
      <c r="F6" s="11" t="s">
        <v>10</v>
      </c>
      <c r="G6" s="46">
        <f>G4-G5</f>
        <v>8083900000</v>
      </c>
      <c r="H6" s="11" t="s">
        <v>2</v>
      </c>
      <c r="I6" s="53">
        <v>0.1</v>
      </c>
      <c r="J6" s="10" t="s">
        <v>9</v>
      </c>
      <c r="K6" s="48">
        <f ca="1">K5/A3-1</f>
        <v>0.28023667840750321</v>
      </c>
      <c r="L6" s="15" t="s">
        <v>11</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8" t="s">
        <v>29</v>
      </c>
      <c r="B9" s="56">
        <v>2020</v>
      </c>
      <c r="C9" s="56">
        <v>2021</v>
      </c>
      <c r="D9" s="56">
        <v>2022</v>
      </c>
      <c r="E9" s="57">
        <v>2023</v>
      </c>
      <c r="F9" s="59">
        <v>2024</v>
      </c>
      <c r="G9" s="59">
        <v>2025</v>
      </c>
      <c r="H9" s="59">
        <v>2026</v>
      </c>
      <c r="I9" s="59">
        <v>2027</v>
      </c>
      <c r="J9" s="60">
        <v>2028</v>
      </c>
      <c r="K9" s="13"/>
      <c r="L9" s="2"/>
      <c r="M9" s="2"/>
      <c r="N9" s="2"/>
      <c r="O9" s="1"/>
      <c r="P9" s="1"/>
      <c r="Q9" s="1"/>
      <c r="R9" s="1"/>
    </row>
    <row r="10" spans="1:18" ht="22" customHeight="1" x14ac:dyDescent="0.2">
      <c r="A10" s="22" t="s">
        <v>12</v>
      </c>
      <c r="B10" s="23">
        <v>684200000</v>
      </c>
      <c r="C10" s="23">
        <v>1002000000</v>
      </c>
      <c r="D10" s="23">
        <v>1330000000</v>
      </c>
      <c r="E10" s="24">
        <v>1626000000</v>
      </c>
      <c r="F10" s="61">
        <v>1991000000</v>
      </c>
      <c r="G10" s="61">
        <v>2462000000</v>
      </c>
      <c r="H10" s="61">
        <v>3059000000</v>
      </c>
      <c r="I10" s="61">
        <v>3646000000</v>
      </c>
      <c r="J10" s="61">
        <v>4264000000</v>
      </c>
      <c r="K10" s="62" t="s">
        <v>17</v>
      </c>
      <c r="L10" s="2"/>
      <c r="M10" s="2"/>
      <c r="N10" s="2"/>
      <c r="O10" s="1"/>
      <c r="P10" s="1"/>
      <c r="Q10" s="1"/>
      <c r="R10" s="1"/>
    </row>
    <row r="11" spans="1:18" ht="22" customHeight="1" x14ac:dyDescent="0.2">
      <c r="A11" s="18"/>
      <c r="B11" s="19"/>
      <c r="C11" s="19">
        <f t="shared" ref="C11:J11" si="0">(C10/B10)-1</f>
        <v>0.46448406898567662</v>
      </c>
      <c r="D11" s="19">
        <f t="shared" si="0"/>
        <v>0.32734530938123751</v>
      </c>
      <c r="E11" s="25">
        <f t="shared" si="0"/>
        <v>0.22255639097744351</v>
      </c>
      <c r="F11" s="19">
        <f t="shared" si="0"/>
        <v>0.22447724477244768</v>
      </c>
      <c r="G11" s="19">
        <f t="shared" si="0"/>
        <v>0.23656454043194364</v>
      </c>
      <c r="H11" s="19">
        <f t="shared" si="0"/>
        <v>0.2424857839155159</v>
      </c>
      <c r="I11" s="19">
        <f t="shared" si="0"/>
        <v>0.19189277541680294</v>
      </c>
      <c r="J11" s="25">
        <f t="shared" si="0"/>
        <v>0.16950082281952827</v>
      </c>
      <c r="K11" s="63">
        <f>AVERAGE(F11:J11)</f>
        <v>0.21298423347124767</v>
      </c>
      <c r="L11" s="2"/>
      <c r="M11" s="2"/>
      <c r="N11" s="2"/>
      <c r="O11" s="1"/>
      <c r="P11" s="1"/>
      <c r="Q11" s="1"/>
      <c r="R11" s="1"/>
    </row>
    <row r="12" spans="1:18" ht="22" customHeight="1" x14ac:dyDescent="0.2">
      <c r="A12" s="22" t="s">
        <v>27</v>
      </c>
      <c r="B12" s="23">
        <v>503600000</v>
      </c>
      <c r="C12" s="23">
        <v>759800000</v>
      </c>
      <c r="D12" s="23">
        <v>948900000</v>
      </c>
      <c r="E12" s="24">
        <v>1006000000</v>
      </c>
      <c r="F12" s="23"/>
      <c r="G12" s="23"/>
      <c r="H12" s="23"/>
      <c r="I12" s="23"/>
      <c r="J12" s="24"/>
      <c r="K12" s="64"/>
      <c r="L12" s="2"/>
      <c r="M12" s="2"/>
      <c r="N12" s="2"/>
      <c r="O12" s="1"/>
      <c r="P12" s="1"/>
      <c r="Q12" s="1"/>
      <c r="R12" s="1"/>
    </row>
    <row r="13" spans="1:18" ht="22" customHeight="1" x14ac:dyDescent="0.2">
      <c r="A13" s="28"/>
      <c r="B13" s="29"/>
      <c r="C13" s="29">
        <f>(C12/B12)-1</f>
        <v>0.50873709293089764</v>
      </c>
      <c r="D13" s="29">
        <f>(D12/C12)-1</f>
        <v>0.24888128454856551</v>
      </c>
      <c r="E13" s="30">
        <f>(E12/D12)-1</f>
        <v>6.0174939403519812E-2</v>
      </c>
      <c r="F13" s="29"/>
      <c r="G13" s="29"/>
      <c r="H13" s="29"/>
      <c r="I13" s="29"/>
      <c r="J13" s="30"/>
      <c r="K13" s="65"/>
      <c r="L13" s="2"/>
      <c r="M13" s="2"/>
      <c r="N13" s="2"/>
      <c r="O13" s="1"/>
      <c r="P13" s="1"/>
      <c r="Q13" s="1"/>
      <c r="R13" s="1"/>
    </row>
    <row r="14" spans="1:18" ht="22" customHeight="1" x14ac:dyDescent="0.2">
      <c r="A14" s="20" t="s">
        <v>0</v>
      </c>
      <c r="B14" s="21">
        <f>B12/B10</f>
        <v>0.73604209295527623</v>
      </c>
      <c r="C14" s="21">
        <f>C12/C10</f>
        <v>0.75828343313373259</v>
      </c>
      <c r="D14" s="21">
        <f>D12/D10</f>
        <v>0.71345864661654135</v>
      </c>
      <c r="E14" s="26">
        <f>E12/E10</f>
        <v>0.61869618696186957</v>
      </c>
      <c r="F14" s="21"/>
      <c r="G14" s="21"/>
      <c r="H14" s="21"/>
      <c r="I14" s="21"/>
      <c r="J14" s="26"/>
      <c r="K14" s="66"/>
      <c r="L14" s="2"/>
      <c r="M14" s="2"/>
      <c r="N14" s="2"/>
      <c r="O14" s="1"/>
      <c r="P14" s="1"/>
      <c r="Q14" s="1"/>
      <c r="R14" s="1"/>
    </row>
    <row r="15" spans="1:18" ht="22" customHeight="1" x14ac:dyDescent="0.2">
      <c r="A15" s="22" t="s">
        <v>13</v>
      </c>
      <c r="B15" s="23">
        <v>261000000</v>
      </c>
      <c r="C15" s="23">
        <v>469700000</v>
      </c>
      <c r="D15" s="23">
        <v>564100000</v>
      </c>
      <c r="E15" s="24">
        <v>699000000</v>
      </c>
      <c r="F15" s="61">
        <v>905900000</v>
      </c>
      <c r="G15" s="61">
        <v>1113000000</v>
      </c>
      <c r="H15" s="61">
        <v>1415000000</v>
      </c>
      <c r="I15" s="61">
        <v>1748000000</v>
      </c>
      <c r="J15" s="61">
        <v>2224000000</v>
      </c>
      <c r="K15" s="62" t="s">
        <v>18</v>
      </c>
      <c r="L15" s="2"/>
      <c r="M15" s="2"/>
      <c r="N15" s="2"/>
      <c r="O15" s="1"/>
      <c r="P15" s="1"/>
      <c r="Q15" s="1"/>
      <c r="R15" s="1"/>
    </row>
    <row r="16" spans="1:18" ht="22" customHeight="1" x14ac:dyDescent="0.2">
      <c r="A16" s="28"/>
      <c r="B16" s="29"/>
      <c r="C16" s="29">
        <f t="shared" ref="C16:J16" si="1">(C15/B15)-1</f>
        <v>0.7996168582375478</v>
      </c>
      <c r="D16" s="29">
        <f t="shared" si="1"/>
        <v>0.20097934852033217</v>
      </c>
      <c r="E16" s="30">
        <f t="shared" si="1"/>
        <v>0.23914199609998232</v>
      </c>
      <c r="F16" s="29">
        <f t="shared" si="1"/>
        <v>0.29599427753934182</v>
      </c>
      <c r="G16" s="29">
        <f t="shared" si="1"/>
        <v>0.22861242962799433</v>
      </c>
      <c r="H16" s="29">
        <f t="shared" si="1"/>
        <v>0.27133872416891291</v>
      </c>
      <c r="I16" s="29">
        <f t="shared" si="1"/>
        <v>0.23533568904593638</v>
      </c>
      <c r="J16" s="30">
        <f t="shared" si="1"/>
        <v>0.27231121281464521</v>
      </c>
      <c r="K16" s="65">
        <f>AVERAGE(F16:J16)</f>
        <v>0.26071846663936615</v>
      </c>
      <c r="L16" s="2"/>
      <c r="M16" s="2"/>
      <c r="N16" s="2"/>
      <c r="O16" s="1"/>
      <c r="P16" s="1"/>
      <c r="Q16" s="1"/>
      <c r="R16" s="1"/>
    </row>
    <row r="17" spans="1:18" ht="22" customHeight="1" x14ac:dyDescent="0.2">
      <c r="A17" s="4" t="s">
        <v>14</v>
      </c>
      <c r="B17" s="5">
        <f t="shared" ref="B17:J17" si="2">B15/B10</f>
        <v>0.38146740719087985</v>
      </c>
      <c r="C17" s="5">
        <f t="shared" si="2"/>
        <v>0.46876247504990021</v>
      </c>
      <c r="D17" s="5">
        <f t="shared" si="2"/>
        <v>0.42413533834586464</v>
      </c>
      <c r="E17" s="27">
        <f t="shared" si="2"/>
        <v>0.42988929889298894</v>
      </c>
      <c r="F17" s="5">
        <f t="shared" si="2"/>
        <v>0.45499748869914614</v>
      </c>
      <c r="G17" s="5">
        <f t="shared" si="2"/>
        <v>0.45207148659626323</v>
      </c>
      <c r="H17" s="5">
        <f t="shared" si="2"/>
        <v>0.46256946714612618</v>
      </c>
      <c r="I17" s="5">
        <f t="shared" si="2"/>
        <v>0.4794295117937466</v>
      </c>
      <c r="J17" s="27">
        <f t="shared" si="2"/>
        <v>0.52157598499061919</v>
      </c>
      <c r="K17" s="67"/>
      <c r="L17" s="2"/>
      <c r="M17" s="2"/>
      <c r="N17" s="2"/>
      <c r="O17" s="1"/>
      <c r="P17" s="1"/>
      <c r="Q17" s="1"/>
      <c r="R17" s="1"/>
    </row>
    <row r="18" spans="1:18" ht="22" customHeight="1" x14ac:dyDescent="0.2">
      <c r="A18" s="22" t="s">
        <v>15</v>
      </c>
      <c r="B18" s="23">
        <v>948900000</v>
      </c>
      <c r="C18" s="23">
        <v>1704000000</v>
      </c>
      <c r="D18" s="23">
        <v>1848000000</v>
      </c>
      <c r="E18" s="24">
        <v>1579000000</v>
      </c>
      <c r="F18" s="61">
        <v>1878000000</v>
      </c>
      <c r="G18" s="61">
        <v>2464000000</v>
      </c>
      <c r="H18" s="61">
        <v>3169000000</v>
      </c>
      <c r="I18" s="61">
        <v>3546000000</v>
      </c>
      <c r="J18" s="61">
        <v>4143000000</v>
      </c>
      <c r="K18" s="62" t="s">
        <v>19</v>
      </c>
      <c r="L18" s="2"/>
      <c r="M18" s="2"/>
      <c r="N18" s="2"/>
      <c r="P18" s="1"/>
      <c r="Q18" s="1"/>
      <c r="R18" s="1"/>
    </row>
    <row r="19" spans="1:18" ht="22" customHeight="1" x14ac:dyDescent="0.2">
      <c r="A19" s="31"/>
      <c r="B19" s="29"/>
      <c r="C19" s="29">
        <f t="shared" ref="C19:J19" si="3">(C18/B18)-1</f>
        <v>0.7957635156496996</v>
      </c>
      <c r="D19" s="29">
        <f t="shared" si="3"/>
        <v>8.4507042253521236E-2</v>
      </c>
      <c r="E19" s="30">
        <f t="shared" si="3"/>
        <v>-0.14556277056277056</v>
      </c>
      <c r="F19" s="29">
        <f t="shared" si="3"/>
        <v>0.1893603546548448</v>
      </c>
      <c r="G19" s="29">
        <f t="shared" si="3"/>
        <v>0.31203407880724177</v>
      </c>
      <c r="H19" s="29">
        <f t="shared" si="3"/>
        <v>0.28612012987012991</v>
      </c>
      <c r="I19" s="29">
        <f t="shared" si="3"/>
        <v>0.11896497317765853</v>
      </c>
      <c r="J19" s="30">
        <f t="shared" si="3"/>
        <v>0.16835871404399327</v>
      </c>
      <c r="K19" s="65">
        <f>AVERAGE(F19:J19)</f>
        <v>0.21496765011077365</v>
      </c>
      <c r="L19" s="2"/>
      <c r="M19" s="2"/>
      <c r="N19" s="2"/>
      <c r="O19" s="1"/>
      <c r="P19" s="1"/>
      <c r="Q19" s="1"/>
      <c r="R19" s="1"/>
    </row>
    <row r="20" spans="1:18" ht="22" customHeight="1" x14ac:dyDescent="0.2">
      <c r="A20" s="34" t="s">
        <v>7</v>
      </c>
      <c r="B20" s="35">
        <f t="shared" ref="B20:J20" si="4">B18/B10</f>
        <v>1.3868751826951184</v>
      </c>
      <c r="C20" s="35">
        <f t="shared" si="4"/>
        <v>1.7005988023952097</v>
      </c>
      <c r="D20" s="35">
        <f t="shared" si="4"/>
        <v>1.3894736842105264</v>
      </c>
      <c r="E20" s="36">
        <f t="shared" si="4"/>
        <v>0.97109471094710942</v>
      </c>
      <c r="F20" s="35">
        <f t="shared" si="4"/>
        <v>0.94324460070316429</v>
      </c>
      <c r="G20" s="35">
        <f t="shared" si="4"/>
        <v>1.0008123476848092</v>
      </c>
      <c r="H20" s="35">
        <f t="shared" si="4"/>
        <v>1.0359594638770839</v>
      </c>
      <c r="I20" s="35">
        <f t="shared" si="4"/>
        <v>0.97257268239166206</v>
      </c>
      <c r="J20" s="36">
        <f t="shared" si="4"/>
        <v>0.97162288930581608</v>
      </c>
      <c r="K20" s="68"/>
      <c r="L20" s="2"/>
      <c r="M20" s="2"/>
      <c r="N20" s="2"/>
      <c r="O20" s="1"/>
      <c r="P20" s="1"/>
      <c r="Q20" s="1"/>
      <c r="R20" s="1"/>
    </row>
    <row r="21" spans="1:18" ht="22" customHeight="1" x14ac:dyDescent="0.2">
      <c r="A21" s="22" t="s">
        <v>28</v>
      </c>
      <c r="B21" s="23">
        <v>30308000</v>
      </c>
      <c r="C21" s="23">
        <v>30943000</v>
      </c>
      <c r="D21" s="23">
        <v>30982000</v>
      </c>
      <c r="E21" s="24">
        <v>31020000</v>
      </c>
      <c r="F21" s="23"/>
      <c r="G21" s="23"/>
      <c r="H21" s="23"/>
      <c r="I21" s="23"/>
      <c r="J21" s="24"/>
      <c r="K21" s="62" t="s">
        <v>24</v>
      </c>
      <c r="L21" s="2"/>
      <c r="M21" s="2"/>
      <c r="N21" s="2"/>
      <c r="P21" s="1"/>
      <c r="Q21" s="1"/>
      <c r="R21" s="1"/>
    </row>
    <row r="22" spans="1:18" ht="22" customHeight="1" x14ac:dyDescent="0.2">
      <c r="A22" s="31"/>
      <c r="B22" s="29"/>
      <c r="C22" s="32">
        <f t="shared" ref="C22" si="5">(C21/B21)-1</f>
        <v>2.0951563943513163E-2</v>
      </c>
      <c r="D22" s="32">
        <f t="shared" ref="D22" si="6">(D21/C21)-1</f>
        <v>1.2603819926961801E-3</v>
      </c>
      <c r="E22" s="33">
        <f t="shared" ref="E22" si="7">(E21/D21)-1</f>
        <v>1.2265186237170322E-3</v>
      </c>
      <c r="F22" s="29"/>
      <c r="G22" s="29"/>
      <c r="H22" s="29"/>
      <c r="I22" s="29"/>
      <c r="J22" s="30"/>
      <c r="K22" s="69">
        <f>AVERAGE(C22:E22)</f>
        <v>7.8128215199754578E-3</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Financial Technology (Fintech) &amp; Infrastructure</v>
      </c>
      <c r="B25" s="72"/>
      <c r="C25" s="72"/>
      <c r="D25" s="73" cm="1">
        <f t="array" aca="1" ref="D25" ca="1">_FV(A1,"Year incorporated",TRUE)</f>
        <v>2006</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ENXTAM:ADYEN/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2024-11-07T11:47:03Z</dcterms:modified>
</cp:coreProperties>
</file>