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6B2B7738-F3E9-244C-B5D8-644D9EFD3F43}"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1" l="1"/>
  <c r="E22" i="1"/>
  <c r="K22" i="1" s="1"/>
  <c r="D22" i="1"/>
  <c r="D14" i="1"/>
  <c r="E14" i="1"/>
  <c r="E3" i="1" s="1"/>
  <c r="E13" i="1"/>
  <c r="D13" i="1"/>
  <c r="A6" i="1" a="1"/>
  <c r="A6" i="1" s="1"/>
  <c r="G6" i="1"/>
  <c r="A27" i="1" a="1"/>
  <c r="A27" i="1" s="1"/>
  <c r="D25" i="1" a="1"/>
  <c r="D25" i="1" s="1"/>
  <c r="A25" i="1" a="1"/>
  <c r="A25" i="1" s="1"/>
  <c r="J20" i="1"/>
  <c r="I20" i="1"/>
  <c r="H20" i="1"/>
  <c r="G20" i="1"/>
  <c r="F20" i="1"/>
  <c r="E5" i="1" s="1"/>
  <c r="E20" i="1"/>
  <c r="D20" i="1"/>
  <c r="J19" i="1"/>
  <c r="I19" i="1"/>
  <c r="H19" i="1"/>
  <c r="G19" i="1"/>
  <c r="F19" i="1"/>
  <c r="E19" i="1"/>
  <c r="D19" i="1"/>
  <c r="J17" i="1"/>
  <c r="I17" i="1"/>
  <c r="H17" i="1"/>
  <c r="G17" i="1"/>
  <c r="F17" i="1"/>
  <c r="E4" i="1" s="1"/>
  <c r="E17" i="1"/>
  <c r="D17" i="1"/>
  <c r="J16" i="1"/>
  <c r="I16" i="1"/>
  <c r="H16" i="1"/>
  <c r="G16" i="1"/>
  <c r="F16" i="1"/>
  <c r="K16" i="1" s="1"/>
  <c r="E16" i="1"/>
  <c r="D16" i="1"/>
  <c r="J11" i="1"/>
  <c r="I11" i="1"/>
  <c r="H11" i="1"/>
  <c r="G11" i="1"/>
  <c r="F11" i="1"/>
  <c r="E11" i="1"/>
  <c r="D11" i="1"/>
  <c r="A3" i="1" a="1"/>
  <c r="A3" i="1" s="1"/>
  <c r="A4" i="1" a="1"/>
  <c r="A4" i="1" s="1"/>
  <c r="A5" i="1" a="1"/>
  <c r="A5" i="1" s="1"/>
  <c r="C5" i="1" s="1"/>
  <c r="K19" i="1" l="1"/>
  <c r="C6" i="1"/>
  <c r="C3" i="1"/>
  <c r="C4"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<sst xmlns="http://schemas.openxmlformats.org/spreadsheetml/2006/main" count="37" uniqueCount="34">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</sst>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165" fontId="2" fillId="7" borderId="4" xfId="1" quotePrefix="1" applyNumberFormat="1"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2">
                  <c:v>2022</c:v>
                </c:pt>
                <c:pt idx="3">
                  <c:v>2023</c:v>
                </c:pt>
                <c:pt idx="4">
                  <c:v>2025</c:v>
                </c:pt>
                <c:pt idx="5">
                  <c:v>2026</c:v>
                </c:pt>
                <c:pt idx="6">
                  <c:v>2027</c:v>
                </c:pt>
                <c:pt idx="7">
                  <c:v>2028</c:v>
                </c:pt>
                <c:pt idx="8">
                  <c:v>2029</c:v>
                </c:pt>
              </c:numCache>
            </c:numRef>
          </c:cat>
          <c:val>
            <c:numRef>
              <c:f>'DCF Model'!$B$10:$J$10</c:f>
              <c:numCache>
                <c:formatCode>#,###,,;\(#,###,,\);\ \-\ \-</c:formatCode>
                <c:ptCount val="9"/>
                <c:pt idx="2">
                  <c:v>-25000</c:v>
                </c:pt>
                <c:pt idx="3">
                  <c:v>207000</c:v>
                </c:pt>
                <c:pt idx="4">
                  <c:v>2250000</c:v>
                </c:pt>
                <c:pt idx="5">
                  <c:v>16000000</c:v>
                </c:pt>
                <c:pt idx="6">
                  <c:v>60000000</c:v>
                </c:pt>
                <c:pt idx="7">
                  <c:v>112700000</c:v>
                </c:pt>
                <c:pt idx="8">
                  <c:v>178000000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2">
                  <c:v>2022</c:v>
                </c:pt>
                <c:pt idx="3">
                  <c:v>2023</c:v>
                </c:pt>
                <c:pt idx="4">
                  <c:v>2025</c:v>
                </c:pt>
                <c:pt idx="5">
                  <c:v>2026</c:v>
                </c:pt>
                <c:pt idx="6">
                  <c:v>2027</c:v>
                </c:pt>
                <c:pt idx="7">
                  <c:v>2028</c:v>
                </c:pt>
                <c:pt idx="8">
                  <c:v>2029</c:v>
                </c:pt>
              </c:numCache>
            </c:numRef>
          </c:cat>
          <c:val>
            <c:numRef>
              <c:f>'DCF Model'!$B$15:$J$15</c:f>
              <c:numCache>
                <c:formatCode>#,###,,;\(#,###,,\);\ \-\ \-</c:formatCode>
                <c:ptCount val="9"/>
                <c:pt idx="2">
                  <c:v>-22000000</c:v>
                </c:pt>
                <c:pt idx="3">
                  <c:v>-24814000</c:v>
                </c:pt>
                <c:pt idx="4">
                  <c:v>-52000000</c:v>
                </c:pt>
                <c:pt idx="5">
                  <c:v>-42000000</c:v>
                </c:pt>
                <c:pt idx="6">
                  <c:v>-8000000</c:v>
                </c:pt>
                <c:pt idx="7">
                  <c:v>-26000000</c:v>
                </c:pt>
                <c:pt idx="8">
                  <c:v>-7000000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2">
                  <c:v>2022</c:v>
                </c:pt>
                <c:pt idx="3">
                  <c:v>2023</c:v>
                </c:pt>
                <c:pt idx="4">
                  <c:v>2025</c:v>
                </c:pt>
                <c:pt idx="5">
                  <c:v>2026</c:v>
                </c:pt>
                <c:pt idx="6">
                  <c:v>2027</c:v>
                </c:pt>
                <c:pt idx="7">
                  <c:v>2028</c:v>
                </c:pt>
                <c:pt idx="8">
                  <c:v>2029</c:v>
                </c:pt>
              </c:numCache>
            </c:numRef>
          </c:cat>
          <c:val>
            <c:numRef>
              <c:f>'DCF Model'!$B$18:$J$18</c:f>
              <c:numCache>
                <c:formatCode>#,###,,;\(#,###,,\);\ \-\ \-</c:formatCode>
                <c:ptCount val="9"/>
                <c:pt idx="2">
                  <c:v>-21662000</c:v>
                </c:pt>
                <c:pt idx="3">
                  <c:v>-13327000</c:v>
                </c:pt>
                <c:pt idx="4">
                  <c:v>-22000000</c:v>
                </c:pt>
                <c:pt idx="5">
                  <c:v>-47000000</c:v>
                </c:pt>
                <c:pt idx="6">
                  <c:v>5000000</c:v>
                </c:pt>
                <c:pt idx="7">
                  <c:v>15106000</c:v>
                </c:pt>
                <c:pt idx="8">
                  <c:v>60000000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514350</xdr:colOff>
      <xdr:row>22</xdr:row>
      <xdr:rowOff>95250</xdr:rowOff>
    </xdr:from>
    <xdr:to>
      <xdr:col>10</xdr:col>
      <xdr:colOff>1079500</xdr:colOff>
      <xdr:row>34</xdr:row>
      <xdr:rowOff>241300</xdr:rowOff>
    </xdr:to>
    <xdr:graphicFrame macro="">
      <xdr:nvGraphicFramePr>
        <xdr:cNvPr id="2" name="Chart 1">
          <a:extLst>
            <a:ext uri="{FF2B5EF4-FFF2-40B4-BE49-F238E27FC236}">
              <a16:creationId xmlns:a16="http://schemas.microsoft.com/office/drawing/2014/main" id="{6CDB4308-3FAE-EFA4-6A08-0B3D7C15C6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SERVE ROBOTICS INC. (XNAS:SERV)</v>
    <v>2</v>
    <v>3</v>
    <v>Finance</v>
    <v>4</v>
    <v>en-US</v>
    <v>cclpar</v>
    <v>268435456</v>
    <v>1</v>
    <v>Powered by Refinitiv</v>
    <v>37</v>
    <v>1.77</v>
    <v>0.58599999999999997</v>
    <v>0.28000000000000003</v>
    <v>2.8542000000000001E-2</v>
    <v>0.11</v>
    <v>1.0902E-2</v>
    <v>USD</v>
    <v>Serve Robotics, Inc. is engaged in developing next generation robots for last-mile delivery services. The Company offers an autonomous all-electric robot that makes delivery sustainable and economical. The Company’s fleet consists of over 100 robots. Its autonomous all-electric robot can provide real-time presence and status updates on those platforms and receive requests to perform deliveries with respect to customer orders placed on those platforms as needed. It uses artificial intelligence methodologies to design, train and deploy a host of models on robots to perform a variety of tasks, including identification of sidewalk surfaces, intersections, traffic signals, obstacles, pedestrians, and vehicles, and projecting the trajectory of other dynamic agents. Its capabilities include automatic emergency braking, vehicle collision avoidance, and fail-safe mechanical braking. The robots consist of a number of key systems, such as drivetrain, power system, and connectivity.</v>
    <v>57</v>
    <v>Nasdaq Stock Market</v>
    <v>XNAS</v>
    <v>XNAS</v>
    <v>730 Broadway, REDWOOD CITY, CA, 94063 US</v>
    <v>10.45</v>
    <v>Professional &amp; Commercial Services</v>
    <v>Stock</v>
    <v>45602.875006110939</v>
    <v>9.7100000000000009</v>
    <v>427209389</v>
    <v>SERVE ROBOTICS INC.</v>
    <v>SERVE ROBOTICS INC.</v>
    <v>10.15</v>
    <v>0</v>
    <v>9.81</v>
    <v>10.09</v>
    <v>10.199999999999999</v>
    <v>42339880</v>
    <v>SERV</v>
    <v>SERVE ROBOTICS INC. (XNAS:SERV)</v>
    <v>4200951</v>
    <v>5970549</v>
    <v>2020</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CM:SERV/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E8" sqref="E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10.09</v>
      </c>
      <c r="B3" s="6" t="s">
        <v>22</v>
      </c>
      <c r="C3" s="41">
        <f ca="1">A5/F10</f>
        <v>189.87083955555556</v>
      </c>
      <c r="D3" s="9" t="s">
        <v>26</v>
      </c>
      <c r="E3" s="44">
        <f>E14</f>
        <v>-7.3574879227053138</v>
      </c>
      <c r="F3" s="9" t="s">
        <v>1</v>
      </c>
      <c r="G3" s="45" cm="1">
        <f t="array" aca="1" ref="G3" ca="1">_FV(A1,"Shares outstanding",TRUE)*(1+(5*C6))</f>
        <v>42339880</v>
      </c>
      <c r="H3" s="12" t="s">
        <v>4</v>
      </c>
      <c r="I3" s="45">
        <f>J18*(1+K4)/(I6-K4)</f>
        <v>819999999.99999976</v>
      </c>
      <c r="J3" s="9" t="s">
        <v>2</v>
      </c>
      <c r="K3" s="75" t="s">
        <v>33</v>
      </c>
      <c r="L3" s="76"/>
      <c r="M3" s="2"/>
      <c r="N3" s="2"/>
      <c r="O3" s="1"/>
      <c r="P3" s="1"/>
      <c r="Q3" s="1"/>
      <c r="R3" s="1"/>
    </row>
    <row r="4" spans="1:18" ht="22" customHeight="1" x14ac:dyDescent="0.2">
      <c r="A4" s="38" cm="1">
        <f t="array" aca="1" ref="A4" ca="1">_FV(A1,"Change (%)",TRUE)</f>
        <v>2.8542000000000001E-2</v>
      </c>
      <c r="B4" s="7" t="s">
        <v>23</v>
      </c>
      <c r="C4" s="41">
        <f ca="1">A5/F15</f>
        <v>-8.2155651730769232</v>
      </c>
      <c r="D4" s="9" t="s">
        <v>25</v>
      </c>
      <c r="E4" s="44">
        <f>F17</f>
        <v>-23.111111111111111</v>
      </c>
      <c r="F4" s="9" t="s">
        <v>6</v>
      </c>
      <c r="G4" s="54">
        <v>29000000</v>
      </c>
      <c r="H4" s="12" t="s">
        <v>28</v>
      </c>
      <c r="I4" s="45">
        <f>NPV(I6,F18,G18,H18,I18,(J18+I3))</f>
        <v>501641964.34669721</v>
      </c>
      <c r="J4" s="12" t="s">
        <v>5</v>
      </c>
      <c r="K4" s="52">
        <v>2.5000000000000001E-2</v>
      </c>
      <c r="L4" s="14" t="s">
        <v>29</v>
      </c>
      <c r="M4" s="2"/>
      <c r="N4" s="2"/>
      <c r="O4" s="1"/>
      <c r="P4" s="1"/>
      <c r="Q4" s="1"/>
      <c r="R4" s="1"/>
    </row>
    <row r="5" spans="1:18" ht="22" customHeight="1" x14ac:dyDescent="0.2">
      <c r="A5" s="39" cm="1">
        <f t="array" aca="1" ref="A5" ca="1">_FV(A1,"Market cap",TRUE)</f>
        <v>427209389</v>
      </c>
      <c r="B5" s="7" t="s">
        <v>0</v>
      </c>
      <c r="C5" s="42">
        <f ca="1">F18/A5</f>
        <v>-5.1496995540048864E-2</v>
      </c>
      <c r="D5" s="9" t="s">
        <v>24</v>
      </c>
      <c r="E5" s="44">
        <f>F20</f>
        <v>-9.7777777777777786</v>
      </c>
      <c r="F5" s="9" t="s">
        <v>8</v>
      </c>
      <c r="G5" s="54">
        <v>4300000</v>
      </c>
      <c r="H5" s="12" t="s">
        <v>9</v>
      </c>
      <c r="I5" s="45">
        <f>I4+G4-G5</f>
        <v>526341964.34669721</v>
      </c>
      <c r="J5" s="12" t="s">
        <v>7</v>
      </c>
      <c r="K5" s="47">
        <f ca="1">I5/G3</f>
        <v>12.431352293551546</v>
      </c>
      <c r="L5" s="6" t="s">
        <v>11</v>
      </c>
      <c r="M5" s="2"/>
      <c r="N5" s="2"/>
      <c r="O5" s="1"/>
      <c r="P5" s="1"/>
      <c r="Q5" s="1"/>
      <c r="R5" s="1"/>
    </row>
    <row r="6" spans="1:18" ht="22" customHeight="1" x14ac:dyDescent="0.2">
      <c r="A6" s="40" cm="1">
        <f t="array" aca="1" ref="A6" ca="1">_FV(A1,"Beta")</f>
        <v>0.58599999999999997</v>
      </c>
      <c r="B6" s="8" t="s">
        <v>18</v>
      </c>
      <c r="C6" s="43">
        <f>K22</f>
        <v>0</v>
      </c>
      <c r="D6" s="10" t="s">
        <v>27</v>
      </c>
      <c r="E6" s="58" t="s">
        <v>32</v>
      </c>
      <c r="F6" s="11" t="s">
        <v>12</v>
      </c>
      <c r="G6" s="46">
        <f>G4-G5</f>
        <v>24700000</v>
      </c>
      <c r="H6" s="11" t="s">
        <v>3</v>
      </c>
      <c r="I6" s="53">
        <v>0.1</v>
      </c>
      <c r="J6" s="10" t="s">
        <v>10</v>
      </c>
      <c r="K6" s="48">
        <f ca="1">K5/A3-1</f>
        <v>0.23204680808241296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5"/>
      <c r="B9" s="56"/>
      <c r="C9" s="56"/>
      <c r="D9" s="56">
        <v>2022</v>
      </c>
      <c r="E9" s="57">
        <v>2023</v>
      </c>
      <c r="F9" s="59">
        <v>2025</v>
      </c>
      <c r="G9" s="59">
        <v>2026</v>
      </c>
      <c r="H9" s="59">
        <v>2027</v>
      </c>
      <c r="I9" s="59">
        <v>2028</v>
      </c>
      <c r="J9" s="60">
        <v>2029</v>
      </c>
      <c r="K9" s="13"/>
      <c r="L9" s="2"/>
      <c r="M9" s="2"/>
      <c r="N9" s="2"/>
      <c r="O9" s="1"/>
      <c r="P9" s="1"/>
      <c r="Q9" s="1"/>
      <c r="R9" s="1"/>
    </row>
    <row r="10" spans="1:18" ht="22" customHeight="1" x14ac:dyDescent="0.2">
      <c r="A10" s="22" t="s">
        <v>14</v>
      </c>
      <c r="B10" s="23"/>
      <c r="C10" s="23"/>
      <c r="D10" s="23">
        <v>-25000</v>
      </c>
      <c r="E10" s="24">
        <v>207000</v>
      </c>
      <c r="F10" s="61">
        <v>2250000</v>
      </c>
      <c r="G10" s="61">
        <v>16000000</v>
      </c>
      <c r="H10" s="61">
        <v>60000000</v>
      </c>
      <c r="I10" s="61">
        <v>112700000</v>
      </c>
      <c r="J10" s="61">
        <v>178000000</v>
      </c>
      <c r="K10" s="62" t="s">
        <v>19</v>
      </c>
      <c r="L10" s="2"/>
      <c r="M10" s="2"/>
      <c r="N10" s="2"/>
      <c r="O10" s="1"/>
      <c r="P10" s="1"/>
      <c r="Q10" s="1"/>
      <c r="R10" s="1"/>
    </row>
    <row r="11" spans="1:18" ht="22" customHeight="1" x14ac:dyDescent="0.2">
      <c r="A11" s="18"/>
      <c r="B11" s="19"/>
      <c r="C11" s="19"/>
      <c r="D11" s="19" t="e">
        <f t="shared" ref="D11:J11" si="0">(D10/C10)-1</f>
        <v>#DIV/0!</v>
      </c>
      <c r="E11" s="25">
        <f t="shared" si="0"/>
        <v>-9.2799999999999994</v>
      </c>
      <c r="F11" s="19">
        <f t="shared" si="0"/>
        <v>9.8695652173913047</v>
      </c>
      <c r="G11" s="19">
        <f t="shared" si="0"/>
        <v>6.1111111111111107</v>
      </c>
      <c r="H11" s="19">
        <f t="shared" si="0"/>
        <v>2.75</v>
      </c>
      <c r="I11" s="19">
        <f t="shared" si="0"/>
        <v>0.87833333333333341</v>
      </c>
      <c r="J11" s="25">
        <f t="shared" si="0"/>
        <v>0.57941437444543031</v>
      </c>
      <c r="K11" s="63">
        <f>AVERAGE(I11:J11)</f>
        <v>0.72887385388938186</v>
      </c>
      <c r="L11" s="2"/>
      <c r="M11" s="2"/>
      <c r="N11" s="2"/>
      <c r="O11" s="1"/>
      <c r="P11" s="1"/>
      <c r="Q11" s="1"/>
      <c r="R11" s="1"/>
    </row>
    <row r="12" spans="1:18" ht="22" customHeight="1" x14ac:dyDescent="0.2">
      <c r="A12" s="22" t="s">
        <v>30</v>
      </c>
      <c r="B12" s="23"/>
      <c r="C12" s="23"/>
      <c r="D12" s="23">
        <v>-1041000</v>
      </c>
      <c r="E12" s="24">
        <v>-1523000</v>
      </c>
      <c r="F12" s="23"/>
      <c r="G12" s="23"/>
      <c r="H12" s="23"/>
      <c r="I12" s="23"/>
      <c r="J12" s="24"/>
      <c r="K12" s="64"/>
      <c r="L12" s="2"/>
      <c r="M12" s="2"/>
      <c r="N12" s="2"/>
      <c r="O12" s="1"/>
      <c r="P12" s="1"/>
      <c r="Q12" s="1"/>
      <c r="R12" s="1"/>
    </row>
    <row r="13" spans="1:18" ht="22" customHeight="1" x14ac:dyDescent="0.2">
      <c r="A13" s="28"/>
      <c r="B13" s="29"/>
      <c r="C13" s="29"/>
      <c r="D13" s="29" t="e">
        <f>(D12/C12)-1</f>
        <v>#DIV/0!</v>
      </c>
      <c r="E13" s="30">
        <f>(E12/D12)-1</f>
        <v>0.46301633045148893</v>
      </c>
      <c r="F13" s="29"/>
      <c r="G13" s="29"/>
      <c r="H13" s="29"/>
      <c r="I13" s="29"/>
      <c r="J13" s="30"/>
      <c r="K13" s="65"/>
      <c r="L13" s="2"/>
      <c r="M13" s="2"/>
      <c r="N13" s="2"/>
      <c r="O13" s="1"/>
      <c r="P13" s="1"/>
      <c r="Q13" s="1"/>
      <c r="R13" s="1"/>
    </row>
    <row r="14" spans="1:18" ht="22" customHeight="1" x14ac:dyDescent="0.2">
      <c r="A14" s="20" t="s">
        <v>1</v>
      </c>
      <c r="B14" s="21"/>
      <c r="C14" s="21"/>
      <c r="D14" s="21">
        <f>D12/D10</f>
        <v>41.64</v>
      </c>
      <c r="E14" s="26">
        <f>E12/E10</f>
        <v>-7.3574879227053138</v>
      </c>
      <c r="F14" s="21"/>
      <c r="G14" s="21"/>
      <c r="H14" s="21"/>
      <c r="I14" s="21"/>
      <c r="J14" s="26"/>
      <c r="K14" s="66"/>
      <c r="L14" s="2"/>
      <c r="M14" s="2"/>
      <c r="N14" s="2"/>
      <c r="O14" s="1"/>
      <c r="P14" s="1"/>
      <c r="Q14" s="1"/>
      <c r="R14" s="1"/>
    </row>
    <row r="15" spans="1:18" ht="22" customHeight="1" x14ac:dyDescent="0.2">
      <c r="A15" s="22" t="s">
        <v>15</v>
      </c>
      <c r="B15" s="23"/>
      <c r="C15" s="23"/>
      <c r="D15" s="23">
        <v>-22000000</v>
      </c>
      <c r="E15" s="24">
        <v>-24814000</v>
      </c>
      <c r="F15" s="61">
        <v>-52000000</v>
      </c>
      <c r="G15" s="61">
        <v>-42000000</v>
      </c>
      <c r="H15" s="61">
        <v>-8000000</v>
      </c>
      <c r="I15" s="61">
        <v>-26000000</v>
      </c>
      <c r="J15" s="61">
        <v>-7000000</v>
      </c>
      <c r="K15" s="62" t="s">
        <v>20</v>
      </c>
      <c r="L15" s="2"/>
      <c r="M15" s="2"/>
      <c r="N15" s="2"/>
      <c r="O15" s="1"/>
      <c r="P15" s="1"/>
      <c r="Q15" s="1"/>
      <c r="R15" s="1"/>
    </row>
    <row r="16" spans="1:18" ht="22" customHeight="1" x14ac:dyDescent="0.2">
      <c r="A16" s="28"/>
      <c r="B16" s="29"/>
      <c r="C16" s="29"/>
      <c r="D16" s="29" t="e">
        <f t="shared" ref="D16:J16" si="1">(D15/C15)-1</f>
        <v>#DIV/0!</v>
      </c>
      <c r="E16" s="30">
        <f t="shared" si="1"/>
        <v>0.12790909090909097</v>
      </c>
      <c r="F16" s="29">
        <f t="shared" si="1"/>
        <v>1.0955911985169662</v>
      </c>
      <c r="G16" s="29">
        <f t="shared" si="1"/>
        <v>-0.19230769230769229</v>
      </c>
      <c r="H16" s="29">
        <f t="shared" si="1"/>
        <v>-0.80952380952380953</v>
      </c>
      <c r="I16" s="29">
        <f t="shared" si="1"/>
        <v>2.25</v>
      </c>
      <c r="J16" s="30">
        <f t="shared" si="1"/>
        <v>-0.73076923076923084</v>
      </c>
      <c r="K16" s="65">
        <f>AVERAGE(F16:J16)</f>
        <v>0.32259809318324673</v>
      </c>
      <c r="L16" s="2"/>
      <c r="M16" s="2"/>
      <c r="N16" s="2"/>
      <c r="O16" s="1"/>
      <c r="P16" s="1"/>
      <c r="Q16" s="1"/>
      <c r="R16" s="1"/>
    </row>
    <row r="17" spans="1:18" ht="22" customHeight="1" x14ac:dyDescent="0.2">
      <c r="A17" s="4" t="s">
        <v>16</v>
      </c>
      <c r="B17" s="5"/>
      <c r="C17" s="5"/>
      <c r="D17" s="5">
        <f t="shared" ref="D17:J17" si="2">D15/D10</f>
        <v>880</v>
      </c>
      <c r="E17" s="27">
        <f t="shared" si="2"/>
        <v>-119.8743961352657</v>
      </c>
      <c r="F17" s="5">
        <f t="shared" si="2"/>
        <v>-23.111111111111111</v>
      </c>
      <c r="G17" s="5">
        <f t="shared" si="2"/>
        <v>-2.625</v>
      </c>
      <c r="H17" s="5">
        <f t="shared" si="2"/>
        <v>-0.13333333333333333</v>
      </c>
      <c r="I17" s="5">
        <f t="shared" si="2"/>
        <v>-0.23070097604259096</v>
      </c>
      <c r="J17" s="27">
        <f t="shared" si="2"/>
        <v>-3.9325842696629212E-2</v>
      </c>
      <c r="K17" s="67"/>
      <c r="L17" s="2"/>
      <c r="M17" s="2"/>
      <c r="N17" s="2"/>
      <c r="O17" s="1"/>
      <c r="P17" s="1"/>
      <c r="Q17" s="1"/>
      <c r="R17" s="1"/>
    </row>
    <row r="18" spans="1:18" ht="22" customHeight="1" x14ac:dyDescent="0.2">
      <c r="A18" s="22" t="s">
        <v>17</v>
      </c>
      <c r="B18" s="23"/>
      <c r="C18" s="23"/>
      <c r="D18" s="23">
        <v>-21662000</v>
      </c>
      <c r="E18" s="24">
        <v>-13327000</v>
      </c>
      <c r="F18" s="61">
        <v>-22000000</v>
      </c>
      <c r="G18" s="61">
        <v>-47000000</v>
      </c>
      <c r="H18" s="61">
        <v>5000000</v>
      </c>
      <c r="I18" s="61">
        <v>15106000</v>
      </c>
      <c r="J18" s="61">
        <v>60000000</v>
      </c>
      <c r="K18" s="62" t="s">
        <v>21</v>
      </c>
      <c r="L18" s="2"/>
      <c r="M18" s="2"/>
      <c r="N18" s="2"/>
      <c r="P18" s="1"/>
      <c r="Q18" s="1"/>
      <c r="R18" s="1"/>
    </row>
    <row r="19" spans="1:18" ht="22" customHeight="1" x14ac:dyDescent="0.2">
      <c r="A19" s="31"/>
      <c r="B19" s="29"/>
      <c r="C19" s="29"/>
      <c r="D19" s="29" t="e">
        <f t="shared" ref="D19:J19" si="3">(D18/C18)-1</f>
        <v>#DIV/0!</v>
      </c>
      <c r="E19" s="30">
        <f t="shared" si="3"/>
        <v>-0.38477518234696706</v>
      </c>
      <c r="F19" s="29">
        <f t="shared" si="3"/>
        <v>0.65078412245816764</v>
      </c>
      <c r="G19" s="29">
        <f t="shared" si="3"/>
        <v>1.1363636363636362</v>
      </c>
      <c r="H19" s="29">
        <f t="shared" si="3"/>
        <v>-1.1063829787234043</v>
      </c>
      <c r="I19" s="29">
        <f t="shared" si="3"/>
        <v>2.0211999999999999</v>
      </c>
      <c r="J19" s="30">
        <f t="shared" si="3"/>
        <v>2.9719316827750561</v>
      </c>
      <c r="K19" s="65">
        <f>AVERAGE(F19:J19)</f>
        <v>1.1347792925746911</v>
      </c>
      <c r="L19" s="2"/>
      <c r="M19" s="2"/>
      <c r="N19" s="2"/>
      <c r="O19" s="1"/>
      <c r="P19" s="1"/>
      <c r="Q19" s="1"/>
      <c r="R19" s="1"/>
    </row>
    <row r="20" spans="1:18" ht="22" customHeight="1" x14ac:dyDescent="0.2">
      <c r="A20" s="34" t="s">
        <v>8</v>
      </c>
      <c r="B20" s="35"/>
      <c r="C20" s="35"/>
      <c r="D20" s="35">
        <f t="shared" ref="D20:J20" si="4">D18/D10</f>
        <v>866.48</v>
      </c>
      <c r="E20" s="36">
        <f t="shared" si="4"/>
        <v>-64.381642512077292</v>
      </c>
      <c r="F20" s="35">
        <f t="shared" si="4"/>
        <v>-9.7777777777777786</v>
      </c>
      <c r="G20" s="35">
        <f t="shared" si="4"/>
        <v>-2.9375</v>
      </c>
      <c r="H20" s="35">
        <f t="shared" si="4"/>
        <v>8.3333333333333329E-2</v>
      </c>
      <c r="I20" s="35">
        <f t="shared" si="4"/>
        <v>0.13403726708074534</v>
      </c>
      <c r="J20" s="36">
        <f t="shared" si="4"/>
        <v>0.33707865168539325</v>
      </c>
      <c r="K20" s="68"/>
      <c r="L20" s="2"/>
      <c r="M20" s="2"/>
      <c r="N20" s="2"/>
      <c r="O20" s="1"/>
      <c r="P20" s="1"/>
      <c r="Q20" s="1"/>
      <c r="R20" s="1"/>
    </row>
    <row r="21" spans="1:18" ht="22" customHeight="1" x14ac:dyDescent="0.2">
      <c r="A21" s="22" t="s">
        <v>31</v>
      </c>
      <c r="B21" s="23"/>
      <c r="C21" s="23"/>
      <c r="D21" s="23">
        <v>42588000</v>
      </c>
      <c r="E21" s="24">
        <v>42588000</v>
      </c>
      <c r="F21" s="23"/>
      <c r="G21" s="23"/>
      <c r="H21" s="23"/>
      <c r="I21" s="23"/>
      <c r="J21" s="24"/>
      <c r="K21" s="62" t="s">
        <v>27</v>
      </c>
      <c r="L21" s="2"/>
      <c r="M21" s="2"/>
      <c r="N21" s="2"/>
      <c r="P21" s="1"/>
      <c r="Q21" s="1"/>
      <c r="R21" s="1"/>
    </row>
    <row r="22" spans="1:18" ht="22" customHeight="1" x14ac:dyDescent="0.2">
      <c r="A22" s="31"/>
      <c r="B22" s="29"/>
      <c r="C22" s="32"/>
      <c r="D22" s="32" t="e">
        <f t="shared" ref="D22" si="5">(D21/C21)-1</f>
        <v>#DIV/0!</v>
      </c>
      <c r="E22" s="33">
        <f t="shared" ref="E22" si="6">(E21/D21)-1</f>
        <v>0</v>
      </c>
      <c r="F22" s="29"/>
      <c r="G22" s="29"/>
      <c r="H22" s="29"/>
      <c r="I22" s="29"/>
      <c r="J22" s="30"/>
      <c r="K22" s="69">
        <f>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Professional &amp; Commercial Services</v>
      </c>
      <c r="B25" s="72"/>
      <c r="C25" s="72"/>
      <c r="D25" s="73" cm="1">
        <f t="array" aca="1" ref="D25" ca="1">_FV(A1,"Year incorporated",TRUE)</f>
        <v>2020</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Serve Robotics, Inc. is engaged in developing next generation robots for last-mile delivery services. The Company offers an autonomous all-electric robot that makes delivery sustainable and economical. The Company’s fleet consists of over 100 robots. Its autonomous all-electric robot can provide real-time presence and status updates on those platforms and receive requests to perform deliveries with respect to customer orders placed on those platforms as needed. It uses artificial intelligence methodologies to design, train and deploy a host of models on robots to perform a variety of tasks, including identification of sidewalk surfaces, intersections, traffic signals, obstacles, pedestrians, and vehicles, and projecting the trajectory of other dynamic agents. Its capabilities include automatic emergency braking, vehicle collision avoidance, and fail-safe mechanical braking. The robots consist of a number of key systems, such as drivetrain, power system, and connectivity.</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CM:SERV/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2024-11-07T09:08:17Z</dcterms:modified>
</cp:coreProperties>
</file>