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8C8E99B3-054F-5541-B11D-A39F7610B32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 i="1" l="1"/>
  <c r="I11" i="1"/>
  <c r="J11"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F19" i="1"/>
  <c r="E19" i="1"/>
  <c r="D19" i="1"/>
  <c r="C19" i="1"/>
  <c r="J17" i="1"/>
  <c r="I17" i="1"/>
  <c r="H17" i="1"/>
  <c r="G17" i="1"/>
  <c r="F17" i="1"/>
  <c r="E4" i="1" s="1"/>
  <c r="E17" i="1"/>
  <c r="D17" i="1"/>
  <c r="C17" i="1"/>
  <c r="B17" i="1"/>
  <c r="J16" i="1"/>
  <c r="I16" i="1"/>
  <c r="H16" i="1"/>
  <c r="G16" i="1"/>
  <c r="F16" i="1"/>
  <c r="E16" i="1"/>
  <c r="D16" i="1"/>
  <c r="C16" i="1"/>
  <c r="H11" i="1"/>
  <c r="G11" i="1"/>
  <c r="F11" i="1"/>
  <c r="E11" i="1"/>
  <c r="D11" i="1"/>
  <c r="C11" i="1"/>
  <c r="A3" i="1" a="1"/>
  <c r="A3" i="1" s="1"/>
  <c r="A4" i="1" a="1"/>
  <c r="A4" i="1" s="1"/>
  <c r="A5" i="1" a="1"/>
  <c r="A5" i="1" s="1"/>
  <c r="C5" i="1" s="1"/>
  <c r="K19" i="1" l="1"/>
  <c r="K16" i="1"/>
  <c r="K11" i="1"/>
  <c r="K22" i="1"/>
  <c r="C6" i="1" s="1"/>
  <c r="G3" i="1" s="1" a="1"/>
  <c r="G3" i="1" s="1"/>
  <c r="C3" i="1"/>
  <c r="C4"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<sst xmlns="http://schemas.openxmlformats.org/spreadsheetml/2006/main" count="36" uniqueCount="33">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</sst>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149000000</c:v>
                </c:pt>
                <c:pt idx="1">
                  <c:v>272000000</c:v>
                </c:pt>
                <c:pt idx="2">
                  <c:v>527000000</c:v>
                </c:pt>
                <c:pt idx="3">
                  <c:v>872000000</c:v>
                </c:pt>
                <c:pt idx="4">
                  <c:v>1463000000</c:v>
                </c:pt>
                <c:pt idx="5">
                  <c:v>2039000000</c:v>
                </c:pt>
                <c:pt idx="6">
                  <c:v>2391000000</c:v>
                </c:pt>
                <c:pt idx="7">
                  <c:v>2723000000</c:v>
                </c:pt>
                <c:pt idx="8">
                  <c:v>3092000000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-18000000</c:v>
                </c:pt>
                <c:pt idx="1">
                  <c:v>-108000000</c:v>
                </c:pt>
                <c:pt idx="2">
                  <c:v>-66000000</c:v>
                </c:pt>
                <c:pt idx="3">
                  <c:v>-23000000</c:v>
                </c:pt>
                <c:pt idx="4">
                  <c:v>218000000</c:v>
                </c:pt>
                <c:pt idx="5">
                  <c:v>240000000</c:v>
                </c:pt>
                <c:pt idx="6">
                  <c:v>268000000</c:v>
                </c:pt>
                <c:pt idx="7">
                  <c:v>275200000</c:v>
                </c:pt>
                <c:pt idx="8">
                  <c:v>320000000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-21000000</c:v>
                </c:pt>
                <c:pt idx="1">
                  <c:v>-35000000</c:v>
                </c:pt>
                <c:pt idx="2">
                  <c:v>-98000000</c:v>
                </c:pt>
                <c:pt idx="3">
                  <c:v>4000000</c:v>
                </c:pt>
                <c:pt idx="4">
                  <c:v>164000000</c:v>
                </c:pt>
                <c:pt idx="5">
                  <c:v>248000000</c:v>
                </c:pt>
                <c:pt idx="6">
                  <c:v>284000000</c:v>
                </c:pt>
                <c:pt idx="7">
                  <c:v>333000000</c:v>
                </c:pt>
                <c:pt idx="8">
                  <c:v>394000000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501650</xdr:colOff>
      <xdr:row>22</xdr:row>
      <xdr:rowOff>222250</xdr:rowOff>
    </xdr:from>
    <xdr:to>
      <xdr:col>10</xdr:col>
      <xdr:colOff>1041400</xdr:colOff>
      <xdr:row>36</xdr:row>
      <xdr:rowOff>177800</xdr:rowOff>
    </xdr:to>
    <xdr:graphicFrame macro="">
      <xdr:nvGraphicFramePr>
        <xdr:cNvPr id="2" name="Chart 1">
          <a:extLst>
            <a:ext uri="{FF2B5EF4-FFF2-40B4-BE49-F238E27FC236}">
              <a16:creationId xmlns:a16="http://schemas.microsoft.com/office/drawing/2014/main" id="{2CFEB736-4700-53A7-EECF-01F9B53B96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https://www.bing.com/financeapi/forcetrigger?t=brg5u2&amp;q=XNYS%3aHIMS&amp;form=skydnc</v>
    <v>Learn more on Bing</v>
  </rv>
  <rv s="1">
    <v>0</v>
    <v>HIMS &amp; HERS HEALTH, INC. (XNYS:HIMS)</v>
    <v>2</v>
    <v>3</v>
    <v>Finance</v>
    <v>4</v>
    <v>en-US</v>
    <v>brg5u2</v>
    <v>268435456</v>
    <v>1</v>
    <v>Powered by Refinitiv</v>
    <v>25.74</v>
    <v>6.58</v>
    <v>1.0681</v>
    <v>2.78</v>
    <v>0.13469</v>
    <v>USD</v>
    <v>Hims &amp; Hers Health, Inc. provides a consumer-first platform, which helps customers to fulfill their health and wellness needs. Its platform includes access to a provider network, a clinically focused electronic medical records system, digital prescriptions and cloud-enabled pharmacy fulfillment. Its digital platform enables access to treatments for a range of conditions, including sexual health, men’s and women’s dermatology, mental health, and weight loss. It connects patients to licensed healthcare professionals who can prescribe medications when appropriate. Through the Hims &amp; Hers mobile applications, consumers can access a range of educational programs, wellness content, community support, and other services. It offers access to a range of health and wellness products designed to meet individual needs, which can include curated prescription and non-prescription products. It offers pharmacy operation capabilities through its MedisourceRx, a 503B outsourcing facility in California.</v>
    <v>1046</v>
    <v>New York Stock Exchange</v>
    <v>XNYS</v>
    <v>XNYS</v>
    <v>2269 Chestnut St, #523, SAN FRANCISCO, CA, 94123 US</v>
    <v>24.68</v>
    <v>Healthcare Providers &amp; Services</v>
    <v>Stock</v>
    <v>45602.933435995314</v>
    <v>0</v>
    <v>21.36</v>
    <v>5069170004</v>
    <v>HIMS &amp; HERS HEALTH, INC.</v>
    <v>HIMS &amp; HERS HEALTH, INC.</v>
    <v>21.6</v>
    <v>53.604900000000001</v>
    <v>20.64</v>
    <v>23.42</v>
    <v>216446200</v>
    <v>HIMS</v>
    <v>HIMS &amp; HERS HEALTH, INC. (XNYS:HIMS)</v>
    <v>26143</v>
    <v>14410022</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HIMS/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3" sqref="K3:L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23.42</v>
      </c>
      <c r="B3" s="6" t="s">
        <v>22</v>
      </c>
      <c r="C3" s="41">
        <f ca="1">A5/F10</f>
        <v>3.4649145618591932</v>
      </c>
      <c r="D3" s="9" t="s">
        <v>26</v>
      </c>
      <c r="E3" s="44">
        <f>E14</f>
        <v>0.81995412844036697</v>
      </c>
      <c r="F3" s="9" t="s">
        <v>1</v>
      </c>
      <c r="G3" s="45" cm="1">
        <f t="array" aca="1" ref="G3" ca="1">_FV(A1,"Shares outstanding",TRUE)*(1+(5*C6))</f>
        <v>230637683.94881099</v>
      </c>
      <c r="H3" s="12" t="s">
        <v>4</v>
      </c>
      <c r="I3" s="45">
        <f>J18*(1+K4)/(I6-K4)</f>
        <v>5384666666.6666651</v>
      </c>
      <c r="J3" s="9" t="s">
        <v>2</v>
      </c>
      <c r="K3" s="75" t="s">
        <v>32</v>
      </c>
      <c r="L3" s="76"/>
      <c r="M3" s="2"/>
      <c r="N3" s="2"/>
      <c r="O3" s="1"/>
      <c r="P3" s="1"/>
      <c r="Q3" s="1"/>
      <c r="R3" s="1"/>
    </row>
    <row r="4" spans="1:18" ht="22" customHeight="1" x14ac:dyDescent="0.2">
      <c r="A4" s="38" cm="1">
        <f t="array" aca="1" ref="A4" ca="1">_FV(A1,"Change (%)",TRUE)</f>
        <v>0.13469</v>
      </c>
      <c r="B4" s="7" t="s">
        <v>23</v>
      </c>
      <c r="C4" s="41">
        <f ca="1">A5/F15</f>
        <v>23.253073412844035</v>
      </c>
      <c r="D4" s="9" t="s">
        <v>25</v>
      </c>
      <c r="E4" s="44">
        <f>F17</f>
        <v>0.14900888585099112</v>
      </c>
      <c r="F4" s="9" t="s">
        <v>6</v>
      </c>
      <c r="G4" s="55">
        <v>221000000</v>
      </c>
      <c r="H4" s="12" t="s">
        <v>28</v>
      </c>
      <c r="I4" s="45">
        <f>NPV(I6,F18,G18,H18,I18,(J18+I3))</f>
        <v>4382963823.053978</v>
      </c>
      <c r="J4" s="12" t="s">
        <v>5</v>
      </c>
      <c r="K4" s="52">
        <v>2.5000000000000001E-2</v>
      </c>
      <c r="L4" s="14" t="s">
        <v>29</v>
      </c>
      <c r="M4" s="2"/>
      <c r="N4" s="2"/>
      <c r="O4" s="1"/>
      <c r="P4" s="1"/>
      <c r="Q4" s="1"/>
      <c r="R4" s="1"/>
    </row>
    <row r="5" spans="1:18" ht="22" customHeight="1" x14ac:dyDescent="0.2">
      <c r="A5" s="39" cm="1">
        <f t="array" aca="1" ref="A5" ca="1">_FV(A1,"Market cap",TRUE)</f>
        <v>5069170004</v>
      </c>
      <c r="B5" s="7" t="s">
        <v>0</v>
      </c>
      <c r="C5" s="42">
        <f ca="1">F18/A5</f>
        <v>3.2352436369383994E-2</v>
      </c>
      <c r="D5" s="9" t="s">
        <v>24</v>
      </c>
      <c r="E5" s="44">
        <f>F20</f>
        <v>0.11209842788790157</v>
      </c>
      <c r="F5" s="9" t="s">
        <v>8</v>
      </c>
      <c r="G5" s="55">
        <v>9948000</v>
      </c>
      <c r="H5" s="12" t="s">
        <v>9</v>
      </c>
      <c r="I5" s="45">
        <f>I4+G4-G5</f>
        <v>4594015823.053978</v>
      </c>
      <c r="J5" s="12" t="s">
        <v>7</v>
      </c>
      <c r="K5" s="47">
        <f ca="1">I5/G3</f>
        <v>19.918756312492278</v>
      </c>
      <c r="L5" s="6" t="s">
        <v>11</v>
      </c>
      <c r="M5" s="2"/>
      <c r="N5" s="2"/>
      <c r="O5" s="1"/>
      <c r="P5" s="1"/>
      <c r="Q5" s="1"/>
      <c r="R5" s="1"/>
    </row>
    <row r="6" spans="1:18" ht="22" customHeight="1" x14ac:dyDescent="0.2">
      <c r="A6" s="40" cm="1">
        <f t="array" aca="1" ref="A6" ca="1">_FV(A1,"Beta")</f>
        <v>1.0681</v>
      </c>
      <c r="B6" s="8" t="s">
        <v>18</v>
      </c>
      <c r="C6" s="43">
        <f>K22</f>
        <v>1.3113174496767336E-2</v>
      </c>
      <c r="D6" s="10" t="s">
        <v>27</v>
      </c>
      <c r="E6" s="54">
        <v>0.16800000000000001</v>
      </c>
      <c r="F6" s="11" t="s">
        <v>12</v>
      </c>
      <c r="G6" s="46">
        <f>G4-G5</f>
        <v>211052000</v>
      </c>
      <c r="H6" s="11" t="s">
        <v>3</v>
      </c>
      <c r="I6" s="53">
        <v>0.1</v>
      </c>
      <c r="J6" s="10" t="s">
        <v>10</v>
      </c>
      <c r="K6" s="48">
        <f ca="1">K5/A3-1</f>
        <v>-0.14949802252381406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149000000</v>
      </c>
      <c r="C10" s="23">
        <v>272000000</v>
      </c>
      <c r="D10" s="23">
        <v>527000000</v>
      </c>
      <c r="E10" s="24">
        <v>872000000</v>
      </c>
      <c r="F10" s="61">
        <v>1463000000</v>
      </c>
      <c r="G10" s="61">
        <v>2039000000</v>
      </c>
      <c r="H10" s="61">
        <v>2391000000</v>
      </c>
      <c r="I10" s="61">
        <v>2723000000</v>
      </c>
      <c r="J10" s="61">
        <v>3092000000</v>
      </c>
      <c r="K10" s="62" t="s">
        <v>19</v>
      </c>
      <c r="L10" s="2"/>
      <c r="M10" s="2"/>
      <c r="N10" s="2"/>
      <c r="O10" s="1"/>
      <c r="P10" s="1"/>
      <c r="Q10" s="1"/>
      <c r="R10" s="1"/>
    </row>
    <row r="11" spans="1:18" ht="22" customHeight="1" x14ac:dyDescent="0.2">
      <c r="A11" s="18"/>
      <c r="B11" s="19"/>
      <c r="C11" s="19">
        <f t="shared" ref="C11:I11" si="0">(C10/B10)-1</f>
        <v>0.82550335570469802</v>
      </c>
      <c r="D11" s="19">
        <f t="shared" si="0"/>
        <v>0.9375</v>
      </c>
      <c r="E11" s="25">
        <f t="shared" si="0"/>
        <v>0.65464895635673614</v>
      </c>
      <c r="F11" s="19">
        <f t="shared" si="0"/>
        <v>0.67775229357798161</v>
      </c>
      <c r="G11" s="19">
        <f t="shared" si="0"/>
        <v>0.39371155160628835</v>
      </c>
      <c r="H11" s="19">
        <f t="shared" si="0"/>
        <v>0.17263364394310932</v>
      </c>
      <c r="I11" s="19">
        <f t="shared" si="0"/>
        <v>0.13885403596821422</v>
      </c>
      <c r="J11" s="25">
        <f t="shared" ref="J11" si="1">(J10/I10)-1</f>
        <v>0.13551230260741831</v>
      </c>
      <c r="K11" s="63">
        <f>AVERAGE(F11:J11)</f>
        <v>0.30369276554060237</v>
      </c>
      <c r="L11" s="2"/>
      <c r="M11" s="2"/>
      <c r="N11" s="2"/>
      <c r="O11" s="1"/>
      <c r="P11" s="1"/>
      <c r="Q11" s="1"/>
      <c r="R11" s="1"/>
    </row>
    <row r="12" spans="1:18" ht="22" customHeight="1" x14ac:dyDescent="0.2">
      <c r="A12" s="22" t="s">
        <v>30</v>
      </c>
      <c r="B12" s="23">
        <v>110000000</v>
      </c>
      <c r="C12" s="23">
        <v>205000000</v>
      </c>
      <c r="D12" s="23">
        <v>409000000</v>
      </c>
      <c r="E12" s="24">
        <v>715000000</v>
      </c>
      <c r="F12" s="23"/>
      <c r="G12" s="23"/>
      <c r="H12" s="23"/>
      <c r="I12" s="23"/>
      <c r="J12" s="24"/>
      <c r="K12" s="64"/>
      <c r="L12" s="2"/>
      <c r="M12" s="2"/>
      <c r="N12" s="2"/>
      <c r="O12" s="1"/>
      <c r="P12" s="1"/>
      <c r="Q12" s="1"/>
      <c r="R12" s="1"/>
    </row>
    <row r="13" spans="1:18" ht="22" customHeight="1" x14ac:dyDescent="0.2">
      <c r="A13" s="28"/>
      <c r="B13" s="29"/>
      <c r="C13" s="29">
        <f>(C12/B12)-1</f>
        <v>0.86363636363636354</v>
      </c>
      <c r="D13" s="29">
        <f>(D12/C12)-1</f>
        <v>0.99512195121951219</v>
      </c>
      <c r="E13" s="30">
        <f>(E12/D12)-1</f>
        <v>0.74816625916870416</v>
      </c>
      <c r="F13" s="29"/>
      <c r="G13" s="29"/>
      <c r="H13" s="29"/>
      <c r="I13" s="29"/>
      <c r="J13" s="30"/>
      <c r="K13" s="65"/>
      <c r="L13" s="2"/>
      <c r="M13" s="2"/>
      <c r="N13" s="2"/>
      <c r="O13" s="1"/>
      <c r="P13" s="1"/>
      <c r="Q13" s="1"/>
      <c r="R13" s="1"/>
    </row>
    <row r="14" spans="1:18" ht="22" customHeight="1" x14ac:dyDescent="0.2">
      <c r="A14" s="20" t="s">
        <v>1</v>
      </c>
      <c r="B14" s="21">
        <f>B12/B10</f>
        <v>0.73825503355704702</v>
      </c>
      <c r="C14" s="21">
        <f>C12/C10</f>
        <v>0.75367647058823528</v>
      </c>
      <c r="D14" s="21">
        <f>D12/D10</f>
        <v>0.77609108159392792</v>
      </c>
      <c r="E14" s="26">
        <f>E12/E10</f>
        <v>0.81995412844036697</v>
      </c>
      <c r="F14" s="21"/>
      <c r="G14" s="21"/>
      <c r="H14" s="21"/>
      <c r="I14" s="21"/>
      <c r="J14" s="26"/>
      <c r="K14" s="66"/>
      <c r="L14" s="2"/>
      <c r="M14" s="2"/>
      <c r="N14" s="2"/>
      <c r="O14" s="1"/>
      <c r="P14" s="1"/>
      <c r="Q14" s="1"/>
      <c r="R14" s="1"/>
    </row>
    <row r="15" spans="1:18" ht="22" customHeight="1" x14ac:dyDescent="0.2">
      <c r="A15" s="22" t="s">
        <v>15</v>
      </c>
      <c r="B15" s="23">
        <v>-18000000</v>
      </c>
      <c r="C15" s="23">
        <v>-108000000</v>
      </c>
      <c r="D15" s="23">
        <v>-66000000</v>
      </c>
      <c r="E15" s="24">
        <v>-23000000</v>
      </c>
      <c r="F15" s="61">
        <v>218000000</v>
      </c>
      <c r="G15" s="61">
        <v>240000000</v>
      </c>
      <c r="H15" s="61">
        <v>268000000</v>
      </c>
      <c r="I15" s="61">
        <v>275200000</v>
      </c>
      <c r="J15" s="61">
        <v>320000000</v>
      </c>
      <c r="K15" s="62" t="s">
        <v>20</v>
      </c>
      <c r="L15" s="2"/>
      <c r="M15" s="2"/>
      <c r="N15" s="2"/>
      <c r="O15" s="1"/>
      <c r="P15" s="1"/>
      <c r="Q15" s="1"/>
      <c r="R15" s="1"/>
    </row>
    <row r="16" spans="1:18" ht="22" customHeight="1" x14ac:dyDescent="0.2">
      <c r="A16" s="28"/>
      <c r="B16" s="29"/>
      <c r="C16" s="29">
        <f t="shared" ref="C16:J16" si="2">(C15/B15)-1</f>
        <v>5</v>
      </c>
      <c r="D16" s="29">
        <f t="shared" si="2"/>
        <v>-0.38888888888888884</v>
      </c>
      <c r="E16" s="30">
        <f t="shared" si="2"/>
        <v>-0.65151515151515149</v>
      </c>
      <c r="F16" s="29">
        <f t="shared" si="2"/>
        <v>-10.478260869565217</v>
      </c>
      <c r="G16" s="29">
        <f t="shared" si="2"/>
        <v>0.10091743119266061</v>
      </c>
      <c r="H16" s="29">
        <f t="shared" si="2"/>
        <v>0.1166666666666667</v>
      </c>
      <c r="I16" s="29">
        <f t="shared" si="2"/>
        <v>2.6865671641790989E-2</v>
      </c>
      <c r="J16" s="30">
        <f t="shared" si="2"/>
        <v>0.16279069767441867</v>
      </c>
      <c r="K16" s="65">
        <f>AVERAGE(G16:J16)</f>
        <v>0.10181011679388424</v>
      </c>
      <c r="L16" s="2"/>
      <c r="M16" s="2"/>
      <c r="N16" s="2"/>
      <c r="O16" s="1"/>
      <c r="P16" s="1"/>
      <c r="Q16" s="1"/>
      <c r="R16" s="1"/>
    </row>
    <row r="17" spans="1:18" ht="22" customHeight="1" x14ac:dyDescent="0.2">
      <c r="A17" s="4" t="s">
        <v>16</v>
      </c>
      <c r="B17" s="5">
        <f t="shared" ref="B17:J17" si="3">B15/B10</f>
        <v>-0.12080536912751678</v>
      </c>
      <c r="C17" s="5">
        <f t="shared" si="3"/>
        <v>-0.39705882352941174</v>
      </c>
      <c r="D17" s="5">
        <f t="shared" si="3"/>
        <v>-0.1252371916508539</v>
      </c>
      <c r="E17" s="27">
        <f t="shared" si="3"/>
        <v>-2.6376146788990827E-2</v>
      </c>
      <c r="F17" s="5">
        <f t="shared" si="3"/>
        <v>0.14900888585099112</v>
      </c>
      <c r="G17" s="5">
        <f t="shared" si="3"/>
        <v>0.11770475723393821</v>
      </c>
      <c r="H17" s="5">
        <f t="shared" si="3"/>
        <v>0.11208699289000418</v>
      </c>
      <c r="I17" s="5">
        <f t="shared" si="3"/>
        <v>0.10106500183621006</v>
      </c>
      <c r="J17" s="27">
        <f t="shared" si="3"/>
        <v>0.10349288486416559</v>
      </c>
      <c r="K17" s="67"/>
      <c r="L17" s="2"/>
      <c r="M17" s="2"/>
      <c r="N17" s="2"/>
      <c r="O17" s="1"/>
      <c r="P17" s="1"/>
      <c r="Q17" s="1"/>
      <c r="R17" s="1"/>
    </row>
    <row r="18" spans="1:18" ht="22" customHeight="1" x14ac:dyDescent="0.2">
      <c r="A18" s="22" t="s">
        <v>17</v>
      </c>
      <c r="B18" s="23">
        <v>-21000000</v>
      </c>
      <c r="C18" s="23">
        <v>-35000000</v>
      </c>
      <c r="D18" s="23">
        <v>-98000000</v>
      </c>
      <c r="E18" s="24">
        <v>4000000</v>
      </c>
      <c r="F18" s="61">
        <v>164000000</v>
      </c>
      <c r="G18" s="61">
        <v>248000000</v>
      </c>
      <c r="H18" s="61">
        <v>284000000</v>
      </c>
      <c r="I18" s="61">
        <v>333000000</v>
      </c>
      <c r="J18" s="61">
        <v>394000000</v>
      </c>
      <c r="K18" s="62" t="s">
        <v>21</v>
      </c>
      <c r="L18" s="2"/>
      <c r="M18" s="2"/>
      <c r="N18" s="2"/>
      <c r="P18" s="1"/>
      <c r="Q18" s="1"/>
      <c r="R18" s="1"/>
    </row>
    <row r="19" spans="1:18" ht="22" customHeight="1" x14ac:dyDescent="0.2">
      <c r="A19" s="31"/>
      <c r="B19" s="29"/>
      <c r="C19" s="29">
        <f t="shared" ref="C19:J19" si="4">(C18/B18)-1</f>
        <v>0.66666666666666674</v>
      </c>
      <c r="D19" s="29">
        <f t="shared" si="4"/>
        <v>1.7999999999999998</v>
      </c>
      <c r="E19" s="30">
        <f t="shared" si="4"/>
        <v>-1.0408163265306123</v>
      </c>
      <c r="F19" s="29">
        <f t="shared" si="4"/>
        <v>40</v>
      </c>
      <c r="G19" s="29">
        <f t="shared" si="4"/>
        <v>0.51219512195121952</v>
      </c>
      <c r="H19" s="29">
        <f t="shared" si="4"/>
        <v>0.14516129032258074</v>
      </c>
      <c r="I19" s="29">
        <f t="shared" si="4"/>
        <v>0.17253521126760574</v>
      </c>
      <c r="J19" s="30">
        <f t="shared" si="4"/>
        <v>0.18318318318318316</v>
      </c>
      <c r="K19" s="65">
        <f>AVERAGE(G19:J19)</f>
        <v>0.25326870168114729</v>
      </c>
      <c r="L19" s="2"/>
      <c r="M19" s="2"/>
      <c r="N19" s="2"/>
      <c r="O19" s="1"/>
      <c r="P19" s="1"/>
      <c r="Q19" s="1"/>
      <c r="R19" s="1"/>
    </row>
    <row r="20" spans="1:18" ht="22" customHeight="1" x14ac:dyDescent="0.2">
      <c r="A20" s="34" t="s">
        <v>8</v>
      </c>
      <c r="B20" s="35">
        <f t="shared" ref="B20:J20" si="5">B18/B10</f>
        <v>-0.14093959731543623</v>
      </c>
      <c r="C20" s="35">
        <f t="shared" si="5"/>
        <v>-0.12867647058823528</v>
      </c>
      <c r="D20" s="35">
        <f t="shared" si="5"/>
        <v>-0.1859582542694497</v>
      </c>
      <c r="E20" s="36">
        <f t="shared" si="5"/>
        <v>4.5871559633027525E-3</v>
      </c>
      <c r="F20" s="35">
        <f t="shared" si="5"/>
        <v>0.11209842788790157</v>
      </c>
      <c r="G20" s="35">
        <f t="shared" si="5"/>
        <v>0.12162824914173614</v>
      </c>
      <c r="H20" s="35">
        <f t="shared" si="5"/>
        <v>0.11877875365955667</v>
      </c>
      <c r="I20" s="35">
        <f t="shared" si="5"/>
        <v>0.12229159015791406</v>
      </c>
      <c r="J20" s="36">
        <f t="shared" si="5"/>
        <v>0.12742561448900389</v>
      </c>
      <c r="K20" s="68"/>
      <c r="L20" s="2"/>
      <c r="M20" s="2"/>
      <c r="N20" s="2"/>
      <c r="O20" s="1"/>
      <c r="P20" s="1"/>
      <c r="Q20" s="1"/>
      <c r="R20" s="1"/>
    </row>
    <row r="21" spans="1:18" ht="22" customHeight="1" x14ac:dyDescent="0.2">
      <c r="A21" s="22" t="s">
        <v>31</v>
      </c>
      <c r="B21" s="23">
        <v>203900000</v>
      </c>
      <c r="C21" s="23">
        <v>203900000</v>
      </c>
      <c r="D21" s="23">
        <v>207700000</v>
      </c>
      <c r="E21" s="24">
        <v>212000000</v>
      </c>
      <c r="F21" s="23"/>
      <c r="G21" s="23"/>
      <c r="H21" s="23"/>
      <c r="I21" s="23"/>
      <c r="J21" s="24"/>
      <c r="K21" s="62" t="s">
        <v>27</v>
      </c>
      <c r="L21" s="2"/>
      <c r="M21" s="2"/>
      <c r="N21" s="2"/>
      <c r="P21" s="1"/>
      <c r="Q21" s="1"/>
      <c r="R21" s="1"/>
    </row>
    <row r="22" spans="1:18" ht="22" customHeight="1" x14ac:dyDescent="0.2">
      <c r="A22" s="31"/>
      <c r="B22" s="29"/>
      <c r="C22" s="32">
        <f t="shared" ref="C22" si="6">(C21/B21)-1</f>
        <v>0</v>
      </c>
      <c r="D22" s="32">
        <f t="shared" ref="D22" si="7">(D21/C21)-1</f>
        <v>1.8636586562040147E-2</v>
      </c>
      <c r="E22" s="33">
        <f t="shared" ref="E22" si="8">(E21/D21)-1</f>
        <v>2.0702936928261861E-2</v>
      </c>
      <c r="F22" s="29"/>
      <c r="G22" s="29"/>
      <c r="H22" s="29"/>
      <c r="I22" s="29"/>
      <c r="J22" s="30"/>
      <c r="K22" s="69">
        <f>AVERAGE(C22:E22)</f>
        <v>1.3113174496767336E-2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Healthcare Providers &amp; Services</v>
      </c>
      <c r="B25" s="72"/>
      <c r="C25" s="72"/>
      <c r="D25" s="73" cm="1">
        <f t="array" aca="1" ref="D25" ca="1">_FV(A1,"Year incorporated",TRUE)</f>
        <v>2021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Hims &amp; Hers Health, Inc. provides a consumer-first platform, which helps customers to fulfill their health and wellness needs. Its platform includes access to a provider network, a clinically focused electronic medical records system, digital prescriptions and cloud-enabled pharmacy fulfillment. Its digital platform enables access to treatments for a range of conditions, including sexual health, men’s and women’s dermatology, mental health, and weight loss. It connects patients to licensed healthcare professionals who can prescribe medications when appropriate. Through the Hims &amp; Hers mobile applications, consumers can access a range of educational programs, wellness content, community support, and other services. It offers access to a range of health and wellness products designed to meet individual needs, which can include curated prescription and non-prescription products. It offers pharmacy operation capabilities through its MedisourceRx, a 503B outsourcing facility in California.</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HIMS/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2024-11-07T10:52:42Z</dcterms:modified>
</cp:coreProperties>
</file>