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92E269D1-807E-D24E-8ADC-229139C6DB07}"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<sst xmlns="http://schemas.openxmlformats.org/spreadsheetml/2006/main" count="36" uniqueCount="33">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</sst>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24540000000</c:v>
                </c:pt>
                <c:pt idx="1">
                  <c:v>28318000000</c:v>
                </c:pt>
                <c:pt idx="2">
                  <c:v>28541000000</c:v>
                </c:pt>
                <c:pt idx="3">
                  <c:v>34124000000</c:v>
                </c:pt>
                <c:pt idx="4">
                  <c:v>46155000000</c:v>
                </c:pt>
                <c:pt idx="5">
                  <c:v>59380000000</c:v>
                </c:pt>
                <c:pt idx="6">
                  <c:v>69300000000</c:v>
                </c:pt>
                <c:pt idx="7">
                  <c:v>81960000000</c:v>
                </c:pt>
                <c:pt idx="8">
                  <c:v>92970000000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6194000000</c:v>
                </c:pt>
                <c:pt idx="1">
                  <c:v>5582000000</c:v>
                </c:pt>
                <c:pt idx="2">
                  <c:v>6245000000</c:v>
                </c:pt>
                <c:pt idx="3">
                  <c:v>5240000000</c:v>
                </c:pt>
                <c:pt idx="4">
                  <c:v>12104000000</c:v>
                </c:pt>
                <c:pt idx="5">
                  <c:v>20520000000</c:v>
                </c:pt>
                <c:pt idx="6">
                  <c:v>26672000000</c:v>
                </c:pt>
                <c:pt idx="7">
                  <c:v>31870000000</c:v>
                </c:pt>
                <c:pt idx="8">
                  <c:v>37550000000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5825000000</c:v>
                </c:pt>
                <c:pt idx="1">
                  <c:v>7810000000</c:v>
                </c:pt>
                <c:pt idx="2">
                  <c:v>8267000000</c:v>
                </c:pt>
                <c:pt idx="3">
                  <c:v>4895000000</c:v>
                </c:pt>
                <c:pt idx="4">
                  <c:v>9433000000</c:v>
                </c:pt>
                <c:pt idx="5">
                  <c:v>17653000000</c:v>
                </c:pt>
                <c:pt idx="6">
                  <c:v>23835000000</c:v>
                </c:pt>
                <c:pt idx="7">
                  <c:v>30230000000</c:v>
                </c:pt>
                <c:pt idx="8">
                  <c:v>35340000000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311150</xdr:colOff>
      <xdr:row>22</xdr:row>
      <xdr:rowOff>209550</xdr:rowOff>
    </xdr:from>
    <xdr:to>
      <xdr:col>10</xdr:col>
      <xdr:colOff>1130300</xdr:colOff>
      <xdr:row>35</xdr:row>
      <xdr:rowOff>114300</xdr:rowOff>
    </xdr:to>
    <xdr:graphicFrame macro="">
      <xdr:nvGraphicFramePr>
        <xdr:cNvPr id="2" name="Chart 1">
          <a:extLst>
            <a:ext uri="{FF2B5EF4-FFF2-40B4-BE49-F238E27FC236}">
              <a16:creationId xmlns:a16="http://schemas.microsoft.com/office/drawing/2014/main" id="{E01D9844-8F49-FE75-7F2B-BCF1F97BF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https://www.bing.com/financeapi/forcetrigger?t=a1wyu2&amp;q=XNYS%3aLLY&amp;form=skydnc</v>
    <v>Learn more on Bing</v>
  </rv>
  <rv s="1">
    <v>0</v>
    <v>ELI LILLY AND COMPANY (XNYS:LLY)</v>
    <v>2</v>
    <v>3</v>
    <v>Finance</v>
    <v>4</v>
    <v>en-US</v>
    <v>a1wyu2</v>
    <v>268435456</v>
    <v>1</v>
    <v>Powered by Refinitiv</v>
    <v>972.53</v>
    <v>561.65</v>
    <v>0.43230000000000002</v>
    <v>-29.594999999999999</v>
    <v>-3.6715999999999999E-2</v>
    <v>USD</v>
    <v>Eli Lilly and Company is a medicine company. The Company discovers, develops, manufactures and markets products in the human pharmaceutical products segment. Its diabetes, obesity and other cardiometabolic products include Basaglar, Humalog, Mounjaro, Trulicity and Zepbound. Its oncology products include Alimta, Retevmo, Tyvyt and Verzenio. Its immunology products include Ebglyss, Olumiant, Omvoh and Taltz. Its neuroscience products include Cymbalta and Emgality. Its other products and therapies include Cialis and Forteo. It manufactures and distributes its products through facilities in the United States (U.S.), including Puerto Rico, and in Europe and Asia. The Company, through its subsidiary, POINT Biopharma Global Inc., is engaged in radiopharmaceutical discovery, development, and manufacturing, as well as clinical and pre-clinical radioligand therapies. It is also developing oral small molecule inhibitor of α4β7 integrin (known as MORF-057) for inflammatory bowel disease (IBD).</v>
    <v>43000</v>
    <v>New York Stock Exchange</v>
    <v>XNYS</v>
    <v>XNYS</v>
    <v>Lilly Corporate Ctr, Drop Code 1094, INDIANAPOLIS, IN, 46285-0001 US</v>
    <v>820.73</v>
    <v>Pharmaceuticals</v>
    <v>Stock</v>
    <v>45602.933715474217</v>
    <v>0</v>
    <v>767.61</v>
    <v>737110415000</v>
    <v>ELI LILLY AND COMPANY</v>
    <v>ELI LILLY AND COMPANY</v>
    <v>817.32989999999995</v>
    <v>83.862300000000005</v>
    <v>806.06</v>
    <v>776.46500000000003</v>
    <v>949315700</v>
    <v>LLY</v>
    <v>ELI LILLY AND COMPANY (XNYS:LLY)</v>
    <v>3277</v>
    <v>3170116</v>
    <v>1901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LL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8" sqref="H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776.46500000000003</v>
      </c>
      <c r="B3" s="6" t="s">
        <v>22</v>
      </c>
      <c r="C3" s="41">
        <f ca="1">A5/F10</f>
        <v>15.970326400173329</v>
      </c>
      <c r="D3" s="9" t="s">
        <v>26</v>
      </c>
      <c r="E3" s="44">
        <f>E14</f>
        <v>0.79246278279216975</v>
      </c>
      <c r="F3" s="9" t="s">
        <v>1</v>
      </c>
      <c r="G3" s="45" cm="1">
        <f t="array" aca="1" ref="G3" ca="1">_FV(A1,"Shares outstanding",TRUE)*(1+(5*C6))</f>
        <v>940651772.62072968</v>
      </c>
      <c r="H3" s="12" t="s">
        <v>4</v>
      </c>
      <c r="I3" s="45">
        <f>J18*(1+K4)/(I6-K4)</f>
        <v>482979999999.99994</v>
      </c>
      <c r="J3" s="9" t="s">
        <v>2</v>
      </c>
      <c r="K3" s="75" t="s">
        <v>32</v>
      </c>
      <c r="L3" s="76"/>
      <c r="M3" s="2"/>
      <c r="N3" s="2"/>
      <c r="O3" s="1"/>
      <c r="P3" s="1"/>
      <c r="Q3" s="1"/>
      <c r="R3" s="1"/>
    </row>
    <row r="4" spans="1:18" ht="22" customHeight="1" x14ac:dyDescent="0.2">
      <c r="A4" s="38" cm="1">
        <f t="array" aca="1" ref="A4" ca="1">_FV(A1,"Change (%)",TRUE)</f>
        <v>-3.6715999999999999E-2</v>
      </c>
      <c r="B4" s="7" t="s">
        <v>23</v>
      </c>
      <c r="C4" s="41">
        <f ca="1">A5/F15</f>
        <v>60.898084517514874</v>
      </c>
      <c r="D4" s="9" t="s">
        <v>25</v>
      </c>
      <c r="E4" s="44">
        <f>F17</f>
        <v>0.26224677716390421</v>
      </c>
      <c r="F4" s="9" t="s">
        <v>6</v>
      </c>
      <c r="G4" s="55">
        <v>3042000000</v>
      </c>
      <c r="H4" s="12" t="s">
        <v>28</v>
      </c>
      <c r="I4" s="45">
        <f>NPV(I6,F18,G18,H18,I18,(J18+I3))</f>
        <v>383555735946.99792</v>
      </c>
      <c r="J4" s="12" t="s">
        <v>5</v>
      </c>
      <c r="K4" s="52">
        <v>2.5000000000000001E-2</v>
      </c>
      <c r="L4" s="14" t="s">
        <v>29</v>
      </c>
      <c r="M4" s="2"/>
      <c r="N4" s="2"/>
      <c r="O4" s="1"/>
      <c r="P4" s="1"/>
      <c r="Q4" s="1"/>
      <c r="R4" s="1"/>
    </row>
    <row r="5" spans="1:18" ht="22" customHeight="1" x14ac:dyDescent="0.2">
      <c r="A5" s="39" cm="1">
        <f t="array" aca="1" ref="A5" ca="1">_FV(A1,"Market cap",TRUE)</f>
        <v>737110415000</v>
      </c>
      <c r="B5" s="7" t="s">
        <v>0</v>
      </c>
      <c r="C5" s="42">
        <f ca="1">F18/A5</f>
        <v>1.2797268642581858E-2</v>
      </c>
      <c r="D5" s="9" t="s">
        <v>24</v>
      </c>
      <c r="E5" s="44">
        <f>F20</f>
        <v>0.20437655725273535</v>
      </c>
      <c r="F5" s="9" t="s">
        <v>8</v>
      </c>
      <c r="G5" s="55">
        <v>26467000000</v>
      </c>
      <c r="H5" s="12" t="s">
        <v>9</v>
      </c>
      <c r="I5" s="45">
        <f>I4+G4-G5</f>
        <v>360130735946.99792</v>
      </c>
      <c r="J5" s="12" t="s">
        <v>7</v>
      </c>
      <c r="K5" s="47">
        <f ca="1">I5/G3</f>
        <v>382.85234390580632</v>
      </c>
      <c r="L5" s="6" t="s">
        <v>11</v>
      </c>
      <c r="M5" s="2"/>
      <c r="N5" s="2"/>
      <c r="O5" s="1"/>
      <c r="P5" s="1"/>
      <c r="Q5" s="1"/>
      <c r="R5" s="1"/>
    </row>
    <row r="6" spans="1:18" ht="22" customHeight="1" x14ac:dyDescent="0.2">
      <c r="A6" s="40" cm="1">
        <f t="array" aca="1" ref="A6" ca="1">_FV(A1,"Beta")</f>
        <v>0.43230000000000002</v>
      </c>
      <c r="B6" s="8" t="s">
        <v>18</v>
      </c>
      <c r="C6" s="43">
        <f>K22</f>
        <v>-1.825299503478206E-3</v>
      </c>
      <c r="D6" s="10" t="s">
        <v>27</v>
      </c>
      <c r="E6" s="54">
        <v>0.29099999999999998</v>
      </c>
      <c r="F6" s="11" t="s">
        <v>12</v>
      </c>
      <c r="G6" s="46">
        <f>G4-G5</f>
        <v>-23425000000</v>
      </c>
      <c r="H6" s="11" t="s">
        <v>3</v>
      </c>
      <c r="I6" s="53">
        <v>0.1</v>
      </c>
      <c r="J6" s="10" t="s">
        <v>10</v>
      </c>
      <c r="K6" s="48">
        <f ca="1">K5/A3-1</f>
        <v>-0.50692903877727091</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24540000000</v>
      </c>
      <c r="C10" s="23">
        <v>28318000000</v>
      </c>
      <c r="D10" s="23">
        <v>28541000000</v>
      </c>
      <c r="E10" s="24">
        <v>34124000000</v>
      </c>
      <c r="F10" s="61">
        <v>46155000000</v>
      </c>
      <c r="G10" s="61">
        <v>59380000000</v>
      </c>
      <c r="H10" s="61">
        <v>69300000000</v>
      </c>
      <c r="I10" s="61">
        <v>81960000000</v>
      </c>
      <c r="J10" s="61">
        <v>92970000000</v>
      </c>
      <c r="K10" s="62" t="s">
        <v>19</v>
      </c>
      <c r="L10" s="2"/>
      <c r="M10" s="2"/>
      <c r="N10" s="2"/>
      <c r="O10" s="1"/>
      <c r="P10" s="1"/>
      <c r="Q10" s="1"/>
      <c r="R10" s="1"/>
    </row>
    <row r="11" spans="1:18" ht="22" customHeight="1" x14ac:dyDescent="0.2">
      <c r="A11" s="18"/>
      <c r="B11" s="19"/>
      <c r="C11" s="19">
        <f t="shared" ref="C11:J11" si="0">(C10/B10)-1</f>
        <v>0.15395273023634881</v>
      </c>
      <c r="D11" s="19">
        <f t="shared" si="0"/>
        <v>7.874849918779514E-3</v>
      </c>
      <c r="E11" s="25">
        <f t="shared" si="0"/>
        <v>0.19561332819452715</v>
      </c>
      <c r="F11" s="19">
        <f t="shared" si="0"/>
        <v>0.35256710819364678</v>
      </c>
      <c r="G11" s="19">
        <f t="shared" si="0"/>
        <v>0.28653450330408403</v>
      </c>
      <c r="H11" s="19">
        <f t="shared" si="0"/>
        <v>0.1670596160323341</v>
      </c>
      <c r="I11" s="19">
        <f t="shared" si="0"/>
        <v>0.18268398268398278</v>
      </c>
      <c r="J11" s="25">
        <f t="shared" si="0"/>
        <v>0.13433382137628103</v>
      </c>
      <c r="K11" s="63">
        <f>AVERAGE(F11:J11)</f>
        <v>0.22463580631806573</v>
      </c>
      <c r="L11" s="2"/>
      <c r="M11" s="2"/>
      <c r="N11" s="2"/>
      <c r="O11" s="1"/>
      <c r="P11" s="1"/>
      <c r="Q11" s="1"/>
      <c r="R11" s="1"/>
    </row>
    <row r="12" spans="1:18" ht="22" customHeight="1" x14ac:dyDescent="0.2">
      <c r="A12" s="22" t="s">
        <v>30</v>
      </c>
      <c r="B12" s="23">
        <v>19056000000</v>
      </c>
      <c r="C12" s="23">
        <v>21345000000</v>
      </c>
      <c r="D12" s="23">
        <v>21912000000</v>
      </c>
      <c r="E12" s="24">
        <v>27042000000</v>
      </c>
      <c r="F12" s="23"/>
      <c r="G12" s="23"/>
      <c r="H12" s="23"/>
      <c r="I12" s="23"/>
      <c r="J12" s="24"/>
      <c r="K12" s="64"/>
      <c r="L12" s="2"/>
      <c r="M12" s="2"/>
      <c r="N12" s="2"/>
      <c r="O12" s="1"/>
      <c r="P12" s="1"/>
      <c r="Q12" s="1"/>
      <c r="R12" s="1"/>
    </row>
    <row r="13" spans="1:18" ht="22" customHeight="1" x14ac:dyDescent="0.2">
      <c r="A13" s="28"/>
      <c r="B13" s="29"/>
      <c r="C13" s="29">
        <f>(C12/B12)-1</f>
        <v>0.12011964735516378</v>
      </c>
      <c r="D13" s="29">
        <f>(D12/C12)-1</f>
        <v>2.6563598032325997E-2</v>
      </c>
      <c r="E13" s="30">
        <f>(E12/D12)-1</f>
        <v>0.23411829134720707</v>
      </c>
      <c r="F13" s="29"/>
      <c r="G13" s="29"/>
      <c r="H13" s="29"/>
      <c r="I13" s="29"/>
      <c r="J13" s="30"/>
      <c r="K13" s="65"/>
      <c r="L13" s="2"/>
      <c r="M13" s="2"/>
      <c r="N13" s="2"/>
      <c r="O13" s="1"/>
      <c r="P13" s="1"/>
      <c r="Q13" s="1"/>
      <c r="R13" s="1"/>
    </row>
    <row r="14" spans="1:18" ht="22" customHeight="1" x14ac:dyDescent="0.2">
      <c r="A14" s="20" t="s">
        <v>1</v>
      </c>
      <c r="B14" s="21">
        <f>B12/B10</f>
        <v>0.77652811735941318</v>
      </c>
      <c r="C14" s="21">
        <f>C12/C10</f>
        <v>0.75376085881771315</v>
      </c>
      <c r="D14" s="21">
        <f>D12/D10</f>
        <v>0.76773764058722538</v>
      </c>
      <c r="E14" s="26">
        <f>E12/E10</f>
        <v>0.79246278279216975</v>
      </c>
      <c r="F14" s="21"/>
      <c r="G14" s="21"/>
      <c r="H14" s="21"/>
      <c r="I14" s="21"/>
      <c r="J14" s="26"/>
      <c r="K14" s="66"/>
      <c r="L14" s="2"/>
      <c r="M14" s="2"/>
      <c r="N14" s="2"/>
      <c r="O14" s="1"/>
      <c r="P14" s="1"/>
      <c r="Q14" s="1"/>
      <c r="R14" s="1"/>
    </row>
    <row r="15" spans="1:18" ht="22" customHeight="1" x14ac:dyDescent="0.2">
      <c r="A15" s="22" t="s">
        <v>15</v>
      </c>
      <c r="B15" s="23">
        <v>6194000000</v>
      </c>
      <c r="C15" s="23">
        <v>5582000000</v>
      </c>
      <c r="D15" s="23">
        <v>6245000000</v>
      </c>
      <c r="E15" s="24">
        <v>5240000000</v>
      </c>
      <c r="F15" s="61">
        <v>12104000000</v>
      </c>
      <c r="G15" s="61">
        <v>20520000000</v>
      </c>
      <c r="H15" s="61">
        <v>26672000000</v>
      </c>
      <c r="I15" s="61">
        <v>31870000000</v>
      </c>
      <c r="J15" s="61">
        <v>37550000000</v>
      </c>
      <c r="K15" s="62" t="s">
        <v>20</v>
      </c>
      <c r="L15" s="2"/>
      <c r="M15" s="2"/>
      <c r="N15" s="2"/>
      <c r="O15" s="1"/>
      <c r="P15" s="1"/>
      <c r="Q15" s="1"/>
      <c r="R15" s="1"/>
    </row>
    <row r="16" spans="1:18" ht="22" customHeight="1" x14ac:dyDescent="0.2">
      <c r="A16" s="28"/>
      <c r="B16" s="29"/>
      <c r="C16" s="29">
        <f t="shared" ref="C16:J16" si="1">(C15/B15)-1</f>
        <v>-9.8805295447206953E-2</v>
      </c>
      <c r="D16" s="29">
        <f t="shared" si="1"/>
        <v>0.11877463274811895</v>
      </c>
      <c r="E16" s="30">
        <f t="shared" si="1"/>
        <v>-0.16092874299439552</v>
      </c>
      <c r="F16" s="29">
        <f t="shared" si="1"/>
        <v>1.3099236641221372</v>
      </c>
      <c r="G16" s="29">
        <f t="shared" si="1"/>
        <v>0.69530733641771314</v>
      </c>
      <c r="H16" s="29">
        <f t="shared" si="1"/>
        <v>0.29980506822612085</v>
      </c>
      <c r="I16" s="29">
        <f t="shared" si="1"/>
        <v>0.19488602279544098</v>
      </c>
      <c r="J16" s="30">
        <f t="shared" si="1"/>
        <v>0.17822403514276752</v>
      </c>
      <c r="K16" s="65">
        <f>AVERAGE(F16:J16)</f>
        <v>0.5356292253408359</v>
      </c>
      <c r="L16" s="2"/>
      <c r="M16" s="2"/>
      <c r="N16" s="2"/>
      <c r="O16" s="1"/>
      <c r="P16" s="1"/>
      <c r="Q16" s="1"/>
      <c r="R16" s="1"/>
    </row>
    <row r="17" spans="1:18" ht="22" customHeight="1" x14ac:dyDescent="0.2">
      <c r="A17" s="4" t="s">
        <v>16</v>
      </c>
      <c r="B17" s="5">
        <f t="shared" ref="B17:J17" si="2">B15/B10</f>
        <v>0.25240423797881012</v>
      </c>
      <c r="C17" s="5">
        <f t="shared" si="2"/>
        <v>0.1971184405678367</v>
      </c>
      <c r="D17" s="5">
        <f t="shared" si="2"/>
        <v>0.21880803055253845</v>
      </c>
      <c r="E17" s="27">
        <f t="shared" si="2"/>
        <v>0.15355761340991678</v>
      </c>
      <c r="F17" s="5">
        <f t="shared" si="2"/>
        <v>0.26224677716390421</v>
      </c>
      <c r="G17" s="5">
        <f t="shared" si="2"/>
        <v>0.34557089929269114</v>
      </c>
      <c r="H17" s="5">
        <f t="shared" si="2"/>
        <v>0.38487734487734487</v>
      </c>
      <c r="I17" s="5">
        <f t="shared" si="2"/>
        <v>0.3888482186432406</v>
      </c>
      <c r="J17" s="27">
        <f t="shared" si="2"/>
        <v>0.40389372915994409</v>
      </c>
      <c r="K17" s="67"/>
      <c r="L17" s="2"/>
      <c r="M17" s="2"/>
      <c r="N17" s="2"/>
      <c r="O17" s="1"/>
      <c r="P17" s="1"/>
      <c r="Q17" s="1"/>
      <c r="R17" s="1"/>
    </row>
    <row r="18" spans="1:18" ht="22" customHeight="1" x14ac:dyDescent="0.2">
      <c r="A18" s="22" t="s">
        <v>17</v>
      </c>
      <c r="B18" s="23">
        <v>5825000000</v>
      </c>
      <c r="C18" s="23">
        <v>7810000000</v>
      </c>
      <c r="D18" s="23">
        <v>8267000000</v>
      </c>
      <c r="E18" s="24">
        <v>4895000000</v>
      </c>
      <c r="F18" s="61">
        <v>9433000000</v>
      </c>
      <c r="G18" s="61">
        <v>17653000000</v>
      </c>
      <c r="H18" s="61">
        <v>23835000000</v>
      </c>
      <c r="I18" s="61">
        <v>30230000000</v>
      </c>
      <c r="J18" s="61">
        <v>35340000000</v>
      </c>
      <c r="K18" s="62" t="s">
        <v>21</v>
      </c>
      <c r="L18" s="2"/>
      <c r="M18" s="2"/>
      <c r="N18" s="2"/>
      <c r="P18" s="1"/>
      <c r="Q18" s="1"/>
      <c r="R18" s="1"/>
    </row>
    <row r="19" spans="1:18" ht="22" customHeight="1" x14ac:dyDescent="0.2">
      <c r="A19" s="31"/>
      <c r="B19" s="29"/>
      <c r="C19" s="29">
        <f t="shared" ref="C19:J19" si="3">(C18/B18)-1</f>
        <v>0.34077253218884129</v>
      </c>
      <c r="D19" s="29">
        <f t="shared" si="3"/>
        <v>5.8514724711907773E-2</v>
      </c>
      <c r="E19" s="30">
        <f t="shared" si="3"/>
        <v>-0.40788677875892099</v>
      </c>
      <c r="F19" s="29">
        <f t="shared" si="3"/>
        <v>0.92706843718079668</v>
      </c>
      <c r="G19" s="29">
        <f t="shared" si="3"/>
        <v>0.871408883706138</v>
      </c>
      <c r="H19" s="29">
        <f t="shared" si="3"/>
        <v>0.35019543420381805</v>
      </c>
      <c r="I19" s="29">
        <f t="shared" si="3"/>
        <v>0.26830291588000832</v>
      </c>
      <c r="J19" s="30">
        <f t="shared" si="3"/>
        <v>0.16903738008600722</v>
      </c>
      <c r="K19" s="65">
        <f>AVERAGE(F19:J19)</f>
        <v>0.51720261021135383</v>
      </c>
      <c r="L19" s="2"/>
      <c r="M19" s="2"/>
      <c r="N19" s="2"/>
      <c r="O19" s="1"/>
      <c r="P19" s="1"/>
      <c r="Q19" s="1"/>
      <c r="R19" s="1"/>
    </row>
    <row r="20" spans="1:18" ht="22" customHeight="1" x14ac:dyDescent="0.2">
      <c r="A20" s="34" t="s">
        <v>8</v>
      </c>
      <c r="B20" s="35">
        <f t="shared" ref="B20:J20" si="4">B18/B10</f>
        <v>0.23736756316218419</v>
      </c>
      <c r="C20" s="35">
        <f t="shared" si="4"/>
        <v>0.27579631329896181</v>
      </c>
      <c r="D20" s="35">
        <f t="shared" si="4"/>
        <v>0.28965348095721943</v>
      </c>
      <c r="E20" s="36">
        <f t="shared" si="4"/>
        <v>0.14344742703082874</v>
      </c>
      <c r="F20" s="35">
        <f t="shared" si="4"/>
        <v>0.20437655725273535</v>
      </c>
      <c r="G20" s="35">
        <f t="shared" si="4"/>
        <v>0.29728864937689459</v>
      </c>
      <c r="H20" s="35">
        <f t="shared" si="4"/>
        <v>0.34393939393939393</v>
      </c>
      <c r="I20" s="35">
        <f t="shared" si="4"/>
        <v>0.36883845778428503</v>
      </c>
      <c r="J20" s="36">
        <f t="shared" si="4"/>
        <v>0.38012262020006454</v>
      </c>
      <c r="K20" s="68"/>
      <c r="L20" s="2"/>
      <c r="M20" s="2"/>
      <c r="N20" s="2"/>
      <c r="O20" s="1"/>
      <c r="P20" s="1"/>
      <c r="Q20" s="1"/>
      <c r="R20" s="1"/>
    </row>
    <row r="21" spans="1:18" ht="22" customHeight="1" x14ac:dyDescent="0.2">
      <c r="A21" s="22" t="s">
        <v>31</v>
      </c>
      <c r="B21" s="23">
        <v>906600000</v>
      </c>
      <c r="C21" s="23">
        <v>906600000</v>
      </c>
      <c r="D21" s="23">
        <v>950200000</v>
      </c>
      <c r="E21" s="24">
        <v>899300000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4.8091771453783405E-2</v>
      </c>
      <c r="E22" s="33">
        <f t="shared" ref="E22" si="7">(E21/D21)-1</f>
        <v>-5.3567669964218023E-2</v>
      </c>
      <c r="F22" s="29"/>
      <c r="G22" s="29"/>
      <c r="H22" s="29"/>
      <c r="I22" s="29"/>
      <c r="J22" s="30"/>
      <c r="K22" s="69">
        <f>AVERAGE(C22:E22)</f>
        <v>-1.825299503478206E-3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Pharmaceuticals</v>
      </c>
      <c r="B25" s="72"/>
      <c r="C25" s="72"/>
      <c r="D25" s="73" cm="1">
        <f t="array" aca="1" ref="D25" ca="1">_FV(A1,"Year incorporated",TRUE)</f>
        <v>1901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Eli Lilly and Company is a medicine company. The Company discovers, develops, manufactures and markets products in the human pharmaceutical products segment. Its diabetes, obesity and other cardiometabolic products include Basaglar, Humalog, Mounjaro, Trulicity and Zepbound. Its oncology products include Alimta, Retevmo, Tyvyt and Verzenio. Its immunology products include Ebglyss, Olumiant, Omvoh and Taltz. Its neuroscience products include Cymbalta and Emgality. Its other products and therapies include Cialis and Forteo. It manufactures and distributes its products through facilities in the United States (U.S.), including Puerto Rico, and in Europe and Asia. The Company, through its subsidiary, POINT Biopharma Global Inc., is engaged in radiopharmaceutical discovery, development, and manufacturing, as well as clinical and pre-clinical radioligand therapies. It is also developing oral small molecule inhibitor of α4β7 integrin (known as MORF-057) for inflammatory bowel disease (IBD).</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LLY/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2024-11-07T10:56:29Z</dcterms:modified>
</cp:coreProperties>
</file>