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E5B66153-597F-DC4B-A87B-231845AF7B96}"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K16" i="1" s="1"/>
  <c r="E16" i="1"/>
  <c r="D16" i="1"/>
  <c r="C16" i="1"/>
  <c r="J11" i="1"/>
  <c r="I11" i="1"/>
  <c r="H11" i="1"/>
  <c r="G11" i="1"/>
  <c r="F11" i="1"/>
  <c r="E11" i="1"/>
  <c r="D11" i="1"/>
  <c r="C11" i="1"/>
  <c r="A3" i="1" a="1"/>
  <c r="A3" i="1" s="1"/>
  <c r="A4" i="1" a="1"/>
  <c r="A4" i="1" s="1"/>
  <c r="A5" i="1" a="1"/>
  <c r="A5" i="1" s="1"/>
  <c r="C5" i="1" s="1"/>
  <c r="K19" i="1" l="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<sst xmlns="http://schemas.openxmlformats.org/spreadsheetml/2006/main" count="36" uniqueCount="33">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</sst>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519000000</c:v>
                </c:pt>
                <c:pt idx="1">
                  <c:v>471000000</c:v>
                </c:pt>
                <c:pt idx="2">
                  <c:v>533000000</c:v>
                </c:pt>
                <c:pt idx="3">
                  <c:v>700000000</c:v>
                </c:pt>
                <c:pt idx="4">
                  <c:v>1034000000</c:v>
                </c:pt>
                <c:pt idx="5">
                  <c:v>1116000000</c:v>
                </c:pt>
                <c:pt idx="6">
                  <c:v>1180000000</c:v>
                </c:pt>
                <c:pt idx="7">
                  <c:v>1331000000</c:v>
                </c:pt>
                <c:pt idx="8">
                  <c:v>1431000000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-327000000</c:v>
                </c:pt>
                <c:pt idx="1">
                  <c:v>120000000</c:v>
                </c:pt>
                <c:pt idx="2">
                  <c:v>77000000</c:v>
                </c:pt>
                <c:pt idx="3">
                  <c:v>460000000</c:v>
                </c:pt>
                <c:pt idx="4">
                  <c:v>146000000</c:v>
                </c:pt>
                <c:pt idx="5">
                  <c:v>152000000</c:v>
                </c:pt>
                <c:pt idx="6">
                  <c:v>159000000</c:v>
                </c:pt>
                <c:pt idx="7">
                  <c:v>166000000</c:v>
                </c:pt>
                <c:pt idx="8">
                  <c:v>179000000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61000000</c:v>
                </c:pt>
                <c:pt idx="1">
                  <c:v>-34000000</c:v>
                </c:pt>
                <c:pt idx="2">
                  <c:v>-7000000</c:v>
                </c:pt>
                <c:pt idx="3">
                  <c:v>169000000</c:v>
                </c:pt>
                <c:pt idx="4">
                  <c:v>162000000</c:v>
                </c:pt>
                <c:pt idx="5">
                  <c:v>144000000</c:v>
                </c:pt>
                <c:pt idx="6">
                  <c:v>148000000</c:v>
                </c:pt>
                <c:pt idx="7">
                  <c:v>208000000</c:v>
                </c:pt>
                <c:pt idx="8">
                  <c:v>230000000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https://www.bing.com/financeapi/forcetrigger?t=a2142w&amp;q=XNAS%3aPOWL&amp;form=skydnc</v>
    <v>Learn more on Bing</v>
  </rv>
  <rv s="1">
    <v>0</v>
    <v>POWELL INDUSTRIES, INC. (XNAS:POWL)</v>
    <v>2</v>
    <v>3</v>
    <v>Finance</v>
    <v>4</v>
    <v>en-US</v>
    <v>a2142w</v>
    <v>268435456</v>
    <v>1</v>
    <v>Powered by Refinitiv</v>
    <v>284.45</v>
    <v>74.040000000000006</v>
    <v>0.87450000000000006</v>
    <v>-6.96</v>
    <v>-2.6629999999999997E-2</v>
    <v>-1.4</v>
    <v>-5.5030000000000001E-3</v>
    <v>USD</v>
    <v>Powell Industries, Inc. develops, designs, manufactures and services custom-engineered equipment and systems. The Company distributes, controls and monitors the flow of electrical energy and provides protection to motors, transformers and other electrically powered equipment. Its principal products include integrated power control room substations (PCRs), custom-engineered modules, electrical houses (E-Houses), traditional and arc-resistant distribution switchgear and control gear, medium-voltage circuit breakers, monitoring and control communications systems, motor control centers, switches and bus duct systems. Its products are designed for application voltages ranging from approximately 480 volts to 38,000 volts and are used in oil and gas refining, onshore and offshore oil and gas production, petrochemical, liquefied natural gas (LNG) terminals, pipeline, terminal, mining and metals, light rail traction power, electric utility, pulp and paper and other industrial markets.</v>
    <v>2363</v>
    <v>Nasdaq Stock Market</v>
    <v>XNAS</v>
    <v>XNAS</v>
    <v>8550 Mosley Road, HOUSTON, TX, 77075 US</v>
    <v>261.05</v>
    <v>Machinery, Equipment &amp; Components</v>
    <v>Stock</v>
    <v>45595.997456376565</v>
    <v>0</v>
    <v>248.86</v>
    <v>3049706496</v>
    <v>POWELL INDUSTRIES, INC.</v>
    <v>POWELL INDUSTRIES, INC.</v>
    <v>259.79000000000002</v>
    <v>23.8066</v>
    <v>261.36</v>
    <v>254.4</v>
    <v>253</v>
    <v>11987840</v>
    <v>POWL</v>
    <v>POWELL INDUSTRIES, INC. (XNAS:POWL)</v>
    <v>409700</v>
    <v>384786</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POW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9" sqref="F9"/>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254.4</v>
      </c>
      <c r="B3" s="6" t="s">
        <v>22</v>
      </c>
      <c r="C3" s="41">
        <f ca="1">A5/F10</f>
        <v>2.9494260116054161</v>
      </c>
      <c r="D3" s="9" t="s">
        <v>26</v>
      </c>
      <c r="E3" s="44">
        <f>E14</f>
        <v>0.21142857142857144</v>
      </c>
      <c r="F3" s="9" t="s">
        <v>1</v>
      </c>
      <c r="G3" s="45" cm="1">
        <f t="array" aca="1" ref="G3" ca="1">_FV(A1,"Shares outstanding",TRUE)*(1+(5*C6))</f>
        <v>12408055.210304627</v>
      </c>
      <c r="H3" s="12" t="s">
        <v>4</v>
      </c>
      <c r="I3" s="45">
        <f>J18*(1+K4)/(I6-K4)</f>
        <v>3143333333.3333325</v>
      </c>
      <c r="J3" s="9" t="s">
        <v>2</v>
      </c>
      <c r="K3" s="75" t="s">
        <v>32</v>
      </c>
      <c r="L3" s="76"/>
      <c r="M3" s="2"/>
      <c r="N3" s="2"/>
      <c r="O3" s="1"/>
      <c r="P3" s="1"/>
      <c r="Q3" s="1"/>
      <c r="R3" s="1"/>
    </row>
    <row r="4" spans="1:18" ht="22" customHeight="1" x14ac:dyDescent="0.2">
      <c r="A4" s="38" cm="1">
        <f t="array" aca="1" ref="A4" ca="1">_FV(A1,"Change (%)",TRUE)</f>
        <v>-2.6629999999999997E-2</v>
      </c>
      <c r="B4" s="7" t="s">
        <v>23</v>
      </c>
      <c r="C4" s="41">
        <f ca="1">A5/F15</f>
        <v>20.888400657534248</v>
      </c>
      <c r="D4" s="9" t="s">
        <v>25</v>
      </c>
      <c r="E4" s="44">
        <f>F17</f>
        <v>0.14119922630560927</v>
      </c>
      <c r="F4" s="9" t="s">
        <v>6</v>
      </c>
      <c r="G4" s="55">
        <v>279000000</v>
      </c>
      <c r="H4" s="12" t="s">
        <v>28</v>
      </c>
      <c r="I4" s="45">
        <f>NPV(I6,F18,G18,H18,I18,(J18+I3))</f>
        <v>2614116977.4377871</v>
      </c>
      <c r="J4" s="12" t="s">
        <v>5</v>
      </c>
      <c r="K4" s="52">
        <v>2.5000000000000001E-2</v>
      </c>
      <c r="L4" s="14" t="s">
        <v>29</v>
      </c>
      <c r="M4" s="2"/>
      <c r="N4" s="2"/>
      <c r="O4" s="1"/>
      <c r="P4" s="1"/>
      <c r="Q4" s="1"/>
      <c r="R4" s="1"/>
    </row>
    <row r="5" spans="1:18" ht="22" customHeight="1" x14ac:dyDescent="0.2">
      <c r="A5" s="39" cm="1">
        <f t="array" aca="1" ref="A5" ca="1">_FV(A1,"Market cap",TRUE)</f>
        <v>3049706496</v>
      </c>
      <c r="B5" s="7" t="s">
        <v>0</v>
      </c>
      <c r="C5" s="42">
        <f ca="1">F18/A5</f>
        <v>5.3119865866593868E-2</v>
      </c>
      <c r="D5" s="9" t="s">
        <v>24</v>
      </c>
      <c r="E5" s="44">
        <f>F20</f>
        <v>0.15667311411992263</v>
      </c>
      <c r="F5" s="9" t="s">
        <v>8</v>
      </c>
      <c r="G5" s="55">
        <v>1436000000</v>
      </c>
      <c r="H5" s="12" t="s">
        <v>9</v>
      </c>
      <c r="I5" s="45">
        <f>I4+G4-G5</f>
        <v>1457116977.4377871</v>
      </c>
      <c r="J5" s="12" t="s">
        <v>7</v>
      </c>
      <c r="K5" s="47">
        <f ca="1">I5/G3</f>
        <v>117.43314747887987</v>
      </c>
      <c r="L5" s="6" t="s">
        <v>11</v>
      </c>
      <c r="M5" s="2"/>
      <c r="N5" s="2"/>
      <c r="O5" s="1"/>
      <c r="P5" s="1"/>
      <c r="Q5" s="1"/>
      <c r="R5" s="1"/>
    </row>
    <row r="6" spans="1:18" ht="22" customHeight="1" x14ac:dyDescent="0.2">
      <c r="A6" s="40" cm="1">
        <f t="array" aca="1" ref="A6" ca="1">_FV(A1,"Beta")</f>
        <v>0.87450000000000006</v>
      </c>
      <c r="B6" s="8" t="s">
        <v>18</v>
      </c>
      <c r="C6" s="43">
        <f>K22</f>
        <v>7.0106910052958327E-3</v>
      </c>
      <c r="D6" s="10" t="s">
        <v>27</v>
      </c>
      <c r="E6" s="54">
        <v>0.14499999999999999</v>
      </c>
      <c r="F6" s="11" t="s">
        <v>12</v>
      </c>
      <c r="G6" s="46">
        <f>G4-G5</f>
        <v>-1157000000</v>
      </c>
      <c r="H6" s="11" t="s">
        <v>3</v>
      </c>
      <c r="I6" s="53">
        <v>0.1</v>
      </c>
      <c r="J6" s="10" t="s">
        <v>10</v>
      </c>
      <c r="K6" s="48">
        <f ca="1">K5/A3-1</f>
        <v>-0.53839171588490609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519000000</v>
      </c>
      <c r="C10" s="23">
        <v>471000000</v>
      </c>
      <c r="D10" s="23">
        <v>533000000</v>
      </c>
      <c r="E10" s="24">
        <v>700000000</v>
      </c>
      <c r="F10" s="61">
        <v>1034000000</v>
      </c>
      <c r="G10" s="61">
        <v>1116000000</v>
      </c>
      <c r="H10" s="61">
        <v>1180000000</v>
      </c>
      <c r="I10" s="61">
        <v>1331000000</v>
      </c>
      <c r="J10" s="61">
        <v>1431000000</v>
      </c>
      <c r="K10" s="62" t="s">
        <v>19</v>
      </c>
      <c r="L10" s="2"/>
      <c r="M10" s="2"/>
      <c r="N10" s="2"/>
      <c r="O10" s="1"/>
      <c r="P10" s="1"/>
      <c r="Q10" s="1"/>
      <c r="R10" s="1"/>
    </row>
    <row r="11" spans="1:18" ht="22" customHeight="1" x14ac:dyDescent="0.2">
      <c r="A11" s="18"/>
      <c r="B11" s="19"/>
      <c r="C11" s="19">
        <f t="shared" ref="C11:J11" si="0">(C10/B10)-1</f>
        <v>-9.2485549132947931E-2</v>
      </c>
      <c r="D11" s="19">
        <f t="shared" si="0"/>
        <v>0.13163481953290868</v>
      </c>
      <c r="E11" s="25">
        <f t="shared" si="0"/>
        <v>0.31332082551594742</v>
      </c>
      <c r="F11" s="19">
        <f t="shared" si="0"/>
        <v>0.47714285714285709</v>
      </c>
      <c r="G11" s="19">
        <f t="shared" si="0"/>
        <v>7.9303675048356004E-2</v>
      </c>
      <c r="H11" s="19">
        <f t="shared" si="0"/>
        <v>5.7347670250896154E-2</v>
      </c>
      <c r="I11" s="19">
        <f t="shared" si="0"/>
        <v>0.12796610169491518</v>
      </c>
      <c r="J11" s="25">
        <f t="shared" si="0"/>
        <v>7.5131480090157687E-2</v>
      </c>
      <c r="K11" s="63">
        <f>AVERAGE(F11:J11)</f>
        <v>0.16337835684543642</v>
      </c>
      <c r="L11" s="2"/>
      <c r="M11" s="2"/>
      <c r="N11" s="2"/>
      <c r="O11" s="1"/>
      <c r="P11" s="1"/>
      <c r="Q11" s="1"/>
      <c r="R11" s="1"/>
    </row>
    <row r="12" spans="1:18" ht="22" customHeight="1" x14ac:dyDescent="0.2">
      <c r="A12" s="22" t="s">
        <v>30</v>
      </c>
      <c r="B12" s="23">
        <v>95000000</v>
      </c>
      <c r="C12" s="23">
        <v>75000000</v>
      </c>
      <c r="D12" s="23">
        <v>85000000</v>
      </c>
      <c r="E12" s="24">
        <v>148000000</v>
      </c>
      <c r="F12" s="23"/>
      <c r="G12" s="23"/>
      <c r="H12" s="23"/>
      <c r="I12" s="23"/>
      <c r="J12" s="24"/>
      <c r="K12" s="64"/>
      <c r="L12" s="2"/>
      <c r="M12" s="2"/>
      <c r="N12" s="2"/>
      <c r="O12" s="1"/>
      <c r="P12" s="1"/>
      <c r="Q12" s="1"/>
      <c r="R12" s="1"/>
    </row>
    <row r="13" spans="1:18" ht="22" customHeight="1" x14ac:dyDescent="0.2">
      <c r="A13" s="28"/>
      <c r="B13" s="29"/>
      <c r="C13" s="29">
        <f>(C12/B12)-1</f>
        <v>-0.21052631578947367</v>
      </c>
      <c r="D13" s="29">
        <f>(D12/C12)-1</f>
        <v>0.1333333333333333</v>
      </c>
      <c r="E13" s="30">
        <f>(E12/D12)-1</f>
        <v>0.74117647058823533</v>
      </c>
      <c r="F13" s="29"/>
      <c r="G13" s="29"/>
      <c r="H13" s="29"/>
      <c r="I13" s="29"/>
      <c r="J13" s="30"/>
      <c r="K13" s="65"/>
      <c r="L13" s="2"/>
      <c r="M13" s="2"/>
      <c r="N13" s="2"/>
      <c r="O13" s="1"/>
      <c r="P13" s="1"/>
      <c r="Q13" s="1"/>
      <c r="R13" s="1"/>
    </row>
    <row r="14" spans="1:18" ht="22" customHeight="1" x14ac:dyDescent="0.2">
      <c r="A14" s="20" t="s">
        <v>1</v>
      </c>
      <c r="B14" s="21">
        <f>B12/B10</f>
        <v>0.18304431599229287</v>
      </c>
      <c r="C14" s="21">
        <f>C12/C10</f>
        <v>0.15923566878980891</v>
      </c>
      <c r="D14" s="21">
        <f>D12/D10</f>
        <v>0.15947467166979362</v>
      </c>
      <c r="E14" s="26">
        <f>E12/E10</f>
        <v>0.21142857142857144</v>
      </c>
      <c r="F14" s="21"/>
      <c r="G14" s="21"/>
      <c r="H14" s="21"/>
      <c r="I14" s="21"/>
      <c r="J14" s="26"/>
      <c r="K14" s="66"/>
      <c r="L14" s="2"/>
      <c r="M14" s="2"/>
      <c r="N14" s="2"/>
      <c r="O14" s="1"/>
      <c r="P14" s="1"/>
      <c r="Q14" s="1"/>
      <c r="R14" s="1"/>
    </row>
    <row r="15" spans="1:18" ht="22" customHeight="1" x14ac:dyDescent="0.2">
      <c r="A15" s="22" t="s">
        <v>15</v>
      </c>
      <c r="B15" s="23">
        <v>-327000000</v>
      </c>
      <c r="C15" s="23">
        <v>120000000</v>
      </c>
      <c r="D15" s="23">
        <v>77000000</v>
      </c>
      <c r="E15" s="24">
        <v>460000000</v>
      </c>
      <c r="F15" s="61">
        <v>146000000</v>
      </c>
      <c r="G15" s="61">
        <v>152000000</v>
      </c>
      <c r="H15" s="61">
        <v>159000000</v>
      </c>
      <c r="I15" s="61">
        <v>166000000</v>
      </c>
      <c r="J15" s="61">
        <v>179000000</v>
      </c>
      <c r="K15" s="62" t="s">
        <v>20</v>
      </c>
      <c r="L15" s="2"/>
      <c r="M15" s="2"/>
      <c r="N15" s="2"/>
      <c r="O15" s="1"/>
      <c r="P15" s="1"/>
      <c r="Q15" s="1"/>
      <c r="R15" s="1"/>
    </row>
    <row r="16" spans="1:18" ht="22" customHeight="1" x14ac:dyDescent="0.2">
      <c r="A16" s="28"/>
      <c r="B16" s="29"/>
      <c r="C16" s="29">
        <f t="shared" ref="C16:J16" si="1">(C15/B15)-1</f>
        <v>-1.3669724770642202</v>
      </c>
      <c r="D16" s="29">
        <f t="shared" si="1"/>
        <v>-0.35833333333333328</v>
      </c>
      <c r="E16" s="30">
        <f t="shared" si="1"/>
        <v>4.9740259740259738</v>
      </c>
      <c r="F16" s="29">
        <f t="shared" si="1"/>
        <v>-0.68260869565217397</v>
      </c>
      <c r="G16" s="29">
        <f t="shared" si="1"/>
        <v>4.1095890410958846E-2</v>
      </c>
      <c r="H16" s="29">
        <f t="shared" si="1"/>
        <v>4.6052631578947345E-2</v>
      </c>
      <c r="I16" s="29">
        <f t="shared" si="1"/>
        <v>4.4025157232704393E-2</v>
      </c>
      <c r="J16" s="30">
        <f t="shared" si="1"/>
        <v>7.8313253012048278E-2</v>
      </c>
      <c r="K16" s="65">
        <f>AVERAGE(F16:J16)</f>
        <v>-9.4624352683503027E-2</v>
      </c>
      <c r="L16" s="2"/>
      <c r="M16" s="2"/>
      <c r="N16" s="2"/>
      <c r="O16" s="1"/>
      <c r="P16" s="1"/>
      <c r="Q16" s="1"/>
      <c r="R16" s="1"/>
    </row>
    <row r="17" spans="1:18" ht="22" customHeight="1" x14ac:dyDescent="0.2">
      <c r="A17" s="4" t="s">
        <v>16</v>
      </c>
      <c r="B17" s="5">
        <f t="shared" ref="B17:J17" si="2">B15/B10</f>
        <v>-0.63005780346820806</v>
      </c>
      <c r="C17" s="5">
        <f t="shared" si="2"/>
        <v>0.25477707006369427</v>
      </c>
      <c r="D17" s="5">
        <f t="shared" si="2"/>
        <v>0.14446529080675422</v>
      </c>
      <c r="E17" s="27">
        <f t="shared" si="2"/>
        <v>0.65714285714285714</v>
      </c>
      <c r="F17" s="5">
        <f t="shared" si="2"/>
        <v>0.14119922630560927</v>
      </c>
      <c r="G17" s="5">
        <f t="shared" si="2"/>
        <v>0.13620071684587814</v>
      </c>
      <c r="H17" s="5">
        <f t="shared" si="2"/>
        <v>0.13474576271186442</v>
      </c>
      <c r="I17" s="5">
        <f t="shared" si="2"/>
        <v>0.1247182569496619</v>
      </c>
      <c r="J17" s="27">
        <f t="shared" si="2"/>
        <v>0.12508735150244585</v>
      </c>
      <c r="K17" s="67"/>
      <c r="L17" s="2"/>
      <c r="M17" s="2"/>
      <c r="N17" s="2"/>
      <c r="O17" s="1"/>
      <c r="P17" s="1"/>
      <c r="Q17" s="1"/>
      <c r="R17" s="1"/>
    </row>
    <row r="18" spans="1:18" ht="22" customHeight="1" x14ac:dyDescent="0.2">
      <c r="A18" s="22" t="s">
        <v>17</v>
      </c>
      <c r="B18" s="23">
        <v>61000000</v>
      </c>
      <c r="C18" s="23">
        <v>-34000000</v>
      </c>
      <c r="D18" s="23">
        <v>-7000000</v>
      </c>
      <c r="E18" s="24">
        <v>169000000</v>
      </c>
      <c r="F18" s="61">
        <v>162000000</v>
      </c>
      <c r="G18" s="61">
        <v>144000000</v>
      </c>
      <c r="H18" s="61">
        <v>148000000</v>
      </c>
      <c r="I18" s="61">
        <v>208000000</v>
      </c>
      <c r="J18" s="61">
        <v>230000000</v>
      </c>
      <c r="K18" s="62" t="s">
        <v>21</v>
      </c>
      <c r="L18" s="2"/>
      <c r="M18" s="2"/>
      <c r="N18" s="2"/>
      <c r="P18" s="1"/>
      <c r="Q18" s="1"/>
      <c r="R18" s="1"/>
    </row>
    <row r="19" spans="1:18" ht="22" customHeight="1" x14ac:dyDescent="0.2">
      <c r="A19" s="31"/>
      <c r="B19" s="29"/>
      <c r="C19" s="29">
        <f t="shared" ref="C19:J19" si="3">(C18/B18)-1</f>
        <v>-1.5573770491803278</v>
      </c>
      <c r="D19" s="29">
        <f t="shared" si="3"/>
        <v>-0.79411764705882359</v>
      </c>
      <c r="E19" s="30">
        <f t="shared" si="3"/>
        <v>-25.142857142857142</v>
      </c>
      <c r="F19" s="29">
        <f t="shared" si="3"/>
        <v>-4.1420118343195256E-2</v>
      </c>
      <c r="G19" s="29">
        <f t="shared" si="3"/>
        <v>-0.11111111111111116</v>
      </c>
      <c r="H19" s="29">
        <f t="shared" si="3"/>
        <v>2.7777777777777679E-2</v>
      </c>
      <c r="I19" s="29">
        <f t="shared" si="3"/>
        <v>0.40540540540540548</v>
      </c>
      <c r="J19" s="30">
        <f t="shared" si="3"/>
        <v>0.10576923076923084</v>
      </c>
      <c r="K19" s="65">
        <f>AVERAGE(F19:J19)</f>
        <v>7.7284236899621522E-2</v>
      </c>
      <c r="L19" s="2"/>
      <c r="M19" s="2"/>
      <c r="N19" s="2"/>
      <c r="O19" s="1"/>
      <c r="P19" s="1"/>
      <c r="Q19" s="1"/>
      <c r="R19" s="1"/>
    </row>
    <row r="20" spans="1:18" ht="22" customHeight="1" x14ac:dyDescent="0.2">
      <c r="A20" s="34" t="s">
        <v>8</v>
      </c>
      <c r="B20" s="35">
        <f t="shared" ref="B20:J20" si="4">B18/B10</f>
        <v>0.11753371868978806</v>
      </c>
      <c r="C20" s="35">
        <f t="shared" si="4"/>
        <v>-7.2186836518046707E-2</v>
      </c>
      <c r="D20" s="35">
        <f t="shared" si="4"/>
        <v>-1.3133208255159476E-2</v>
      </c>
      <c r="E20" s="36">
        <f t="shared" si="4"/>
        <v>0.24142857142857144</v>
      </c>
      <c r="F20" s="35">
        <f t="shared" si="4"/>
        <v>0.15667311411992263</v>
      </c>
      <c r="G20" s="35">
        <f t="shared" si="4"/>
        <v>0.12903225806451613</v>
      </c>
      <c r="H20" s="35">
        <f t="shared" si="4"/>
        <v>0.12542372881355932</v>
      </c>
      <c r="I20" s="35">
        <f t="shared" si="4"/>
        <v>0.15627347858752819</v>
      </c>
      <c r="J20" s="36">
        <f t="shared" si="4"/>
        <v>0.16072676450034939</v>
      </c>
      <c r="K20" s="68"/>
      <c r="L20" s="2"/>
      <c r="M20" s="2"/>
      <c r="N20" s="2"/>
      <c r="O20" s="1"/>
      <c r="P20" s="1"/>
      <c r="Q20" s="1"/>
      <c r="R20" s="1"/>
    </row>
    <row r="21" spans="1:18" ht="22" customHeight="1" x14ac:dyDescent="0.2">
      <c r="A21" s="22" t="s">
        <v>31</v>
      </c>
      <c r="B21" s="23">
        <v>11615000</v>
      </c>
      <c r="C21" s="23">
        <v>11692000</v>
      </c>
      <c r="D21" s="23">
        <v>11782000</v>
      </c>
      <c r="E21" s="24">
        <v>11861000</v>
      </c>
      <c r="F21" s="23"/>
      <c r="G21" s="23"/>
      <c r="H21" s="23"/>
      <c r="I21" s="23"/>
      <c r="J21" s="24"/>
      <c r="K21" s="62" t="s">
        <v>27</v>
      </c>
      <c r="L21" s="2"/>
      <c r="M21" s="2"/>
      <c r="N21" s="2"/>
      <c r="P21" s="1"/>
      <c r="Q21" s="1"/>
      <c r="R21" s="1"/>
    </row>
    <row r="22" spans="1:18" ht="22" customHeight="1" x14ac:dyDescent="0.2">
      <c r="A22" s="31"/>
      <c r="B22" s="29"/>
      <c r="C22" s="32">
        <f t="shared" ref="C22" si="5">(C21/B21)-1</f>
        <v>6.6293585880328187E-3</v>
      </c>
      <c r="D22" s="32">
        <f t="shared" ref="D22" si="6">(D21/C21)-1</f>
        <v>7.6975709887101562E-3</v>
      </c>
      <c r="E22" s="33">
        <f t="shared" ref="E22" si="7">(E21/D21)-1</f>
        <v>6.705143439144523E-3</v>
      </c>
      <c r="F22" s="29"/>
      <c r="G22" s="29"/>
      <c r="H22" s="29"/>
      <c r="I22" s="29"/>
      <c r="J22" s="30"/>
      <c r="K22" s="69">
        <f>AVERAGE(C22:E22)</f>
        <v>7.0106910052958327E-3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Machinery, Equipment &amp; Components</v>
      </c>
      <c r="B25" s="72"/>
      <c r="C25" s="72"/>
      <c r="D25" s="73" cm="1">
        <f t="array" aca="1" ref="D25" ca="1">_FV(A1,"Year incorporated",TRUE)</f>
        <v>2004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Powell Industries, Inc. develops, designs, manufactures and services custom-engineered equipment and systems. The Company distributes, controls and monitors the flow of electrical energy and provides protection to motors, transformers and other electrically powered equipment. Its principal products include integrated power control room substations (PCRs), custom-engineered modules, electrical houses (E-Houses), traditional and arc-resistant distribution switchgear and control gear, medium-voltage circuit breakers, monitoring and control communications systems, motor control centers, switches and bus duct systems. Its products are designed for application voltages ranging from approximately 480 volts to 38,000 volts and are used in oil and gas refining, onshore and offshore oil and gas production, petrochemical, liquefied natural gas (LNG) terminals, pipeline, terminal, mining and metals, light rail traction power, electric utility, pulp and paper and other industrial markets.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POWL/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2024-10-31T07:58:18Z</dcterms:modified>
</cp:coreProperties>
</file>