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C7986FA2-64DA-5849-AF3C-21B647B76BC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<sst xmlns="http://schemas.openxmlformats.org/spreadsheetml/2006/main" count="36" uniqueCount="33">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</sst>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301000000</c:v>
                </c:pt>
                <c:pt idx="1">
                  <c:v>482000000</c:v>
                </c:pt>
                <c:pt idx="2">
                  <c:v>1044000000</c:v>
                </c:pt>
                <c:pt idx="3">
                  <c:v>1127000000</c:v>
                </c:pt>
                <c:pt idx="4">
                  <c:v>1191000000</c:v>
                </c:pt>
                <c:pt idx="5">
                  <c:v>1291000000</c:v>
                </c:pt>
                <c:pt idx="6">
                  <c:v>1388000000</c:v>
                </c:pt>
                <c:pt idx="7">
                  <c:v>1548000000</c:v>
                </c:pt>
                <c:pt idx="8">
                  <c:v>1680000000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-21000000</c:v>
                </c:pt>
                <c:pt idx="1">
                  <c:v>42000000</c:v>
                </c:pt>
                <c:pt idx="2">
                  <c:v>-109000000</c:v>
                </c:pt>
                <c:pt idx="3">
                  <c:v>-10000000</c:v>
                </c:pt>
                <c:pt idx="4">
                  <c:v>478000000</c:v>
                </c:pt>
                <c:pt idx="5">
                  <c:v>520000000</c:v>
                </c:pt>
                <c:pt idx="6">
                  <c:v>580000000</c:v>
                </c:pt>
                <c:pt idx="7">
                  <c:v>628000000</c:v>
                </c:pt>
                <c:pt idx="8">
                  <c:v>679000000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60000000</c:v>
                </c:pt>
                <c:pt idx="1">
                  <c:v>-163000000</c:v>
                </c:pt>
                <c:pt idx="2">
                  <c:v>413000000</c:v>
                </c:pt>
                <c:pt idx="3">
                  <c:v>325000000</c:v>
                </c:pt>
                <c:pt idx="4">
                  <c:v>357000000</c:v>
                </c:pt>
                <c:pt idx="5">
                  <c:v>402000000</c:v>
                </c:pt>
                <c:pt idx="6">
                  <c:v>447000000</c:v>
                </c:pt>
                <c:pt idx="7">
                  <c:v>474000000</c:v>
                </c:pt>
                <c:pt idx="8">
                  <c:v>594000000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336550</xdr:colOff>
      <xdr:row>22</xdr:row>
      <xdr:rowOff>222250</xdr:rowOff>
    </xdr:from>
    <xdr:to>
      <xdr:col>10</xdr:col>
      <xdr:colOff>914400</xdr:colOff>
      <xdr:row>35</xdr:row>
      <xdr:rowOff>254000</xdr:rowOff>
    </xdr:to>
    <xdr:graphicFrame macro="">
      <xdr:nvGraphicFramePr>
        <xdr:cNvPr id="2" name="Chart 1">
          <a:extLst>
            <a:ext uri="{FF2B5EF4-FFF2-40B4-BE49-F238E27FC236}">
              <a16:creationId xmlns:a16="http://schemas.microsoft.com/office/drawing/2014/main" id="{298E1184-8CA1-CE0A-676C-DA1652E80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https://www.bing.com/financeapi/forcetrigger?t=a1o3w7&amp;q=XNAS%3aAZPN&amp;form=skydnc</v>
    <v>Learn more on Bing</v>
  </rv>
  <rv s="1">
    <v>0</v>
    <v>ASPEN TECHNOLOGY, INC. (XNAS:AZPN)</v>
    <v>2</v>
    <v>3</v>
    <v>Finance</v>
    <v>4</v>
    <v>en-US</v>
    <v>a1o3w7</v>
    <v>268435456</v>
    <v>1</v>
    <v>Powered by Refinitiv</v>
    <v>248</v>
    <v>162.26</v>
    <v>0.75339999999999996</v>
    <v>3.33</v>
    <v>1.3816999999999999E-2</v>
    <v>-0.56000000000000005</v>
    <v>-2.2919999999999998E-3</v>
    <v>USD</v>
    <v>Aspen Technology, Inc. is an industrial software company focused on helping customers in asset-intensive industries address the dual challenge. The Company develops solutions to address complex industrial environments where it is critical to optimize the asset design, operations and maintenance lifecycle. Through its unique combination of domain expertise and innovation, customers in asset-intensive industries can run their assets safer and greener to improve their operational excellence. Its businesses include Heritage AspenTech, Digital Grid Management, and Subsurface Science &amp; Engineering Business. Its portfolio includes performance engineering (ENG), manufacturing and supply chain (MSC), asset performance management (APM), digital grid management (DGM), subsurface science &amp; engineering (SSE), and industrial data fabric. Its products include Aspen Mtell, Aspen Fidelis, Aspen ProMV, Aspen Process Pulse, Aspen Unscrambler, Aspen DMC3, Aspen GDOT, and Aspen PIMS-AO, among others.</v>
    <v>3937</v>
    <v>Nasdaq Stock Market</v>
    <v>XNAS</v>
    <v>XNAS</v>
    <v>20 Crosby Drive, BEDFORD, MA, 01730 US</v>
    <v>245.89</v>
    <v>Software &amp; IT Services</v>
    <v>Stock</v>
    <v>45602.947203032032</v>
    <v>0</v>
    <v>241.25</v>
    <v>15453415602</v>
    <v>ASPEN TECHNOLOGY, INC.</v>
    <v>ASPEN TECHNOLOGY, INC.</v>
    <v>242</v>
    <v>0</v>
    <v>241</v>
    <v>244.33</v>
    <v>243.77</v>
    <v>63248130</v>
    <v>AZPN</v>
    <v>ASPEN TECHNOLOGY, INC. (XNAS:AZPN)</v>
    <v>1320432</v>
    <v>219229</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ZP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244.33</v>
      </c>
      <c r="B3" s="6" t="s">
        <v>22</v>
      </c>
      <c r="C3" s="39">
        <f ca="1">A5/F10</f>
        <v>12.975160035264484</v>
      </c>
      <c r="D3" s="9" t="s">
        <v>26</v>
      </c>
      <c r="E3" s="42">
        <f>E14</f>
        <v>0.66104702750665478</v>
      </c>
      <c r="F3" s="9" t="s">
        <v>1</v>
      </c>
      <c r="G3" s="43" cm="1">
        <f t="array" aca="1" ref="G3" ca="1">_FV(A1,"Shares outstanding",TRUE)*(1+(5*C6))</f>
        <v>55918447.329894416</v>
      </c>
      <c r="H3" s="12" t="s">
        <v>4</v>
      </c>
      <c r="I3" s="43">
        <f>J18*(1+K4)/(I6-K4)</f>
        <v>8117999999.999999</v>
      </c>
      <c r="J3" s="9" t="s">
        <v>2</v>
      </c>
      <c r="K3" s="81" t="s">
        <v>32</v>
      </c>
      <c r="L3" s="82"/>
      <c r="M3" s="2"/>
      <c r="N3" s="2"/>
      <c r="O3" s="1"/>
      <c r="P3" s="1"/>
      <c r="Q3" s="1"/>
      <c r="R3" s="1"/>
    </row>
    <row r="4" spans="1:18" ht="22" customHeight="1" x14ac:dyDescent="0.2">
      <c r="A4" s="36" cm="1">
        <f t="array" aca="1" ref="A4" ca="1">_FV(A1,"Change (%)",TRUE)</f>
        <v>1.3816999999999999E-2</v>
      </c>
      <c r="B4" s="7" t="s">
        <v>23</v>
      </c>
      <c r="C4" s="39">
        <f ca="1">A5/F15</f>
        <v>32.329321343096233</v>
      </c>
      <c r="D4" s="9" t="s">
        <v>25</v>
      </c>
      <c r="E4" s="42">
        <f>F17</f>
        <v>0.40134340890008396</v>
      </c>
      <c r="F4" s="9" t="s">
        <v>6</v>
      </c>
      <c r="G4" s="53">
        <v>237000000</v>
      </c>
      <c r="H4" s="12" t="s">
        <v>28</v>
      </c>
      <c r="I4" s="43">
        <f>NPV(I6,F18,G18,H18,I18,(J18+I3))</f>
        <v>6725829519.8415375</v>
      </c>
      <c r="J4" s="12" t="s">
        <v>5</v>
      </c>
      <c r="K4" s="50">
        <v>2.5000000000000001E-2</v>
      </c>
      <c r="L4" s="14" t="s">
        <v>29</v>
      </c>
      <c r="M4" s="2"/>
      <c r="N4" s="2"/>
      <c r="O4" s="1"/>
      <c r="P4" s="1"/>
      <c r="Q4" s="1"/>
      <c r="R4" s="1"/>
    </row>
    <row r="5" spans="1:18" ht="22" customHeight="1" x14ac:dyDescent="0.2">
      <c r="A5" s="37" cm="1">
        <f t="array" aca="1" ref="A5" ca="1">_FV(A1,"Market cap",TRUE)</f>
        <v>15453415602</v>
      </c>
      <c r="B5" s="7" t="s">
        <v>0</v>
      </c>
      <c r="C5" s="40">
        <f ca="1">F18/A5</f>
        <v>2.3101688920719676E-2</v>
      </c>
      <c r="D5" s="9" t="s">
        <v>24</v>
      </c>
      <c r="E5" s="42">
        <f>F20</f>
        <v>0.29974811083123426</v>
      </c>
      <c r="F5" s="9" t="s">
        <v>8</v>
      </c>
      <c r="G5" s="53">
        <v>145000000</v>
      </c>
      <c r="H5" s="12" t="s">
        <v>9</v>
      </c>
      <c r="I5" s="43">
        <f>I4+G4-G5</f>
        <v>6817829519.8415375</v>
      </c>
      <c r="J5" s="12" t="s">
        <v>7</v>
      </c>
      <c r="K5" s="45">
        <f ca="1">I5/G3</f>
        <v>121.92451409852855</v>
      </c>
      <c r="L5" s="6" t="s">
        <v>11</v>
      </c>
      <c r="M5" s="2"/>
      <c r="N5" s="2"/>
      <c r="O5" s="1"/>
      <c r="P5" s="1"/>
      <c r="Q5" s="1"/>
      <c r="R5" s="1"/>
    </row>
    <row r="6" spans="1:18" ht="22" customHeight="1" x14ac:dyDescent="0.2">
      <c r="A6" s="38" cm="1">
        <f t="array" aca="1" ref="A6" ca="1">_FV(A1,"Beta")</f>
        <v>0.75339999999999996</v>
      </c>
      <c r="B6" s="8" t="s">
        <v>18</v>
      </c>
      <c r="C6" s="41">
        <f>K22</f>
        <v>-2.3177547447191211E-2</v>
      </c>
      <c r="D6" s="10" t="s">
        <v>27</v>
      </c>
      <c r="E6" s="52">
        <v>2.5000000000000001E-2</v>
      </c>
      <c r="F6" s="11" t="s">
        <v>12</v>
      </c>
      <c r="G6" s="44">
        <f>G4-G5</f>
        <v>92000000</v>
      </c>
      <c r="H6" s="11" t="s">
        <v>3</v>
      </c>
      <c r="I6" s="51">
        <v>0.1</v>
      </c>
      <c r="J6" s="10" t="s">
        <v>10</v>
      </c>
      <c r="K6" s="46">
        <f ca="1">K5/A3-1</f>
        <v>-0.50098426677637398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2021</v>
      </c>
      <c r="C9" s="55">
        <v>2022</v>
      </c>
      <c r="D9" s="55">
        <v>2023</v>
      </c>
      <c r="E9" s="56">
        <v>2024</v>
      </c>
      <c r="F9" s="57">
        <v>2025</v>
      </c>
      <c r="G9" s="57">
        <v>2026</v>
      </c>
      <c r="H9" s="57">
        <v>2027</v>
      </c>
      <c r="I9" s="57">
        <v>2028</v>
      </c>
      <c r="J9" s="58">
        <v>2029</v>
      </c>
      <c r="K9" s="13"/>
      <c r="L9" s="2"/>
      <c r="M9" s="2"/>
      <c r="N9" s="2"/>
      <c r="O9" s="1"/>
      <c r="P9" s="1"/>
      <c r="Q9" s="1"/>
      <c r="R9" s="1"/>
    </row>
    <row r="10" spans="1:18" ht="22" customHeight="1" x14ac:dyDescent="0.2">
      <c r="A10" s="22" t="s">
        <v>14</v>
      </c>
      <c r="B10" s="23">
        <v>301000000</v>
      </c>
      <c r="C10" s="23">
        <v>482000000</v>
      </c>
      <c r="D10" s="23">
        <v>1044000000</v>
      </c>
      <c r="E10" s="24">
        <v>1127000000</v>
      </c>
      <c r="F10" s="59">
        <v>1191000000</v>
      </c>
      <c r="G10" s="59">
        <v>1291000000</v>
      </c>
      <c r="H10" s="59">
        <v>1388000000</v>
      </c>
      <c r="I10" s="59">
        <v>1548000000</v>
      </c>
      <c r="J10" s="59">
        <v>1680000000</v>
      </c>
      <c r="K10" s="60" t="s">
        <v>19</v>
      </c>
      <c r="L10" s="2"/>
      <c r="M10" s="2"/>
      <c r="N10" s="2"/>
      <c r="O10" s="1"/>
      <c r="P10" s="1"/>
      <c r="Q10" s="1"/>
      <c r="R10" s="1"/>
    </row>
    <row r="11" spans="1:18" ht="22" customHeight="1" x14ac:dyDescent="0.2">
      <c r="A11" s="18"/>
      <c r="B11" s="19"/>
      <c r="C11" s="19">
        <f t="shared" ref="C11:J11" si="0">(C10/B10)-1</f>
        <v>0.6013289036544851</v>
      </c>
      <c r="D11" s="19">
        <f t="shared" si="0"/>
        <v>1.1659751037344397</v>
      </c>
      <c r="E11" s="25">
        <f t="shared" si="0"/>
        <v>7.9501915708812154E-2</v>
      </c>
      <c r="F11" s="19">
        <f t="shared" si="0"/>
        <v>5.6787932564330124E-2</v>
      </c>
      <c r="G11" s="19">
        <f t="shared" si="0"/>
        <v>8.3963056255247581E-2</v>
      </c>
      <c r="H11" s="19">
        <f t="shared" si="0"/>
        <v>7.513555383423709E-2</v>
      </c>
      <c r="I11" s="19">
        <f t="shared" si="0"/>
        <v>0.11527377521613835</v>
      </c>
      <c r="J11" s="25">
        <f t="shared" si="0"/>
        <v>8.5271317829457294E-2</v>
      </c>
      <c r="K11" s="61">
        <f>AVERAGE(F11:J11)</f>
        <v>8.3286327139882085E-2</v>
      </c>
      <c r="L11" s="2"/>
      <c r="M11" s="2"/>
      <c r="N11" s="2"/>
      <c r="O11" s="1"/>
      <c r="P11" s="1"/>
      <c r="Q11" s="1"/>
      <c r="R11" s="1"/>
    </row>
    <row r="12" spans="1:18" ht="22" customHeight="1" x14ac:dyDescent="0.2">
      <c r="A12" s="22" t="s">
        <v>30</v>
      </c>
      <c r="B12" s="23">
        <v>138000000</v>
      </c>
      <c r="C12" s="23">
        <v>282000000</v>
      </c>
      <c r="D12" s="23">
        <v>671000000</v>
      </c>
      <c r="E12" s="24">
        <v>745000000</v>
      </c>
      <c r="F12" s="23"/>
      <c r="G12" s="23"/>
      <c r="H12" s="23"/>
      <c r="I12" s="23"/>
      <c r="J12" s="24"/>
      <c r="K12" s="62"/>
      <c r="L12" s="2"/>
      <c r="M12" s="2"/>
      <c r="N12" s="2"/>
      <c r="O12" s="1"/>
      <c r="P12" s="1"/>
      <c r="Q12" s="1"/>
      <c r="R12" s="1"/>
    </row>
    <row r="13" spans="1:18" ht="22" customHeight="1" x14ac:dyDescent="0.2">
      <c r="A13" s="28"/>
      <c r="B13" s="29"/>
      <c r="C13" s="29">
        <f>(C12/B12)-1</f>
        <v>1.0434782608695654</v>
      </c>
      <c r="D13" s="29">
        <f>(D12/C12)-1</f>
        <v>1.3794326241134751</v>
      </c>
      <c r="E13" s="30">
        <f>(E12/D12)-1</f>
        <v>0.11028315946348743</v>
      </c>
      <c r="F13" s="29"/>
      <c r="G13" s="29"/>
      <c r="H13" s="29"/>
      <c r="I13" s="29"/>
      <c r="J13" s="30"/>
      <c r="K13" s="63"/>
      <c r="L13" s="2"/>
      <c r="M13" s="2"/>
      <c r="N13" s="2"/>
      <c r="O13" s="1"/>
      <c r="P13" s="1"/>
      <c r="Q13" s="1"/>
      <c r="R13" s="1"/>
    </row>
    <row r="14" spans="1:18" ht="22" customHeight="1" x14ac:dyDescent="0.2">
      <c r="A14" s="20" t="s">
        <v>1</v>
      </c>
      <c r="B14" s="21">
        <f>B12/B10</f>
        <v>0.4584717607973422</v>
      </c>
      <c r="C14" s="21">
        <f>C12/C10</f>
        <v>0.58506224066390045</v>
      </c>
      <c r="D14" s="21">
        <f>D12/D10</f>
        <v>0.64272030651340994</v>
      </c>
      <c r="E14" s="26">
        <f>E12/E10</f>
        <v>0.66104702750665478</v>
      </c>
      <c r="F14" s="21"/>
      <c r="G14" s="21"/>
      <c r="H14" s="21"/>
      <c r="I14" s="21"/>
      <c r="J14" s="26"/>
      <c r="K14" s="64"/>
      <c r="L14" s="2"/>
      <c r="M14" s="2"/>
      <c r="N14" s="2"/>
      <c r="O14" s="1"/>
      <c r="P14" s="1"/>
      <c r="Q14" s="1"/>
      <c r="R14" s="1"/>
    </row>
    <row r="15" spans="1:18" ht="22" customHeight="1" x14ac:dyDescent="0.2">
      <c r="A15" s="22" t="s">
        <v>15</v>
      </c>
      <c r="B15" s="23">
        <v>-21000000</v>
      </c>
      <c r="C15" s="23">
        <v>42000000</v>
      </c>
      <c r="D15" s="23">
        <v>-109000000</v>
      </c>
      <c r="E15" s="24">
        <v>-10000000</v>
      </c>
      <c r="F15" s="59">
        <v>478000000</v>
      </c>
      <c r="G15" s="59">
        <v>520000000</v>
      </c>
      <c r="H15" s="59">
        <v>580000000</v>
      </c>
      <c r="I15" s="59">
        <v>628000000</v>
      </c>
      <c r="J15" s="59">
        <v>679000000</v>
      </c>
      <c r="K15" s="60" t="s">
        <v>20</v>
      </c>
      <c r="L15" s="2"/>
      <c r="M15" s="2"/>
      <c r="N15" s="2"/>
      <c r="O15" s="1"/>
      <c r="P15" s="1"/>
      <c r="Q15" s="1"/>
      <c r="R15" s="1"/>
    </row>
    <row r="16" spans="1:18" ht="22" customHeight="1" x14ac:dyDescent="0.2">
      <c r="A16" s="28"/>
      <c r="B16" s="29"/>
      <c r="C16" s="29">
        <f t="shared" ref="C16:J16" si="1">(C15/B15)-1</f>
        <v>-3</v>
      </c>
      <c r="D16" s="29">
        <f t="shared" si="1"/>
        <v>-3.5952380952380953</v>
      </c>
      <c r="E16" s="30">
        <f t="shared" si="1"/>
        <v>-0.90825688073394495</v>
      </c>
      <c r="F16" s="29">
        <f t="shared" si="1"/>
        <v>-48.8</v>
      </c>
      <c r="G16" s="29">
        <f t="shared" si="1"/>
        <v>8.786610878661083E-2</v>
      </c>
      <c r="H16" s="29">
        <f t="shared" si="1"/>
        <v>0.11538461538461542</v>
      </c>
      <c r="I16" s="29">
        <f t="shared" si="1"/>
        <v>8.2758620689655116E-2</v>
      </c>
      <c r="J16" s="30">
        <f t="shared" si="1"/>
        <v>8.1210191082802474E-2</v>
      </c>
      <c r="K16" s="63">
        <f>AVERAGE(G16:J16)</f>
        <v>9.180488398592096E-2</v>
      </c>
      <c r="L16" s="2"/>
      <c r="M16" s="2"/>
      <c r="N16" s="2"/>
      <c r="O16" s="1"/>
      <c r="P16" s="1"/>
      <c r="Q16" s="1"/>
      <c r="R16" s="1"/>
    </row>
    <row r="17" spans="1:18" ht="22" customHeight="1" x14ac:dyDescent="0.2">
      <c r="A17" s="4" t="s">
        <v>16</v>
      </c>
      <c r="B17" s="5">
        <f t="shared" ref="B17:J17" si="2">B15/B10</f>
        <v>-6.9767441860465115E-2</v>
      </c>
      <c r="C17" s="5">
        <f t="shared" si="2"/>
        <v>8.7136929460580909E-2</v>
      </c>
      <c r="D17" s="5">
        <f t="shared" si="2"/>
        <v>-0.10440613026819924</v>
      </c>
      <c r="E17" s="27">
        <f t="shared" si="2"/>
        <v>-8.8731144631765749E-3</v>
      </c>
      <c r="F17" s="5">
        <f t="shared" si="2"/>
        <v>0.40134340890008396</v>
      </c>
      <c r="G17" s="5">
        <f t="shared" si="2"/>
        <v>0.40278853601859022</v>
      </c>
      <c r="H17" s="5">
        <f t="shared" si="2"/>
        <v>0.41786743515850144</v>
      </c>
      <c r="I17" s="5">
        <f t="shared" si="2"/>
        <v>0.40568475452196384</v>
      </c>
      <c r="J17" s="27">
        <f t="shared" si="2"/>
        <v>0.40416666666666667</v>
      </c>
      <c r="K17" s="65"/>
      <c r="L17" s="2"/>
      <c r="M17" s="2"/>
      <c r="N17" s="2"/>
      <c r="O17" s="1"/>
      <c r="P17" s="1"/>
      <c r="Q17" s="1"/>
      <c r="R17" s="1"/>
    </row>
    <row r="18" spans="1:18" ht="22" customHeight="1" x14ac:dyDescent="0.2">
      <c r="A18" s="22" t="s">
        <v>17</v>
      </c>
      <c r="B18" s="23">
        <v>60000000</v>
      </c>
      <c r="C18" s="23">
        <v>-163000000</v>
      </c>
      <c r="D18" s="23">
        <v>413000000</v>
      </c>
      <c r="E18" s="24">
        <v>325000000</v>
      </c>
      <c r="F18" s="59">
        <v>357000000</v>
      </c>
      <c r="G18" s="59">
        <v>402000000</v>
      </c>
      <c r="H18" s="59">
        <v>447000000</v>
      </c>
      <c r="I18" s="59">
        <v>474000000</v>
      </c>
      <c r="J18" s="59">
        <v>594000000</v>
      </c>
      <c r="K18" s="60" t="s">
        <v>21</v>
      </c>
      <c r="L18" s="2"/>
      <c r="M18" s="2"/>
      <c r="N18" s="2"/>
      <c r="P18" s="1"/>
      <c r="Q18" s="1"/>
      <c r="R18" s="1"/>
    </row>
    <row r="19" spans="1:18" ht="22" customHeight="1" x14ac:dyDescent="0.2">
      <c r="A19" s="31"/>
      <c r="B19" s="29"/>
      <c r="C19" s="29">
        <f t="shared" ref="C19:J19" si="3">(C18/B18)-1</f>
        <v>-3.7166666666666668</v>
      </c>
      <c r="D19" s="29">
        <f t="shared" si="3"/>
        <v>-3.5337423312883436</v>
      </c>
      <c r="E19" s="30">
        <f t="shared" si="3"/>
        <v>-0.21307506053268765</v>
      </c>
      <c r="F19" s="29">
        <f t="shared" si="3"/>
        <v>9.8461538461538378E-2</v>
      </c>
      <c r="G19" s="29">
        <f t="shared" si="3"/>
        <v>0.12605042016806722</v>
      </c>
      <c r="H19" s="29">
        <f t="shared" si="3"/>
        <v>0.11194029850746268</v>
      </c>
      <c r="I19" s="29">
        <f t="shared" si="3"/>
        <v>6.0402684563758413E-2</v>
      </c>
      <c r="J19" s="30">
        <f t="shared" si="3"/>
        <v>0.25316455696202533</v>
      </c>
      <c r="K19" s="63">
        <f>AVERAGE(F19:J19)</f>
        <v>0.1300038997325704</v>
      </c>
      <c r="L19" s="2"/>
      <c r="M19" s="2"/>
      <c r="N19" s="2"/>
      <c r="O19" s="1"/>
      <c r="P19" s="1"/>
      <c r="Q19" s="1"/>
      <c r="R19" s="1"/>
    </row>
    <row r="20" spans="1:18" ht="22" customHeight="1" x14ac:dyDescent="0.2">
      <c r="A20" s="32" t="s">
        <v>8</v>
      </c>
      <c r="B20" s="33">
        <f t="shared" ref="B20:J20" si="4">B18/B10</f>
        <v>0.19933554817275748</v>
      </c>
      <c r="C20" s="33">
        <f t="shared" si="4"/>
        <v>-0.33817427385892118</v>
      </c>
      <c r="D20" s="33">
        <f t="shared" si="4"/>
        <v>0.39559386973180077</v>
      </c>
      <c r="E20" s="34">
        <f t="shared" si="4"/>
        <v>0.28837622005323871</v>
      </c>
      <c r="F20" s="33">
        <f t="shared" si="4"/>
        <v>0.29974811083123426</v>
      </c>
      <c r="G20" s="33">
        <f t="shared" si="4"/>
        <v>0.31138652207591017</v>
      </c>
      <c r="H20" s="33">
        <f t="shared" si="4"/>
        <v>0.32204610951008644</v>
      </c>
      <c r="I20" s="33">
        <f t="shared" si="4"/>
        <v>0.30620155038759689</v>
      </c>
      <c r="J20" s="34">
        <f t="shared" si="4"/>
        <v>0.35357142857142859</v>
      </c>
      <c r="K20" s="66"/>
      <c r="L20" s="2"/>
      <c r="M20" s="2"/>
      <c r="N20" s="2"/>
      <c r="O20" s="1"/>
      <c r="P20" s="1"/>
      <c r="Q20" s="1"/>
      <c r="R20" s="1"/>
    </row>
    <row r="21" spans="1:18" ht="22" customHeight="1" x14ac:dyDescent="0.2">
      <c r="A21" s="67" t="s">
        <v>31</v>
      </c>
      <c r="B21" s="68">
        <v>68015000</v>
      </c>
      <c r="C21" s="68">
        <v>64306000</v>
      </c>
      <c r="D21" s="68">
        <v>64869000</v>
      </c>
      <c r="E21" s="69">
        <v>63328000</v>
      </c>
      <c r="F21" s="68"/>
      <c r="G21" s="68"/>
      <c r="H21" s="68"/>
      <c r="I21" s="68"/>
      <c r="J21" s="68"/>
      <c r="K21" s="60" t="s">
        <v>27</v>
      </c>
      <c r="L21" s="2"/>
      <c r="M21" s="2"/>
      <c r="N21" s="2"/>
      <c r="P21" s="1"/>
      <c r="Q21" s="1"/>
      <c r="R21" s="1"/>
    </row>
    <row r="22" spans="1:18" ht="22" customHeight="1" x14ac:dyDescent="0.2">
      <c r="A22" s="70"/>
      <c r="B22" s="71"/>
      <c r="C22" s="72">
        <f t="shared" ref="C22" si="5">(C21/B21)-1</f>
        <v>-5.4532088509887555E-2</v>
      </c>
      <c r="D22" s="73">
        <f t="shared" ref="D22" si="6">(D21/C21)-1</f>
        <v>8.7550150841289032E-3</v>
      </c>
      <c r="E22" s="74">
        <f t="shared" ref="E22" si="7">(E21/D21)-1</f>
        <v>-2.3755568915814984E-2</v>
      </c>
      <c r="F22" s="71"/>
      <c r="G22" s="71"/>
      <c r="H22" s="71"/>
      <c r="I22" s="71"/>
      <c r="J22" s="71"/>
      <c r="K22" s="75">
        <f>AVERAGE(C22:E22)</f>
        <v>-2.3177547447191211E-2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2021</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Aspen Technology, Inc. is an industrial software company focused on helping customers in asset-intensive industries address the dual challenge. The Company develops solutions to address complex industrial environments where it is critical to optimize the asset design, operations and maintenance lifecycle. Through its unique combination of domain expertise and innovation, customers in asset-intensive industries can run their assets safer and greener to improve their operational excellence. Its businesses include Heritage AspenTech, Digital Grid Management, and Subsurface Science &amp; Engineering Business. Its portfolio includes performance engineering (ENG), manufacturing and supply chain (MSC), asset performance management (APM), digital grid management (DGM), subsurface science &amp; engineering (SSE), and industrial data fabric. Its products include Aspen Mtell, Aspen Fidelis, Aspen ProMV, Aspen Process Pulse, Aspen Unscrambler, Aspen DMC3, Aspen GDOT, and Aspen PIMS-AO, among others.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ZPN/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2024-11-07T07:53:39Z</dcterms:modified>
</cp:coreProperties>
</file>