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a/Desktop/stocks/Financials/"/>
    </mc:Choice>
  </mc:AlternateContent>
  <xr:revisionPtr revIDLastSave="0" documentId="13_ncr:1_{FEE01AE2-E200-2540-BB2F-704712C9CC48}" xr6:coauthVersionLast="47" xr6:coauthVersionMax="47" xr10:uidLastSave="{00000000-0000-0000-0000-000000000000}"/>
  <bookViews>
    <workbookView xWindow="0" yWindow="500" windowWidth="28800" windowHeight="17500" xr2:uid="{E608DFD5-05DA-0349-8261-C0D7D558308B}"/>
  </bookViews>
  <sheets>
    <sheet name="DCF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E22" i="1"/>
  <c r="D22" i="1"/>
  <c r="C22" i="1"/>
  <c r="B14" i="1"/>
  <c r="C14" i="1"/>
  <c r="D14" i="1"/>
  <c r="E14" i="1"/>
  <c r="E3" i="1" s="1"/>
  <c r="E13" i="1"/>
  <c r="D13" i="1"/>
  <c r="C13" i="1"/>
  <c r="A6" i="1" a="1"/>
  <c r="A6" i="1" s="1"/>
  <c r="G6" i="1"/>
  <c r="A27" i="1" a="1"/>
  <c r="A27" i="1" s="1"/>
  <c r="D25" i="1" a="1"/>
  <c r="D25" i="1" s="1"/>
  <c r="A25" i="1" a="1"/>
  <c r="A25" i="1" s="1"/>
  <c r="J20" i="1"/>
  <c r="I20" i="1"/>
  <c r="H20" i="1"/>
  <c r="G20" i="1"/>
  <c r="F20" i="1"/>
  <c r="E20" i="1"/>
  <c r="D20" i="1"/>
  <c r="C20" i="1"/>
  <c r="B20" i="1"/>
  <c r="J19" i="1"/>
  <c r="I19" i="1"/>
  <c r="H19" i="1"/>
  <c r="G19" i="1"/>
  <c r="F19" i="1"/>
  <c r="E19" i="1"/>
  <c r="D19" i="1"/>
  <c r="C19" i="1"/>
  <c r="J17" i="1"/>
  <c r="I17" i="1"/>
  <c r="H17" i="1"/>
  <c r="G17" i="1"/>
  <c r="F17" i="1"/>
  <c r="E17" i="1"/>
  <c r="D17" i="1"/>
  <c r="C17" i="1"/>
  <c r="B17" i="1"/>
  <c r="J16" i="1"/>
  <c r="I16" i="1"/>
  <c r="H16" i="1"/>
  <c r="G16" i="1"/>
  <c r="F16" i="1"/>
  <c r="E16" i="1"/>
  <c r="D16" i="1"/>
  <c r="C16" i="1"/>
  <c r="J11" i="1"/>
  <c r="I11" i="1"/>
  <c r="H11" i="1"/>
  <c r="G11" i="1"/>
  <c r="F11" i="1"/>
  <c r="E11" i="1"/>
  <c r="D11" i="1"/>
  <c r="C11" i="1"/>
  <c r="A3" i="1" a="1"/>
  <c r="A3" i="1" s="1"/>
  <c r="A4" i="1" a="1"/>
  <c r="A4" i="1" s="1"/>
  <c r="A5" i="1" a="1"/>
  <c r="A5" i="1" s="1"/>
  <c r="C5" i="1" s="1"/>
  <c r="K22" i="1" l="1"/>
  <c r="C6" i="1" s="1"/>
  <c r="G3" i="1" s="1" a="1"/>
  <c r="G3" i="1" s="1"/>
  <c r="C3" i="1"/>
  <c r="C4" i="1"/>
  <c r="K11" i="1"/>
  <c r="K19" i="1"/>
  <c r="K16" i="1"/>
  <c r="I3" i="1" l="1"/>
  <c r="I4" i="1" s="1"/>
  <c r="I5" i="1" s="1"/>
  <c r="K5" i="1" s="1"/>
  <c r="K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<sst xmlns="http://schemas.openxmlformats.org/spreadsheetml/2006/main" count="36" uniqueCount="33">
  <si>
    <t>Market Cap</t>
  </si>
  <si>
    <t>Gross Margin</t>
  </si>
  <si>
    <t>Terminal Value</t>
  </si>
  <si>
    <t>Net Cash</t>
  </si>
  <si>
    <t>Projected Shares</t>
  </si>
  <si>
    <t>Enterprise Value</t>
  </si>
  <si>
    <t>Net Income Margin</t>
  </si>
  <si>
    <t>Equity Value</t>
  </si>
  <si>
    <t>FCF Margin</t>
  </si>
  <si>
    <t>Total Debt</t>
  </si>
  <si>
    <t>Discount Rate</t>
  </si>
  <si>
    <t>Intrinsic Value</t>
  </si>
  <si>
    <t>ROIC</t>
  </si>
  <si>
    <t>Upside / Downside</t>
  </si>
  <si>
    <t>Revenue</t>
  </si>
  <si>
    <t>Net Income</t>
  </si>
  <si>
    <t>Profit Margin</t>
  </si>
  <si>
    <t>Free Cash Flow</t>
  </si>
  <si>
    <t>Beta</t>
  </si>
  <si>
    <t>Revenue CAGR</t>
  </si>
  <si>
    <t>Net Income CAGR</t>
  </si>
  <si>
    <t>FCF CAGR</t>
  </si>
  <si>
    <t>Price</t>
  </si>
  <si>
    <t>% Change</t>
  </si>
  <si>
    <t>FCF Yield</t>
  </si>
  <si>
    <t>P/E</t>
  </si>
  <si>
    <t xml:space="preserve">P/S </t>
  </si>
  <si>
    <t>Share Dilution</t>
  </si>
  <si>
    <t>Cash &amp; Securities</t>
  </si>
  <si>
    <t>Growth Rate</t>
  </si>
  <si>
    <t>Gross Profit</t>
  </si>
  <si>
    <t>Shares</t>
  </si>
  <si>
    <t>Updated on 10/23/2024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</si>
</sst>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&quot;$&quot;#,##0.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Helvetica Neue"/>
      <family val="2"/>
    </font>
    <font>
      <sz val="11"/>
      <name val="Helvetica Neue"/>
      <family val="2"/>
    </font>
    <font>
      <b/>
      <sz val="13"/>
      <name val="Helvetica Neue"/>
      <family val="2"/>
    </font>
    <font>
      <b/>
      <sz val="12"/>
      <name val="Helvetica Neue"/>
      <family val="2"/>
    </font>
    <font>
      <sz val="10"/>
      <name val="Helvetica Neue"/>
      <family val="2"/>
    </font>
    <font>
      <sz val="13"/>
      <name val="Helvetica Neue"/>
      <family val="2"/>
    </font>
    <font>
      <sz val="11.5"/>
      <name val="Helvetica Neue"/>
      <family val="2"/>
    </font>
    <font>
      <b/>
      <sz val="14"/>
      <color theme="1"/>
      <name val="Helvetica Neue"/>
      <family val="2"/>
    </font>
    <font>
      <b/>
      <i/>
      <sz val="13"/>
      <name val="Helvetica Neue"/>
      <family val="2"/>
    </font>
    <font>
      <b/>
      <sz val="1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" fillId="0" borderId="0" xfId="0" applyFont="1"/>
    <xf numFmtId="0" fontId="3" fillId="2" borderId="0" xfId="0" applyFont="1" applyFill="1" applyAlignment="1">
      <alignment horizontal="left" vertical="center" indent="2"/>
    </xf>
    <xf numFmtId="10" fontId="3" fillId="2" borderId="0" xfId="1" applyNumberFormat="1" applyFont="1" applyFill="1" applyBorder="1" applyAlignment="1">
      <alignment horizontal="right" vertical="center" indent="1"/>
    </xf>
    <xf numFmtId="9" fontId="3" fillId="3" borderId="3" xfId="1" applyFont="1" applyFill="1" applyBorder="1" applyAlignment="1">
      <alignment horizontal="left" vertical="center" indent="1"/>
    </xf>
    <xf numFmtId="0" fontId="3" fillId="3" borderId="3" xfId="1" applyNumberFormat="1" applyFont="1" applyFill="1" applyBorder="1" applyAlignment="1">
      <alignment horizontal="left" vertical="center" indent="1"/>
    </xf>
    <xf numFmtId="0" fontId="3" fillId="3" borderId="2" xfId="1" applyNumberFormat="1" applyFont="1" applyFill="1" applyBorder="1" applyAlignment="1">
      <alignment horizontal="left" vertical="center" indent="1"/>
    </xf>
    <xf numFmtId="9" fontId="3" fillId="3" borderId="5" xfId="1" applyFont="1" applyFill="1" applyBorder="1" applyAlignment="1">
      <alignment horizontal="left" vertical="center" indent="1"/>
    </xf>
    <xf numFmtId="0" fontId="3" fillId="3" borderId="4" xfId="1" applyNumberFormat="1" applyFont="1" applyFill="1" applyBorder="1" applyAlignment="1">
      <alignment horizontal="left" vertical="center" indent="1"/>
    </xf>
    <xf numFmtId="9" fontId="3" fillId="3" borderId="4" xfId="1" applyFont="1" applyFill="1" applyBorder="1" applyAlignment="1">
      <alignment horizontal="left" vertical="center" indent="1"/>
    </xf>
    <xf numFmtId="0" fontId="3" fillId="3" borderId="5" xfId="1" applyNumberFormat="1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vertical="center"/>
    </xf>
    <xf numFmtId="9" fontId="3" fillId="3" borderId="8" xfId="1" applyFont="1" applyFill="1" applyBorder="1" applyAlignment="1">
      <alignment horizontal="left" vertical="center" indent="1"/>
    </xf>
    <xf numFmtId="9" fontId="3" fillId="3" borderId="2" xfId="1" applyFont="1" applyFill="1" applyBorder="1" applyAlignment="1">
      <alignment horizontal="left" vertical="center" indent="1"/>
    </xf>
    <xf numFmtId="0" fontId="9" fillId="2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9" fontId="7" fillId="2" borderId="1" xfId="1" applyFont="1" applyFill="1" applyBorder="1" applyAlignment="1">
      <alignment horizontal="left" vertical="center" indent="2"/>
    </xf>
    <xf numFmtId="9" fontId="2" fillId="2" borderId="1" xfId="1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left" vertical="center" indent="2"/>
    </xf>
    <xf numFmtId="10" fontId="3" fillId="2" borderId="1" xfId="1" applyNumberFormat="1" applyFont="1" applyFill="1" applyBorder="1" applyAlignment="1">
      <alignment horizontal="right" vertical="center" indent="1"/>
    </xf>
    <xf numFmtId="9" fontId="4" fillId="3" borderId="12" xfId="1" applyFont="1" applyFill="1" applyBorder="1" applyAlignment="1">
      <alignment horizontal="left" vertical="center" indent="2"/>
    </xf>
    <xf numFmtId="164" fontId="2" fillId="3" borderId="11" xfId="0" applyNumberFormat="1" applyFont="1" applyFill="1" applyBorder="1" applyAlignment="1">
      <alignment horizontal="right" vertical="center" indent="1"/>
    </xf>
    <xf numFmtId="164" fontId="2" fillId="3" borderId="7" xfId="0" applyNumberFormat="1" applyFont="1" applyFill="1" applyBorder="1" applyAlignment="1">
      <alignment horizontal="right" vertical="center" indent="1"/>
    </xf>
    <xf numFmtId="9" fontId="2" fillId="2" borderId="2" xfId="1" applyFont="1" applyFill="1" applyBorder="1" applyAlignment="1">
      <alignment horizontal="right" vertical="center" indent="1"/>
    </xf>
    <xf numFmtId="10" fontId="3" fillId="2" borderId="2" xfId="1" applyNumberFormat="1" applyFont="1" applyFill="1" applyBorder="1" applyAlignment="1">
      <alignment horizontal="right" vertical="center" indent="1"/>
    </xf>
    <xf numFmtId="10" fontId="3" fillId="2" borderId="3" xfId="1" applyNumberFormat="1" applyFont="1" applyFill="1" applyBorder="1" applyAlignment="1">
      <alignment horizontal="right" vertical="center" indent="1"/>
    </xf>
    <xf numFmtId="9" fontId="7" fillId="2" borderId="11" xfId="1" applyFont="1" applyFill="1" applyBorder="1" applyAlignment="1">
      <alignment horizontal="left" vertical="center" indent="2"/>
    </xf>
    <xf numFmtId="9" fontId="2" fillId="2" borderId="11" xfId="1" applyFont="1" applyFill="1" applyBorder="1" applyAlignment="1">
      <alignment horizontal="right" vertical="center" indent="1"/>
    </xf>
    <xf numFmtId="9" fontId="2" fillId="2" borderId="7" xfId="1" applyFont="1" applyFill="1" applyBorder="1" applyAlignment="1">
      <alignment horizontal="right" vertical="center" indent="1"/>
    </xf>
    <xf numFmtId="0" fontId="7" fillId="2" borderId="11" xfId="0" applyFont="1" applyFill="1" applyBorder="1" applyAlignment="1">
      <alignment horizontal="left" vertical="center" indent="1"/>
    </xf>
    <xf numFmtId="10" fontId="2" fillId="2" borderId="11" xfId="1" applyNumberFormat="1" applyFont="1" applyFill="1" applyBorder="1" applyAlignment="1">
      <alignment horizontal="right" vertical="center" indent="1"/>
    </xf>
    <xf numFmtId="10" fontId="2" fillId="2" borderId="7" xfId="1" applyNumberFormat="1" applyFont="1" applyFill="1" applyBorder="1" applyAlignment="1">
      <alignment horizontal="right" vertical="center" indent="1"/>
    </xf>
    <xf numFmtId="0" fontId="3" fillId="2" borderId="11" xfId="0" applyFont="1" applyFill="1" applyBorder="1" applyAlignment="1">
      <alignment horizontal="left" vertical="center" indent="2"/>
    </xf>
    <xf numFmtId="10" fontId="3" fillId="2" borderId="11" xfId="1" applyNumberFormat="1" applyFont="1" applyFill="1" applyBorder="1" applyAlignment="1">
      <alignment horizontal="right" vertical="center" indent="1"/>
    </xf>
    <xf numFmtId="10" fontId="3" fillId="2" borderId="7" xfId="1" applyNumberFormat="1" applyFont="1" applyFill="1" applyBorder="1" applyAlignment="1">
      <alignment horizontal="right" vertical="center" indent="1"/>
    </xf>
    <xf numFmtId="167" fontId="2" fillId="5" borderId="3" xfId="0" applyNumberFormat="1" applyFont="1" applyFill="1" applyBorder="1" applyAlignment="1">
      <alignment horizontal="right" vertical="center" indent="1"/>
    </xf>
    <xf numFmtId="10" fontId="2" fillId="5" borderId="3" xfId="1" applyNumberFormat="1" applyFont="1" applyFill="1" applyBorder="1" applyAlignment="1">
      <alignment horizontal="right" vertical="center" indent="1"/>
    </xf>
    <xf numFmtId="164" fontId="2" fillId="5" borderId="3" xfId="0" applyNumberFormat="1" applyFont="1" applyFill="1" applyBorder="1" applyAlignment="1">
      <alignment horizontal="right" vertical="center" indent="1"/>
    </xf>
    <xf numFmtId="2" fontId="2" fillId="5" borderId="2" xfId="0" applyNumberFormat="1" applyFont="1" applyFill="1" applyBorder="1" applyAlignment="1">
      <alignment horizontal="right" vertical="center" indent="1"/>
    </xf>
    <xf numFmtId="1" fontId="2" fillId="5" borderId="5" xfId="0" applyNumberFormat="1" applyFont="1" applyFill="1" applyBorder="1" applyAlignment="1">
      <alignment horizontal="right" vertical="center" indent="1"/>
    </xf>
    <xf numFmtId="165" fontId="2" fillId="5" borderId="5" xfId="1" applyNumberFormat="1" applyFont="1" applyFill="1" applyBorder="1" applyAlignment="1">
      <alignment horizontal="right" vertical="center" indent="1"/>
    </xf>
    <xf numFmtId="10" fontId="2" fillId="5" borderId="4" xfId="1" applyNumberFormat="1" applyFont="1" applyFill="1" applyBorder="1" applyAlignment="1">
      <alignment horizontal="right" vertical="center" indent="1"/>
    </xf>
    <xf numFmtId="9" fontId="2" fillId="5" borderId="5" xfId="1" applyFont="1" applyFill="1" applyBorder="1" applyAlignment="1">
      <alignment horizontal="right" vertical="center" indent="1"/>
    </xf>
    <xf numFmtId="164" fontId="2" fillId="5" borderId="5" xfId="0" applyNumberFormat="1" applyFont="1" applyFill="1" applyBorder="1" applyAlignment="1">
      <alignment horizontal="right" vertical="center" indent="1"/>
    </xf>
    <xf numFmtId="164" fontId="2" fillId="5" borderId="4" xfId="0" applyNumberFormat="1" applyFont="1" applyFill="1" applyBorder="1" applyAlignment="1">
      <alignment horizontal="right" vertical="center" indent="1"/>
    </xf>
    <xf numFmtId="166" fontId="5" fillId="6" borderId="3" xfId="0" applyNumberFormat="1" applyFont="1" applyFill="1" applyBorder="1" applyAlignment="1">
      <alignment horizontal="right" vertical="center" indent="1"/>
    </xf>
    <xf numFmtId="9" fontId="5" fillId="6" borderId="4" xfId="1" applyFont="1" applyFill="1" applyBorder="1" applyAlignment="1">
      <alignment horizontal="right" vertical="center" indent="1"/>
    </xf>
    <xf numFmtId="9" fontId="2" fillId="4" borderId="1" xfId="1" applyFont="1" applyFill="1" applyBorder="1" applyAlignment="1">
      <alignment horizontal="left" indent="1"/>
    </xf>
    <xf numFmtId="0" fontId="3" fillId="4" borderId="1" xfId="0" applyFont="1" applyFill="1" applyBorder="1"/>
    <xf numFmtId="0" fontId="9" fillId="2" borderId="1" xfId="0" applyFont="1" applyFill="1" applyBorder="1" applyAlignment="1">
      <alignment vertical="center"/>
    </xf>
    <xf numFmtId="165" fontId="2" fillId="7" borderId="10" xfId="1" applyNumberFormat="1" applyFont="1" applyFill="1" applyBorder="1" applyAlignment="1">
      <alignment horizontal="right" vertical="center" indent="1"/>
    </xf>
    <xf numFmtId="9" fontId="2" fillId="7" borderId="4" xfId="1" applyFont="1" applyFill="1" applyBorder="1" applyAlignment="1">
      <alignment horizontal="right" vertical="center" indent="1"/>
    </xf>
    <xf numFmtId="165" fontId="2" fillId="7" borderId="4" xfId="1" applyNumberFormat="1" applyFont="1" applyFill="1" applyBorder="1" applyAlignment="1">
      <alignment horizontal="right" vertical="center" indent="1"/>
    </xf>
    <xf numFmtId="164" fontId="2" fillId="7" borderId="5" xfId="0" applyNumberFormat="1" applyFont="1" applyFill="1" applyBorder="1" applyAlignment="1">
      <alignment horizontal="right" vertical="center" indent="1"/>
    </xf>
    <xf numFmtId="0" fontId="5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 indent="1"/>
    </xf>
    <xf numFmtId="0" fontId="4" fillId="5" borderId="2" xfId="0" applyFont="1" applyFill="1" applyBorder="1" applyAlignment="1">
      <alignment horizontal="right" vertical="center" indent="1"/>
    </xf>
    <xf numFmtId="0" fontId="10" fillId="5" borderId="1" xfId="0" applyFont="1" applyFill="1" applyBorder="1" applyAlignment="1">
      <alignment horizontal="right" vertical="center" indent="1"/>
    </xf>
    <xf numFmtId="0" fontId="10" fillId="5" borderId="2" xfId="0" applyFont="1" applyFill="1" applyBorder="1" applyAlignment="1">
      <alignment horizontal="right" vertical="center" indent="1"/>
    </xf>
    <xf numFmtId="164" fontId="2" fillId="7" borderId="11" xfId="0" applyNumberFormat="1" applyFont="1" applyFill="1" applyBorder="1" applyAlignment="1">
      <alignment horizontal="right" vertical="center" indent="1"/>
    </xf>
    <xf numFmtId="164" fontId="11" fillId="3" borderId="9" xfId="0" applyNumberFormat="1" applyFont="1" applyFill="1" applyBorder="1" applyAlignment="1">
      <alignment horizontal="center" vertical="center"/>
    </xf>
    <xf numFmtId="9" fontId="2" fillId="2" borderId="4" xfId="1" applyFont="1" applyFill="1" applyBorder="1" applyAlignment="1">
      <alignment horizontal="center" vertical="center"/>
    </xf>
    <xf numFmtId="164" fontId="6" fillId="3" borderId="9" xfId="0" applyNumberFormat="1" applyFont="1" applyFill="1" applyBorder="1" applyAlignment="1">
      <alignment horizontal="center" vertical="center"/>
    </xf>
    <xf numFmtId="9" fontId="2" fillId="2" borderId="9" xfId="1" applyFont="1" applyFill="1" applyBorder="1" applyAlignment="1">
      <alignment horizontal="center" vertical="center"/>
    </xf>
    <xf numFmtId="10" fontId="3" fillId="2" borderId="4" xfId="1" applyNumberFormat="1" applyFont="1" applyFill="1" applyBorder="1" applyAlignment="1">
      <alignment horizontal="center" vertical="center"/>
    </xf>
    <xf numFmtId="10" fontId="3" fillId="2" borderId="5" xfId="1" applyNumberFormat="1" applyFont="1" applyFill="1" applyBorder="1" applyAlignment="1">
      <alignment horizontal="center" vertical="center"/>
    </xf>
    <xf numFmtId="10" fontId="3" fillId="2" borderId="9" xfId="1" applyNumberFormat="1" applyFont="1" applyFill="1" applyBorder="1" applyAlignment="1">
      <alignment horizontal="center" vertical="center"/>
    </xf>
    <xf numFmtId="10" fontId="2" fillId="2" borderId="9" xfId="1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 indent="2"/>
    </xf>
    <xf numFmtId="0" fontId="9" fillId="2" borderId="1" xfId="0" applyFont="1" applyFill="1" applyBorder="1" applyAlignment="1">
      <alignment horizontal="left" vertical="center" indent="2"/>
    </xf>
    <xf numFmtId="0" fontId="8" fillId="4" borderId="0" xfId="0" applyFont="1" applyFill="1" applyAlignment="1">
      <alignment horizontal="left" vertical="center" wrapText="1" indent="4"/>
    </xf>
    <xf numFmtId="0" fontId="8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 indent="4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459034577199588"/>
          <c:y val="0.13123196735444564"/>
          <c:w val="0.83714878466278686"/>
          <c:h val="0.579856600954077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'DCF Model'!$A$10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3182CE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Model'!$B$10:$J$10</c:f>
              <c:numCache>
                <c:formatCode>#,###,,;\(#,###,,\);\ \-\ \-</c:formatCode>
                <c:ptCount val="9"/>
                <c:pt idx="0">
                  <c:v>1295000000</c:v>
                </c:pt>
                <c:pt idx="1">
                  <c:v>1317000000</c:v>
                </c:pt>
                <c:pt idx="2">
                  <c:v>1377000000</c:v>
                </c:pt>
                <c:pt idx="3">
                  <c:v>1514000000</c:v>
                </c:pt>
                <c:pt idx="4">
                  <c:v>1714000000</c:v>
                </c:pt>
                <c:pt idx="5">
                  <c:v>1972000000</c:v>
                </c:pt>
                <c:pt idx="6">
                  <c:v>2260000000</c:v>
                </c:pt>
                <c:pt idx="7">
                  <c:v>2572000000</c:v>
                </c:pt>
                <c:pt idx="8">
                  <c:v>2845000000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A-4244-AA99-ADA15FF08D4D}"/>
            </c:ext>
          </c:extLst>
        </c:ser>
        <c:ser>
          <c:idx val="1"/>
          <c:order val="1"/>
          <c:tx>
            <c:strRef>
              <c:f>'DCF Model'!$A$15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rgbClr val="F27836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Model'!$B$15:$J$15</c:f>
              <c:numCache>
                <c:formatCode>#,###,,;\(#,###,,\);\ \-\ \-</c:formatCode>
                <c:ptCount val="9"/>
                <c:pt idx="0">
                  <c:v>236400000</c:v>
                </c:pt>
                <c:pt idx="1">
                  <c:v>392100000</c:v>
                </c:pt>
                <c:pt idx="2">
                  <c:v>373500000</c:v>
                </c:pt>
                <c:pt idx="3">
                  <c:v>429400000</c:v>
                </c:pt>
                <c:pt idx="4">
                  <c:v>593000000</c:v>
                </c:pt>
                <c:pt idx="5">
                  <c:v>730000000</c:v>
                </c:pt>
                <c:pt idx="6">
                  <c:v>873000000</c:v>
                </c:pt>
                <c:pt idx="7">
                  <c:v>1118000000</c:v>
                </c:pt>
                <c:pt idx="8">
                  <c:v>1293000000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AA-4244-AA99-ADA15FF08D4D}"/>
            </c:ext>
          </c:extLst>
        </c:ser>
        <c:ser>
          <c:idx val="2"/>
          <c:order val="2"/>
          <c:tx>
            <c:strRef>
              <c:f>'DCF Model'!$A$18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rgbClr val="00AF3B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Model'!$B$18:$J$18</c:f>
              <c:numCache>
                <c:formatCode>#,###,,;\(#,###,,\);\ \-\ \-</c:formatCode>
                <c:ptCount val="9"/>
                <c:pt idx="0">
                  <c:v>289300000</c:v>
                </c:pt>
                <c:pt idx="1">
                  <c:v>377800000</c:v>
                </c:pt>
                <c:pt idx="2">
                  <c:v>468600000</c:v>
                </c:pt>
                <c:pt idx="3">
                  <c:v>493200000</c:v>
                </c:pt>
                <c:pt idx="4">
                  <c:v>721000000</c:v>
                </c:pt>
                <c:pt idx="5">
                  <c:v>867000000</c:v>
                </c:pt>
                <c:pt idx="6">
                  <c:v>1024000000</c:v>
                </c:pt>
                <c:pt idx="7">
                  <c:v>1319000000</c:v>
                </c:pt>
                <c:pt idx="8">
                  <c:v>1690000000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AA-4244-AA99-ADA15FF0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113199"/>
        <c:axId val="1408763071"/>
      </c:barChart>
      <c:catAx>
        <c:axId val="141611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08763071"/>
        <c:crosses val="autoZero"/>
        <c:auto val="1"/>
        <c:lblAlgn val="ctr"/>
        <c:lblOffset val="100"/>
        <c:noMultiLvlLbl val="0"/>
      </c:catAx>
      <c:valAx>
        <c:axId val="140876307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1611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07126326600479"/>
          <c:y val="0.86314414621529978"/>
          <c:w val="0.5121665183156453"/>
          <c:h val="7.23912293809989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23</xdr:row>
      <xdr:rowOff>6350</xdr:rowOff>
    </xdr:from>
    <xdr:to>
      <xdr:col>10</xdr:col>
      <xdr:colOff>1016000</xdr:colOff>
      <xdr:row>35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8E5772-3537-6AE3-6D5E-D629206D1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https://www.bing.com/financeapi/forcetrigger?t=a1svnm&amp;q=XNYS%3aFICO&amp;form=skydnc</v>
    <v>Learn more on Bing</v>
  </rv>
  <rv s="1">
    <v>0</v>
    <v>FAIR ISAAC CORPORATION (XNYS:FICO)</v>
    <v>2</v>
    <v>3</v>
    <v>Finance</v>
    <v>4</v>
    <v>en-US</v>
    <v>a1svnm</v>
    <v>268435456</v>
    <v>1</v>
    <v>Powered by Refinitiv</v>
    <v>2188.9299999999998</v>
    <v>900.01</v>
    <v>1.3279000000000001</v>
    <v>86.09</v>
    <v>4.1178999999999993E-2</v>
    <v>4.9000000000000004</v>
    <v>2.2520000000000001E-3</v>
    <v>USD</v>
    <v>Fair Isaac Corporation is a predictive analytics and decision management software company. The Company operates through its two segments: Scores and Software. The Scores segment includes the Company's business-to-business scoring solutions and services which give its clients access to predictive credit and other scores. This segment includes its business-to-consumer scoring solutions, including its myFICO.com subscription offerings. The Software segment includes pre-configured analytic and decision management solutions designed for a specific type of business need or process, such as account origination, customer management, customer engagement, fraud detection and marketing as well as associated professional services. This segment includes FICO Platform, a modular software offering designed to support advanced analytic and decision use cases as well as stand-alone analytic and decisioning software. Its products include FICO Analytics Workbench, FICO Fraud Solutions and FICO Advisors.</v>
    <v>3588</v>
    <v>New York Stock Exchange</v>
    <v>XNYS</v>
    <v>XNYS</v>
    <v>5 West Mendenhall, Suites 105, BOZEMAN, MT, 59715 US</v>
    <v>2188.9299999999998</v>
    <v>Software &amp; IT Services</v>
    <v>Stock</v>
    <v>45604.028023622654</v>
    <v>0</v>
    <v>2036.6501000000001</v>
    <v>53369974621</v>
    <v>FAIR ISAAC CORPORATION</v>
    <v>FAIR ISAAC CORPORATION</v>
    <v>2123.84</v>
    <v>106.4054</v>
    <v>2090.63</v>
    <v>2176.7199999999998</v>
    <v>2181</v>
    <v>24518530</v>
    <v>FICO</v>
    <v>FAIR ISAAC CORPORATION (XNYS:FICO)</v>
    <v>344242</v>
    <v>148205</v>
    <v>1987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nbox.com/NYSE:FICO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9D48-4DCD-DB43-B1DE-662CF0EB5313}">
  <dimension ref="A1:R111"/>
  <sheetViews>
    <sheetView tabSelected="1" workbookViewId="0">
      <selection activeCell="E6" sqref="E6"/>
    </sheetView>
  </sheetViews>
  <sheetFormatPr baseColWidth="10" defaultRowHeight="16" x14ac:dyDescent="0.2"/>
  <cols>
    <col min="1" max="1" width="19" style="3" customWidth="1"/>
    <col min="2" max="17" width="18.83203125" style="3" customWidth="1"/>
    <col min="18" max="18" width="19" style="3" customWidth="1"/>
  </cols>
  <sheetData>
    <row r="1" spans="1:18" s="16" customFormat="1" ht="22" customHeight="1" x14ac:dyDescent="0.2">
      <c r="A1" s="70" t="e" vm="1">
        <v>#VALUE!</v>
      </c>
      <c r="B1" s="70"/>
      <c r="C1" s="70"/>
      <c r="D1" s="70"/>
    </row>
    <row r="2" spans="1:18" s="16" customFormat="1" ht="22" customHeight="1" x14ac:dyDescent="0.2">
      <c r="A2" s="71"/>
      <c r="B2" s="71"/>
      <c r="C2" s="71"/>
      <c r="D2" s="71"/>
      <c r="E2" s="51"/>
      <c r="F2" s="51"/>
      <c r="G2" s="51"/>
      <c r="H2" s="51"/>
      <c r="I2" s="51"/>
      <c r="J2" s="51"/>
    </row>
    <row r="3" spans="1:18" ht="22" customHeight="1" x14ac:dyDescent="0.2">
      <c r="A3" s="37" cm="1">
        <f t="array" aca="1" ref="A3" ca="1">_FV(A1,"Price")</f>
        <v>2176.7199999999998</v>
      </c>
      <c r="B3" s="6" t="s">
        <v>22</v>
      </c>
      <c r="C3" s="41">
        <f ca="1">A5/F10</f>
        <v>31.13767480805134</v>
      </c>
      <c r="D3" s="9" t="s">
        <v>26</v>
      </c>
      <c r="E3" s="44">
        <f>E14</f>
        <v>0.79458388375165123</v>
      </c>
      <c r="F3" s="9" t="s">
        <v>1</v>
      </c>
      <c r="G3" s="45" cm="1">
        <f t="array" aca="1" ref="G3" ca="1">_FV(A1,"Shares outstanding",TRUE)*(1+(5*C6))</f>
        <v>18503802.35276255</v>
      </c>
      <c r="H3" s="12" t="s">
        <v>4</v>
      </c>
      <c r="I3" s="45">
        <f>J18*(1+K4)/(I6-K4)</f>
        <v>23096666666.66666</v>
      </c>
      <c r="J3" s="9" t="s">
        <v>2</v>
      </c>
      <c r="K3" s="75" t="s">
        <v>32</v>
      </c>
      <c r="L3" s="76"/>
      <c r="M3" s="2"/>
      <c r="N3" s="2"/>
      <c r="O3" s="1"/>
      <c r="P3" s="1"/>
      <c r="Q3" s="1"/>
      <c r="R3" s="1"/>
    </row>
    <row r="4" spans="1:18" ht="22" customHeight="1" x14ac:dyDescent="0.2">
      <c r="A4" s="38" cm="1">
        <f t="array" aca="1" ref="A4" ca="1">_FV(A1,"Change (%)",TRUE)</f>
        <v>4.1178999999999993E-2</v>
      </c>
      <c r="B4" s="7" t="s">
        <v>23</v>
      </c>
      <c r="C4" s="41">
        <f ca="1">A5/F15</f>
        <v>89.999957202360875</v>
      </c>
      <c r="D4" s="9" t="s">
        <v>25</v>
      </c>
      <c r="E4" s="44">
        <f>F17</f>
        <v>0.34597432905484249</v>
      </c>
      <c r="F4" s="9" t="s">
        <v>6</v>
      </c>
      <c r="G4" s="55">
        <v>136800000</v>
      </c>
      <c r="H4" s="12" t="s">
        <v>28</v>
      </c>
      <c r="I4" s="45">
        <f>NPV(I6,F18,G18,H18,I18,(J18+I3))</f>
        <v>18432794435.717037</v>
      </c>
      <c r="J4" s="12" t="s">
        <v>5</v>
      </c>
      <c r="K4" s="52">
        <v>2.5000000000000001E-2</v>
      </c>
      <c r="L4" s="14" t="s">
        <v>29</v>
      </c>
      <c r="M4" s="2"/>
      <c r="N4" s="2"/>
      <c r="O4" s="1"/>
      <c r="P4" s="1"/>
      <c r="Q4" s="1"/>
      <c r="R4" s="1"/>
    </row>
    <row r="5" spans="1:18" ht="22" customHeight="1" x14ac:dyDescent="0.2">
      <c r="A5" s="39" cm="1">
        <f t="array" aca="1" ref="A5" ca="1">_FV(A1,"Market cap",TRUE)</f>
        <v>53369974621</v>
      </c>
      <c r="B5" s="7" t="s">
        <v>0</v>
      </c>
      <c r="C5" s="42">
        <f ca="1">F18/A5</f>
        <v>1.3509468668855263E-2</v>
      </c>
      <c r="D5" s="9" t="s">
        <v>24</v>
      </c>
      <c r="E5" s="44">
        <f>F20</f>
        <v>0.42065344224037338</v>
      </c>
      <c r="F5" s="9" t="s">
        <v>8</v>
      </c>
      <c r="G5" s="55">
        <v>1902000000</v>
      </c>
      <c r="H5" s="12" t="s">
        <v>9</v>
      </c>
      <c r="I5" s="45">
        <f>I4+G4-G5</f>
        <v>16667594435.717037</v>
      </c>
      <c r="J5" s="12" t="s">
        <v>7</v>
      </c>
      <c r="K5" s="47">
        <f ca="1">I5/G3</f>
        <v>900.76591383546781</v>
      </c>
      <c r="L5" s="6" t="s">
        <v>11</v>
      </c>
      <c r="M5" s="2"/>
      <c r="N5" s="2"/>
      <c r="O5" s="1"/>
      <c r="P5" s="1"/>
      <c r="Q5" s="1"/>
      <c r="R5" s="1"/>
    </row>
    <row r="6" spans="1:18" ht="22" customHeight="1" x14ac:dyDescent="0.2">
      <c r="A6" s="40" cm="1">
        <f t="array" aca="1" ref="A6" ca="1">_FV(A1,"Beta")</f>
        <v>1.3279000000000001</v>
      </c>
      <c r="B6" s="8" t="s">
        <v>18</v>
      </c>
      <c r="C6" s="43">
        <f>K22</f>
        <v>-4.9062710099157227E-2</v>
      </c>
      <c r="D6" s="10" t="s">
        <v>27</v>
      </c>
      <c r="E6" s="54">
        <v>0.39500000000000002</v>
      </c>
      <c r="F6" s="11" t="s">
        <v>12</v>
      </c>
      <c r="G6" s="46">
        <f>G4-G5</f>
        <v>-1765200000</v>
      </c>
      <c r="H6" s="11" t="s">
        <v>3</v>
      </c>
      <c r="I6" s="53">
        <v>0.1</v>
      </c>
      <c r="J6" s="10" t="s">
        <v>10</v>
      </c>
      <c r="K6" s="48">
        <f ca="1">K5/A3-1</f>
        <v>-0.58618200143543131</v>
      </c>
      <c r="L6" s="15" t="s">
        <v>13</v>
      </c>
      <c r="M6" s="2"/>
      <c r="N6" s="2"/>
      <c r="O6" s="1"/>
      <c r="P6" s="1"/>
      <c r="Q6" s="1"/>
      <c r="R6" s="1"/>
    </row>
    <row r="7" spans="1:18" ht="22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  <c r="Q7" s="1"/>
      <c r="R7" s="1"/>
    </row>
    <row r="8" spans="1:18" ht="22" customHeight="1" x14ac:dyDescent="0.2">
      <c r="A8" s="49"/>
      <c r="B8" s="50"/>
      <c r="C8" s="50"/>
      <c r="D8" s="50"/>
      <c r="E8" s="50"/>
      <c r="F8" s="50"/>
      <c r="G8" s="50"/>
      <c r="H8" s="50"/>
      <c r="I8" s="50"/>
      <c r="J8" s="13"/>
      <c r="K8" s="2"/>
      <c r="L8" s="2"/>
      <c r="M8" s="2"/>
      <c r="N8" s="2"/>
      <c r="O8" s="1"/>
      <c r="P8" s="1"/>
      <c r="Q8" s="1"/>
      <c r="R8" s="1"/>
    </row>
    <row r="9" spans="1:18" ht="22" customHeight="1" x14ac:dyDescent="0.2">
      <c r="A9" s="56"/>
      <c r="B9" s="57">
        <v>2020</v>
      </c>
      <c r="C9" s="57">
        <v>2021</v>
      </c>
      <c r="D9" s="57">
        <v>2022</v>
      </c>
      <c r="E9" s="58">
        <v>2023</v>
      </c>
      <c r="F9" s="59">
        <v>2024</v>
      </c>
      <c r="G9" s="59">
        <v>2025</v>
      </c>
      <c r="H9" s="59">
        <v>2026</v>
      </c>
      <c r="I9" s="59">
        <v>2027</v>
      </c>
      <c r="J9" s="60">
        <v>2028</v>
      </c>
      <c r="K9" s="13"/>
      <c r="L9" s="2"/>
      <c r="M9" s="2"/>
      <c r="N9" s="2"/>
      <c r="O9" s="1"/>
      <c r="P9" s="1"/>
      <c r="Q9" s="1"/>
      <c r="R9" s="1"/>
    </row>
    <row r="10" spans="1:18" ht="22" customHeight="1" x14ac:dyDescent="0.2">
      <c r="A10" s="22" t="s">
        <v>14</v>
      </c>
      <c r="B10" s="23">
        <v>1295000000</v>
      </c>
      <c r="C10" s="23">
        <v>1317000000</v>
      </c>
      <c r="D10" s="23">
        <v>1377000000</v>
      </c>
      <c r="E10" s="24">
        <v>1514000000</v>
      </c>
      <c r="F10" s="61">
        <v>1714000000</v>
      </c>
      <c r="G10" s="61">
        <v>1972000000</v>
      </c>
      <c r="H10" s="61">
        <v>2260000000</v>
      </c>
      <c r="I10" s="61">
        <v>2572000000</v>
      </c>
      <c r="J10" s="61">
        <v>2845000000</v>
      </c>
      <c r="K10" s="62" t="s">
        <v>19</v>
      </c>
      <c r="L10" s="2"/>
      <c r="M10" s="2"/>
      <c r="N10" s="2"/>
      <c r="O10" s="1"/>
      <c r="P10" s="1"/>
      <c r="Q10" s="1"/>
      <c r="R10" s="1"/>
    </row>
    <row r="11" spans="1:18" ht="22" customHeight="1" x14ac:dyDescent="0.2">
      <c r="A11" s="18"/>
      <c r="B11" s="19"/>
      <c r="C11" s="19">
        <f t="shared" ref="C11:J11" si="0">(C10/B10)-1</f>
        <v>1.698841698841691E-2</v>
      </c>
      <c r="D11" s="19">
        <f t="shared" si="0"/>
        <v>4.5558086560364419E-2</v>
      </c>
      <c r="E11" s="25">
        <f t="shared" si="0"/>
        <v>9.9491648511256248E-2</v>
      </c>
      <c r="F11" s="19">
        <f t="shared" si="0"/>
        <v>0.13210039630118886</v>
      </c>
      <c r="G11" s="19">
        <f t="shared" si="0"/>
        <v>0.15052508751458582</v>
      </c>
      <c r="H11" s="19">
        <f t="shared" si="0"/>
        <v>0.14604462474645041</v>
      </c>
      <c r="I11" s="19">
        <f t="shared" si="0"/>
        <v>0.13805309734513282</v>
      </c>
      <c r="J11" s="25">
        <f t="shared" si="0"/>
        <v>0.10614307931570766</v>
      </c>
      <c r="K11" s="63">
        <f>AVERAGE(F11:J11)</f>
        <v>0.13457325704461312</v>
      </c>
      <c r="L11" s="2"/>
      <c r="M11" s="2"/>
      <c r="N11" s="2"/>
      <c r="O11" s="1"/>
      <c r="P11" s="1"/>
      <c r="Q11" s="1"/>
      <c r="R11" s="1"/>
    </row>
    <row r="12" spans="1:18" ht="22" customHeight="1" x14ac:dyDescent="0.2">
      <c r="A12" s="22" t="s">
        <v>30</v>
      </c>
      <c r="B12" s="23">
        <v>933400000</v>
      </c>
      <c r="C12" s="23">
        <v>984100000</v>
      </c>
      <c r="D12" s="23">
        <v>1075000000</v>
      </c>
      <c r="E12" s="24">
        <v>1203000000</v>
      </c>
      <c r="F12" s="23"/>
      <c r="G12" s="23"/>
      <c r="H12" s="23"/>
      <c r="I12" s="23"/>
      <c r="J12" s="24"/>
      <c r="K12" s="64"/>
      <c r="L12" s="2"/>
      <c r="M12" s="2"/>
      <c r="N12" s="2"/>
      <c r="O12" s="1"/>
      <c r="P12" s="1"/>
      <c r="Q12" s="1"/>
      <c r="R12" s="1"/>
    </row>
    <row r="13" spans="1:18" ht="22" customHeight="1" x14ac:dyDescent="0.2">
      <c r="A13" s="28"/>
      <c r="B13" s="29"/>
      <c r="C13" s="29">
        <f>(C12/B12)-1</f>
        <v>5.4317548746518174E-2</v>
      </c>
      <c r="D13" s="29">
        <f>(D12/C12)-1</f>
        <v>9.2368661721369705E-2</v>
      </c>
      <c r="E13" s="30">
        <f>(E12/D12)-1</f>
        <v>0.11906976744186037</v>
      </c>
      <c r="F13" s="29"/>
      <c r="G13" s="29"/>
      <c r="H13" s="29"/>
      <c r="I13" s="29"/>
      <c r="J13" s="30"/>
      <c r="K13" s="65"/>
      <c r="L13" s="2"/>
      <c r="M13" s="2"/>
      <c r="N13" s="2"/>
      <c r="O13" s="1"/>
      <c r="P13" s="1"/>
      <c r="Q13" s="1"/>
      <c r="R13" s="1"/>
    </row>
    <row r="14" spans="1:18" ht="22" customHeight="1" x14ac:dyDescent="0.2">
      <c r="A14" s="20" t="s">
        <v>1</v>
      </c>
      <c r="B14" s="21">
        <f>B12/B10</f>
        <v>0.72077220077220072</v>
      </c>
      <c r="C14" s="21">
        <f>C12/C10</f>
        <v>0.74722854973424446</v>
      </c>
      <c r="D14" s="21">
        <f>D12/D10</f>
        <v>0.78068264342774152</v>
      </c>
      <c r="E14" s="26">
        <f>E12/E10</f>
        <v>0.79458388375165123</v>
      </c>
      <c r="F14" s="21"/>
      <c r="G14" s="21"/>
      <c r="H14" s="21"/>
      <c r="I14" s="21"/>
      <c r="J14" s="26"/>
      <c r="K14" s="66"/>
      <c r="L14" s="2"/>
      <c r="M14" s="2"/>
      <c r="N14" s="2"/>
      <c r="O14" s="1"/>
      <c r="P14" s="1"/>
      <c r="Q14" s="1"/>
      <c r="R14" s="1"/>
    </row>
    <row r="15" spans="1:18" ht="22" customHeight="1" x14ac:dyDescent="0.2">
      <c r="A15" s="22" t="s">
        <v>15</v>
      </c>
      <c r="B15" s="23">
        <v>236400000</v>
      </c>
      <c r="C15" s="23">
        <v>392100000</v>
      </c>
      <c r="D15" s="23">
        <v>373500000</v>
      </c>
      <c r="E15" s="24">
        <v>429400000</v>
      </c>
      <c r="F15" s="61">
        <v>593000000</v>
      </c>
      <c r="G15" s="61">
        <v>730000000</v>
      </c>
      <c r="H15" s="61">
        <v>873000000</v>
      </c>
      <c r="I15" s="61">
        <v>1118000000</v>
      </c>
      <c r="J15" s="61">
        <v>1293000000</v>
      </c>
      <c r="K15" s="62" t="s">
        <v>20</v>
      </c>
      <c r="L15" s="2"/>
      <c r="M15" s="2"/>
      <c r="N15" s="2"/>
      <c r="O15" s="1"/>
      <c r="P15" s="1"/>
      <c r="Q15" s="1"/>
      <c r="R15" s="1"/>
    </row>
    <row r="16" spans="1:18" ht="22" customHeight="1" x14ac:dyDescent="0.2">
      <c r="A16" s="28"/>
      <c r="B16" s="29"/>
      <c r="C16" s="29">
        <f t="shared" ref="C16:J16" si="1">(C15/B15)-1</f>
        <v>0.65862944162436543</v>
      </c>
      <c r="D16" s="29">
        <f t="shared" si="1"/>
        <v>-4.7436878347360323E-2</v>
      </c>
      <c r="E16" s="30">
        <f t="shared" si="1"/>
        <v>0.1496653279785809</v>
      </c>
      <c r="F16" s="29">
        <f t="shared" si="1"/>
        <v>0.38099673963670244</v>
      </c>
      <c r="G16" s="29">
        <f t="shared" si="1"/>
        <v>0.2310286677908937</v>
      </c>
      <c r="H16" s="29">
        <f t="shared" si="1"/>
        <v>0.19589041095890414</v>
      </c>
      <c r="I16" s="29">
        <f t="shared" si="1"/>
        <v>0.28064146620847641</v>
      </c>
      <c r="J16" s="30">
        <f t="shared" si="1"/>
        <v>0.15652951699463324</v>
      </c>
      <c r="K16" s="65">
        <f>AVERAGE(F16:J16)</f>
        <v>0.24901736031792199</v>
      </c>
      <c r="L16" s="2"/>
      <c r="M16" s="2"/>
      <c r="N16" s="2"/>
      <c r="O16" s="1"/>
      <c r="P16" s="1"/>
      <c r="Q16" s="1"/>
      <c r="R16" s="1"/>
    </row>
    <row r="17" spans="1:18" ht="22" customHeight="1" x14ac:dyDescent="0.2">
      <c r="A17" s="4" t="s">
        <v>16</v>
      </c>
      <c r="B17" s="5">
        <f t="shared" ref="B17:J17" si="2">B15/B10</f>
        <v>0.18254826254826254</v>
      </c>
      <c r="C17" s="5">
        <f t="shared" si="2"/>
        <v>0.29772209567198177</v>
      </c>
      <c r="D17" s="5">
        <f t="shared" si="2"/>
        <v>0.27124183006535946</v>
      </c>
      <c r="E17" s="27">
        <f t="shared" si="2"/>
        <v>0.28361955085865259</v>
      </c>
      <c r="F17" s="5">
        <f t="shared" si="2"/>
        <v>0.34597432905484249</v>
      </c>
      <c r="G17" s="5">
        <f t="shared" si="2"/>
        <v>0.37018255578093306</v>
      </c>
      <c r="H17" s="5">
        <f t="shared" si="2"/>
        <v>0.38628318584070798</v>
      </c>
      <c r="I17" s="5">
        <f t="shared" si="2"/>
        <v>0.43468118195956457</v>
      </c>
      <c r="J17" s="27">
        <f t="shared" si="2"/>
        <v>0.45448154657293499</v>
      </c>
      <c r="K17" s="67"/>
      <c r="L17" s="2"/>
      <c r="M17" s="2"/>
      <c r="N17" s="2"/>
      <c r="O17" s="1"/>
      <c r="P17" s="1"/>
      <c r="Q17" s="1"/>
      <c r="R17" s="1"/>
    </row>
    <row r="18" spans="1:18" ht="22" customHeight="1" x14ac:dyDescent="0.2">
      <c r="A18" s="22" t="s">
        <v>17</v>
      </c>
      <c r="B18" s="23">
        <v>289300000</v>
      </c>
      <c r="C18" s="23">
        <v>377800000</v>
      </c>
      <c r="D18" s="23">
        <v>468600000</v>
      </c>
      <c r="E18" s="24">
        <v>493200000</v>
      </c>
      <c r="F18" s="61">
        <v>721000000</v>
      </c>
      <c r="G18" s="61">
        <v>867000000</v>
      </c>
      <c r="H18" s="61">
        <v>1024000000</v>
      </c>
      <c r="I18" s="61">
        <v>1319000000</v>
      </c>
      <c r="J18" s="61">
        <v>1690000000</v>
      </c>
      <c r="K18" s="62" t="s">
        <v>21</v>
      </c>
      <c r="L18" s="2"/>
      <c r="M18" s="2"/>
      <c r="N18" s="2"/>
      <c r="P18" s="1"/>
      <c r="Q18" s="1"/>
      <c r="R18" s="1"/>
    </row>
    <row r="19" spans="1:18" ht="22" customHeight="1" x14ac:dyDescent="0.2">
      <c r="A19" s="31"/>
      <c r="B19" s="29"/>
      <c r="C19" s="29">
        <f t="shared" ref="C19:J19" si="3">(C18/B18)-1</f>
        <v>0.30591081921880403</v>
      </c>
      <c r="D19" s="29">
        <f t="shared" si="3"/>
        <v>0.24033880359978821</v>
      </c>
      <c r="E19" s="30">
        <f t="shared" si="3"/>
        <v>5.2496798975672165E-2</v>
      </c>
      <c r="F19" s="29">
        <f t="shared" si="3"/>
        <v>0.46188158961881598</v>
      </c>
      <c r="G19" s="29">
        <f t="shared" si="3"/>
        <v>0.20249653259361988</v>
      </c>
      <c r="H19" s="29">
        <f t="shared" si="3"/>
        <v>0.18108419838523648</v>
      </c>
      <c r="I19" s="29">
        <f t="shared" si="3"/>
        <v>0.2880859375</v>
      </c>
      <c r="J19" s="30">
        <f t="shared" si="3"/>
        <v>0.28127369219105391</v>
      </c>
      <c r="K19" s="65">
        <f>AVERAGE(F19:J19)</f>
        <v>0.28296439005774526</v>
      </c>
      <c r="L19" s="2"/>
      <c r="M19" s="2"/>
      <c r="N19" s="2"/>
      <c r="O19" s="1"/>
      <c r="P19" s="1"/>
      <c r="Q19" s="1"/>
      <c r="R19" s="1"/>
    </row>
    <row r="20" spans="1:18" ht="22" customHeight="1" x14ac:dyDescent="0.2">
      <c r="A20" s="34" t="s">
        <v>8</v>
      </c>
      <c r="B20" s="35">
        <f t="shared" ref="B20:J20" si="4">B18/B10</f>
        <v>0.2233976833976834</v>
      </c>
      <c r="C20" s="35">
        <f t="shared" si="4"/>
        <v>0.28686408504176159</v>
      </c>
      <c r="D20" s="35">
        <f t="shared" si="4"/>
        <v>0.34030501089324616</v>
      </c>
      <c r="E20" s="36">
        <f t="shared" si="4"/>
        <v>0.32575957727873184</v>
      </c>
      <c r="F20" s="35">
        <f t="shared" si="4"/>
        <v>0.42065344224037338</v>
      </c>
      <c r="G20" s="35">
        <f t="shared" si="4"/>
        <v>0.43965517241379309</v>
      </c>
      <c r="H20" s="35">
        <f t="shared" si="4"/>
        <v>0.45309734513274336</v>
      </c>
      <c r="I20" s="35">
        <f t="shared" si="4"/>
        <v>0.51283048211508553</v>
      </c>
      <c r="J20" s="36">
        <f t="shared" si="4"/>
        <v>0.59402460456942008</v>
      </c>
      <c r="K20" s="68"/>
      <c r="L20" s="2"/>
      <c r="M20" s="2"/>
      <c r="N20" s="2"/>
      <c r="O20" s="1"/>
      <c r="P20" s="1"/>
      <c r="Q20" s="1"/>
      <c r="R20" s="1"/>
    </row>
    <row r="21" spans="1:18" ht="22" customHeight="1" x14ac:dyDescent="0.2">
      <c r="A21" s="22" t="s">
        <v>31</v>
      </c>
      <c r="B21" s="23">
        <v>28999000</v>
      </c>
      <c r="C21" s="23">
        <v>28387000</v>
      </c>
      <c r="D21" s="23">
        <v>25253000</v>
      </c>
      <c r="E21" s="24">
        <v>24857000</v>
      </c>
      <c r="F21" s="23"/>
      <c r="G21" s="23"/>
      <c r="H21" s="23"/>
      <c r="I21" s="23"/>
      <c r="J21" s="24"/>
      <c r="K21" s="62" t="s">
        <v>27</v>
      </c>
      <c r="L21" s="2"/>
      <c r="M21" s="2"/>
      <c r="N21" s="2"/>
      <c r="P21" s="1"/>
      <c r="Q21" s="1"/>
      <c r="R21" s="1"/>
    </row>
    <row r="22" spans="1:18" ht="22" customHeight="1" x14ac:dyDescent="0.2">
      <c r="A22" s="31"/>
      <c r="B22" s="29"/>
      <c r="C22" s="32">
        <f t="shared" ref="C22" si="5">(C21/B21)-1</f>
        <v>-2.1104176006069175E-2</v>
      </c>
      <c r="D22" s="32">
        <f t="shared" ref="D22" si="6">(D21/C21)-1</f>
        <v>-0.11040264909994013</v>
      </c>
      <c r="E22" s="33">
        <f t="shared" ref="E22" si="7">(E21/D21)-1</f>
        <v>-1.568130519146238E-2</v>
      </c>
      <c r="F22" s="29"/>
      <c r="G22" s="29"/>
      <c r="H22" s="29"/>
      <c r="I22" s="29"/>
      <c r="J22" s="30"/>
      <c r="K22" s="69">
        <f>AVERAGE(C22:E22)</f>
        <v>-4.9062710099157227E-2</v>
      </c>
      <c r="L22" s="2"/>
      <c r="M22" s="2"/>
      <c r="N22" s="2"/>
      <c r="O22" s="1"/>
      <c r="P22" s="1"/>
      <c r="Q22" s="1"/>
      <c r="R22" s="1"/>
    </row>
    <row r="23" spans="1:18" s="2" customFormat="1" ht="22" customHeight="1" x14ac:dyDescent="0.2"/>
    <row r="24" spans="1:18" ht="22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</row>
    <row r="25" spans="1:18" ht="22" customHeight="1" x14ac:dyDescent="0.2">
      <c r="A25" s="72" t="str" cm="1">
        <f t="array" aca="1" ref="A25" ca="1">_FV(A1,"Industry")</f>
        <v>Software &amp; IT Services</v>
      </c>
      <c r="B25" s="72"/>
      <c r="C25" s="72"/>
      <c r="D25" s="73" cm="1">
        <f t="array" aca="1" ref="D25" ca="1">_FV(A1,"Year incorporated",TRUE)</f>
        <v>1987</v>
      </c>
      <c r="E25" s="73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</row>
    <row r="26" spans="1:18" ht="22" customHeight="1" x14ac:dyDescent="0.2">
      <c r="A26" s="17"/>
      <c r="B26" s="17"/>
      <c r="C26" s="17"/>
      <c r="D26" s="17"/>
      <c r="E26" s="17"/>
      <c r="F26" s="2"/>
      <c r="G26" s="2"/>
      <c r="H26" s="2"/>
      <c r="I26" s="2"/>
      <c r="J26" s="2"/>
      <c r="K26" s="2"/>
      <c r="L26" s="2"/>
      <c r="M26" s="2"/>
      <c r="N26" s="2"/>
      <c r="P26" s="1"/>
      <c r="Q26" s="1"/>
      <c r="R26" s="1"/>
    </row>
    <row r="27" spans="1:18" ht="22" customHeight="1" x14ac:dyDescent="0.2">
      <c r="A27" s="74" t="str" cm="1">
        <f t="array" aca="1" ref="A27" ca="1">_FV(A1,"Description")</f>
        <v>Fair Isaac Corporation is a predictive analytics and decision management software company. The Company operates through its two segments: Scores and Software. The Scores segment includes the Company's business-to-business scoring solutions and services which give its clients access to predictive credit and other scores. This segment includes its business-to-consumer scoring solutions, including its myFICO.com subscription offerings. The Software segment includes pre-configured analytic and decision management solutions designed for a specific type of business need or process, such as account origination, customer management, customer engagement, fraud detection and marketing as well as associated professional services. This segment includes FICO Platform, a modular software offering designed to support advanced analytic and decision use cases as well as stand-alone analytic and decisioning software. Its products include FICO Analytics Workbench, FICO Fraud Solutions and FICO Advisors.</v>
      </c>
      <c r="B27" s="74"/>
      <c r="C27" s="74"/>
      <c r="D27" s="74"/>
      <c r="E27" s="74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</row>
    <row r="28" spans="1:18" ht="22" customHeight="1" x14ac:dyDescent="0.2">
      <c r="A28" s="74"/>
      <c r="B28" s="74"/>
      <c r="C28" s="74"/>
      <c r="D28" s="74"/>
      <c r="E28" s="74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</row>
    <row r="29" spans="1:18" ht="22" customHeight="1" x14ac:dyDescent="0.2">
      <c r="A29" s="74"/>
      <c r="B29" s="74"/>
      <c r="C29" s="74"/>
      <c r="D29" s="74"/>
      <c r="E29" s="74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</row>
    <row r="30" spans="1:18" ht="22" customHeight="1" x14ac:dyDescent="0.2">
      <c r="A30" s="74"/>
      <c r="B30" s="74"/>
      <c r="C30" s="74"/>
      <c r="D30" s="74"/>
      <c r="E30" s="74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</row>
    <row r="31" spans="1:18" ht="22" customHeight="1" x14ac:dyDescent="0.2">
      <c r="A31" s="74"/>
      <c r="B31" s="74"/>
      <c r="C31" s="74"/>
      <c r="D31" s="74"/>
      <c r="E31" s="74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</row>
    <row r="32" spans="1:18" ht="22" customHeight="1" x14ac:dyDescent="0.2">
      <c r="A32" s="74"/>
      <c r="B32" s="74"/>
      <c r="C32" s="74"/>
      <c r="D32" s="74"/>
      <c r="E32" s="74"/>
      <c r="F32" s="1"/>
      <c r="G32" s="1"/>
      <c r="H32" s="1"/>
      <c r="I32" s="1"/>
      <c r="J32" s="1"/>
      <c r="K32" s="1"/>
      <c r="L32" s="1"/>
      <c r="M32" s="2"/>
      <c r="N32" s="2"/>
      <c r="O32" s="1"/>
      <c r="P32" s="1"/>
      <c r="Q32" s="1"/>
      <c r="R32" s="1"/>
    </row>
    <row r="33" spans="1:18" ht="22" customHeight="1" x14ac:dyDescent="0.2">
      <c r="A33" s="74"/>
      <c r="B33" s="74"/>
      <c r="C33" s="74"/>
      <c r="D33" s="74"/>
      <c r="E33" s="74"/>
      <c r="F33" s="1"/>
      <c r="G33" s="1"/>
      <c r="H33" s="1"/>
      <c r="I33" s="1"/>
      <c r="J33" s="1"/>
      <c r="K33" s="1"/>
      <c r="L33" s="1"/>
      <c r="M33" s="2"/>
      <c r="N33" s="2"/>
      <c r="O33" s="1"/>
      <c r="P33" s="1"/>
      <c r="Q33" s="1"/>
      <c r="R33" s="1"/>
    </row>
    <row r="34" spans="1:18" ht="22" customHeight="1" x14ac:dyDescent="0.2">
      <c r="A34" s="74"/>
      <c r="B34" s="74"/>
      <c r="C34" s="74"/>
      <c r="D34" s="74"/>
      <c r="E34" s="7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</row>
    <row r="35" spans="1:18" ht="22" customHeight="1" x14ac:dyDescent="0.2">
      <c r="A35" s="74"/>
      <c r="B35" s="74"/>
      <c r="C35" s="74"/>
      <c r="D35" s="74"/>
      <c r="E35" s="7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</row>
    <row r="36" spans="1:18" ht="22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</row>
    <row r="37" spans="1:18" ht="22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</row>
    <row r="38" spans="1:18" ht="22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</row>
    <row r="39" spans="1:18" ht="22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</row>
    <row r="40" spans="1:18" ht="22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</row>
    <row r="41" spans="1:18" ht="22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</row>
    <row r="63" spans="1:18" x14ac:dyDescent="0.2">
      <c r="O63" s="1"/>
      <c r="P63" s="1"/>
      <c r="Q63" s="1"/>
      <c r="R63" s="1"/>
    </row>
    <row r="64" spans="1:18" x14ac:dyDescent="0.2">
      <c r="O64" s="1"/>
      <c r="P64" s="1"/>
    </row>
    <row r="65" spans="15:16" x14ac:dyDescent="0.2">
      <c r="O65" s="1"/>
      <c r="P65" s="1"/>
    </row>
    <row r="66" spans="15:16" x14ac:dyDescent="0.2">
      <c r="O66" s="1"/>
      <c r="P66" s="1"/>
    </row>
    <row r="67" spans="15:16" x14ac:dyDescent="0.2">
      <c r="O67" s="1"/>
      <c r="P67" s="1"/>
    </row>
    <row r="68" spans="15:16" x14ac:dyDescent="0.2">
      <c r="O68" s="1"/>
      <c r="P68" s="1"/>
    </row>
    <row r="69" spans="15:16" x14ac:dyDescent="0.2">
      <c r="O69" s="1"/>
      <c r="P69" s="1"/>
    </row>
    <row r="70" spans="15:16" x14ac:dyDescent="0.2">
      <c r="O70" s="1"/>
      <c r="P70" s="1"/>
    </row>
    <row r="71" spans="15:16" x14ac:dyDescent="0.2">
      <c r="O71" s="1"/>
      <c r="P71" s="1"/>
    </row>
    <row r="72" spans="15:16" x14ac:dyDescent="0.2">
      <c r="O72" s="1"/>
      <c r="P72" s="1"/>
    </row>
    <row r="73" spans="15:16" x14ac:dyDescent="0.2">
      <c r="O73" s="1"/>
      <c r="P73" s="1"/>
    </row>
    <row r="74" spans="15:16" x14ac:dyDescent="0.2">
      <c r="O74" s="1"/>
      <c r="P74" s="1"/>
    </row>
    <row r="75" spans="15:16" x14ac:dyDescent="0.2">
      <c r="O75" s="1"/>
      <c r="P75" s="1"/>
    </row>
    <row r="76" spans="15:16" x14ac:dyDescent="0.2">
      <c r="O76" s="1"/>
      <c r="P76" s="1"/>
    </row>
    <row r="77" spans="15:16" x14ac:dyDescent="0.2">
      <c r="O77" s="1"/>
      <c r="P77" s="1"/>
    </row>
    <row r="78" spans="15:16" x14ac:dyDescent="0.2">
      <c r="O78" s="1"/>
      <c r="P78" s="1"/>
    </row>
    <row r="79" spans="15:16" x14ac:dyDescent="0.2">
      <c r="O79" s="1"/>
      <c r="P79" s="1"/>
    </row>
    <row r="80" spans="15:16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</sheetData>
  <mergeCells count="5">
    <mergeCell ref="A1:D2"/>
    <mergeCell ref="A25:C25"/>
    <mergeCell ref="D25:E25"/>
    <mergeCell ref="A27:E35"/>
    <mergeCell ref="K3:L3"/>
  </mergeCells>
  <hyperlinks>
    <hyperlink ref="F9" r:id="rId1" display="https://finbox.com/NYSE:FICO/explorer/revenue_proj" xr:uid="{09D8D358-F35F-CF4E-83D8-9899DD62D81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Avi</dc:creator>
  <cp:lastModifiedBy>Desai, Avi</cp:lastModifiedBy>
  <dcterms:created xsi:type="dcterms:W3CDTF">2024-08-28T06:49:52Z</dcterms:created>
  <dcterms:modified xsi:type="dcterms:W3CDTF">2024-11-08T07:56:35Z</dcterms:modified>
</cp:coreProperties>
</file>