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Healthcare/"/>
    </mc:Choice>
  </mc:AlternateContent>
  <xr:revisionPtr revIDLastSave="0" documentId="13_ncr:1_{762A8B8A-F18C-E149-98D2-9EE463664964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22" i="1" l="1"/>
  <c r="D22" i="1"/>
  <c r="C22" i="1"/>
  <c r="B14" i="1"/>
  <c r="C14" i="1"/>
  <c r="D14" i="1"/>
  <c r="E14" i="1"/>
  <c r="E3" i="1" s="1"/>
  <c r="E13" i="1"/>
  <c r="D13" i="1"/>
  <c r="C13" i="1"/>
  <c r="A6" i="1" a="1"/>
  <c r="A6" i="1" s="1"/>
  <c r="G6" i="1"/>
  <c r="A27" i="1" a="1"/>
  <c r="A27" i="1" s="1"/>
  <c r="D25" i="1" a="1"/>
  <c r="D25" i="1" s="1"/>
  <c r="A25" i="1" a="1"/>
  <c r="A25" i="1" s="1"/>
  <c r="J20" i="1"/>
  <c r="I20" i="1"/>
  <c r="H20" i="1"/>
  <c r="G20" i="1"/>
  <c r="F20" i="1"/>
  <c r="E5" i="1" s="1"/>
  <c r="E20" i="1"/>
  <c r="D20" i="1"/>
  <c r="C20" i="1"/>
  <c r="B20" i="1"/>
  <c r="J19" i="1"/>
  <c r="I19" i="1"/>
  <c r="H19" i="1"/>
  <c r="G19" i="1"/>
  <c r="F19" i="1"/>
  <c r="E19" i="1"/>
  <c r="D19" i="1"/>
  <c r="C19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K22" i="1" l="1"/>
  <c r="C6" i="1" s="1"/>
  <c r="G3" i="1" s="1" a="1"/>
  <c r="G3" i="1" s="1"/>
  <c r="C3" i="1"/>
  <c r="C4" i="1"/>
  <c r="K11" i="1"/>
  <c r="K19" i="1"/>
  <c r="K16" i="1"/>
  <c r="I3" i="1" l="1"/>
  <c r="I4" i="1" s="1"/>
  <c r="I5" i="1" s="1"/>
  <c r="K5" i="1" s="1"/>
  <c r="K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<sst xmlns="http://schemas.openxmlformats.org/spreadsheetml/2006/main" count="36" uniqueCount="33">
  <si>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</si>
  <si>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</si>
  <si>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</si>
  <si>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</si>
  <si>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</si>
  <si>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</si>
  <si>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</si>
  <si>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</si>
  <si>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</si>
  <si>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</si>
  <si>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</si>
  <si>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</si>
  <si>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</si>
  <si>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</si>
  <si>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</si>
  <si>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</si>
  <si>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</si>
  <si>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</si>
  <si>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</si>
  <si>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</si>
  <si>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</si>
  <si>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</si>
  <si>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</si>
  <si>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</si>
  <si>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</si>
  <si>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</si>
  <si>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</si>
  <si>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</si>
  <si>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</si>
  <si>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</si>
  <si>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</si>
  <si>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</si>
  <si>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Updated on 11/07/2024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</si>
</sst>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i/>
      <sz val="13"/>
      <name val="Helvetica Neue"/>
      <family val="2"/>
    </font>
    <font>
      <b/>
      <sz val="1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 vertical="center" indent="2"/>
    </xf>
    <xf numFmtId="10" fontId="3" fillId="2" borderId="0" xfId="1" applyNumberFormat="1" applyFont="1" applyFill="1" applyBorder="1" applyAlignment="1">
      <alignment horizontal="right" vertical="center" indent="1"/>
    </xf>
    <xf numFmtId="9" fontId="3" fillId="3" borderId="3" xfId="1" applyFont="1" applyFill="1" applyBorder="1" applyAlignment="1">
      <alignment horizontal="left" vertical="center" indent="1"/>
    </xf>
    <xf numFmtId="0" fontId="3" fillId="3" borderId="3" xfId="1" applyNumberFormat="1" applyFont="1" applyFill="1" applyBorder="1" applyAlignment="1">
      <alignment horizontal="left" vertical="center" indent="1"/>
    </xf>
    <xf numFmtId="0" fontId="3" fillId="3" borderId="2" xfId="1" applyNumberFormat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9" fontId="3" fillId="3" borderId="8" xfId="1" applyFont="1" applyFill="1" applyBorder="1" applyAlignment="1">
      <alignment horizontal="left" vertical="center" indent="1"/>
    </xf>
    <xf numFmtId="9" fontId="3" fillId="3" borderId="2" xfId="1" applyFont="1" applyFill="1" applyBorder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9" fontId="7" fillId="2" borderId="1" xfId="1" applyFont="1" applyFill="1" applyBorder="1" applyAlignment="1">
      <alignment horizontal="left" vertical="center" indent="2"/>
    </xf>
    <xf numFmtId="9" fontId="2" fillId="2" borderId="1" xfId="1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2"/>
    </xf>
    <xf numFmtId="10" fontId="3" fillId="2" borderId="1" xfId="1" applyNumberFormat="1" applyFont="1" applyFill="1" applyBorder="1" applyAlignment="1">
      <alignment horizontal="right" vertical="center" indent="1"/>
    </xf>
    <xf numFmtId="9" fontId="4" fillId="3" borderId="12" xfId="1" applyFont="1" applyFill="1" applyBorder="1" applyAlignment="1">
      <alignment horizontal="left" vertical="center" indent="2"/>
    </xf>
    <xf numFmtId="164" fontId="2" fillId="3" borderId="11" xfId="0" applyNumberFormat="1" applyFont="1" applyFill="1" applyBorder="1" applyAlignment="1">
      <alignment horizontal="right" vertical="center" indent="1"/>
    </xf>
    <xf numFmtId="164" fontId="2" fillId="3" borderId="7" xfId="0" applyNumberFormat="1" applyFont="1" applyFill="1" applyBorder="1" applyAlignment="1">
      <alignment horizontal="right" vertical="center" indent="1"/>
    </xf>
    <xf numFmtId="9" fontId="2" fillId="2" borderId="2" xfId="1" applyFont="1" applyFill="1" applyBorder="1" applyAlignment="1">
      <alignment horizontal="right" vertical="center" indent="1"/>
    </xf>
    <xf numFmtId="10" fontId="3" fillId="2" borderId="2" xfId="1" applyNumberFormat="1" applyFont="1" applyFill="1" applyBorder="1" applyAlignment="1">
      <alignment horizontal="right" vertical="center" indent="1"/>
    </xf>
    <xf numFmtId="10" fontId="3" fillId="2" borderId="3" xfId="1" applyNumberFormat="1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1" xfId="1" applyFont="1" applyFill="1" applyBorder="1" applyAlignment="1">
      <alignment horizontal="right" vertical="center" indent="1"/>
    </xf>
    <xf numFmtId="9" fontId="2" fillId="2" borderId="7" xfId="1" applyFont="1" applyFill="1" applyBorder="1" applyAlignment="1">
      <alignment horizontal="right" vertical="center" indent="1"/>
    </xf>
    <xf numFmtId="0" fontId="7" fillId="2" borderId="11" xfId="0" applyFont="1" applyFill="1" applyBorder="1" applyAlignment="1">
      <alignment horizontal="left" vertical="center" indent="1"/>
    </xf>
    <xf numFmtId="10" fontId="2" fillId="2" borderId="11" xfId="1" applyNumberFormat="1" applyFont="1" applyFill="1" applyBorder="1" applyAlignment="1">
      <alignment horizontal="right" vertical="center" indent="1"/>
    </xf>
    <xf numFmtId="10" fontId="2" fillId="2" borderId="7" xfId="1" applyNumberFormat="1" applyFont="1" applyFill="1" applyBorder="1" applyAlignment="1">
      <alignment horizontal="righ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1" xfId="1" applyNumberFormat="1" applyFont="1" applyFill="1" applyBorder="1" applyAlignment="1">
      <alignment horizontal="right" vertical="center" indent="1"/>
    </xf>
    <xf numFmtId="10" fontId="3" fillId="2" borderId="7" xfId="1" applyNumberFormat="1" applyFont="1" applyFill="1" applyBorder="1" applyAlignment="1">
      <alignment horizontal="righ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3" xfId="1" applyNumberFormat="1" applyFont="1" applyFill="1" applyBorder="1" applyAlignment="1">
      <alignment horizontal="righ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2" fontId="2" fillId="5" borderId="2" xfId="0" applyNumberFormat="1" applyFont="1" applyFill="1" applyBorder="1" applyAlignment="1">
      <alignment horizontal="right" vertical="center" indent="1"/>
    </xf>
    <xf numFmtId="1" fontId="2" fillId="5" borderId="5" xfId="0" applyNumberFormat="1" applyFont="1" applyFill="1" applyBorder="1" applyAlignment="1">
      <alignment horizontal="right" vertical="center" indent="1"/>
    </xf>
    <xf numFmtId="165" fontId="2" fillId="5" borderId="5" xfId="1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9" fontId="2" fillId="5" borderId="5" xfId="1" applyFont="1" applyFill="1" applyBorder="1" applyAlignment="1">
      <alignment horizontal="right" vertical="center" indent="1"/>
    </xf>
    <xf numFmtId="164" fontId="2" fillId="5" borderId="5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166" fontId="5" fillId="6" borderId="3" xfId="0" applyNumberFormat="1" applyFont="1" applyFill="1" applyBorder="1" applyAlignment="1">
      <alignment horizontal="right" vertical="center" indent="1"/>
    </xf>
    <xf numFmtId="9" fontId="5" fillId="6" borderId="4" xfId="1" applyFont="1" applyFill="1" applyBorder="1" applyAlignment="1">
      <alignment horizontal="right" vertical="center" indent="1"/>
    </xf>
    <xf numFmtId="9" fontId="2" fillId="4" borderId="1" xfId="1" applyFont="1" applyFill="1" applyBorder="1" applyAlignment="1">
      <alignment horizontal="left" indent="1"/>
    </xf>
    <xf numFmtId="0" fontId="3" fillId="4" borderId="1" xfId="0" applyFont="1" applyFill="1" applyBorder="1"/>
    <xf numFmtId="0" fontId="9" fillId="2" borderId="1" xfId="0" applyFont="1" applyFill="1" applyBorder="1" applyAlignment="1">
      <alignment vertical="center"/>
    </xf>
    <xf numFmtId="165" fontId="2" fillId="7" borderId="10" xfId="1" applyNumberFormat="1" applyFont="1" applyFill="1" applyBorder="1" applyAlignment="1">
      <alignment horizontal="right" vertical="center" indent="1"/>
    </xf>
    <xf numFmtId="9" fontId="2" fillId="7" borderId="4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4" fontId="2" fillId="7" borderId="5" xfId="0" applyNumberFormat="1" applyFont="1" applyFill="1" applyBorder="1" applyAlignment="1">
      <alignment horizontal="right" vertical="center" indent="1"/>
    </xf>
    <xf numFmtId="0" fontId="5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 indent="1"/>
    </xf>
    <xf numFmtId="0" fontId="4" fillId="5" borderId="2" xfId="0" applyFont="1" applyFill="1" applyBorder="1" applyAlignment="1">
      <alignment horizontal="right" vertical="center" indent="1"/>
    </xf>
    <xf numFmtId="0" fontId="10" fillId="5" borderId="1" xfId="0" applyFont="1" applyFill="1" applyBorder="1" applyAlignment="1">
      <alignment horizontal="right" vertical="center" indent="1"/>
    </xf>
    <xf numFmtId="0" fontId="10" fillId="5" borderId="2" xfId="0" applyFont="1" applyFill="1" applyBorder="1" applyAlignment="1">
      <alignment horizontal="right" vertical="center" indent="1"/>
    </xf>
    <xf numFmtId="164" fontId="2" fillId="7" borderId="11" xfId="0" applyNumberFormat="1" applyFont="1" applyFill="1" applyBorder="1" applyAlignment="1">
      <alignment horizontal="right" vertical="center" indent="1"/>
    </xf>
    <xf numFmtId="164" fontId="11" fillId="3" borderId="9" xfId="0" applyNumberFormat="1" applyFont="1" applyFill="1" applyBorder="1" applyAlignment="1">
      <alignment horizontal="center" vertical="center"/>
    </xf>
    <xf numFmtId="9" fontId="2" fillId="2" borderId="4" xfId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2" borderId="5" xfId="1" applyNumberFormat="1" applyFont="1" applyFill="1" applyBorder="1" applyAlignment="1">
      <alignment horizontal="center" vertical="center"/>
    </xf>
    <xf numFmtId="10" fontId="3" fillId="2" borderId="9" xfId="1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339400000</c:v>
                </c:pt>
                <c:pt idx="1">
                  <c:v>425200000</c:v>
                </c:pt>
                <c:pt idx="2">
                  <c:v>935100000</c:v>
                </c:pt>
                <c:pt idx="3">
                  <c:v>1296000000</c:v>
                </c:pt>
                <c:pt idx="4">
                  <c:v>1520000000</c:v>
                </c:pt>
                <c:pt idx="5">
                  <c:v>1656000000</c:v>
                </c:pt>
                <c:pt idx="6">
                  <c:v>1853000000</c:v>
                </c:pt>
                <c:pt idx="7">
                  <c:v>2000000000</c:v>
                </c:pt>
                <c:pt idx="8">
                  <c:v>2151000000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-13473000</c:v>
                </c:pt>
                <c:pt idx="1">
                  <c:v>-71000000</c:v>
                </c:pt>
                <c:pt idx="2">
                  <c:v>28067000</c:v>
                </c:pt>
                <c:pt idx="3">
                  <c:v>327000000</c:v>
                </c:pt>
                <c:pt idx="4">
                  <c:v>481400000</c:v>
                </c:pt>
                <c:pt idx="5">
                  <c:v>546000000</c:v>
                </c:pt>
                <c:pt idx="6">
                  <c:v>618000000</c:v>
                </c:pt>
                <c:pt idx="7">
                  <c:v>714400000</c:v>
                </c:pt>
                <c:pt idx="8">
                  <c:v>877815857.14285696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-5000000</c:v>
                </c:pt>
                <c:pt idx="1">
                  <c:v>-40000000</c:v>
                </c:pt>
                <c:pt idx="2">
                  <c:v>-155000000</c:v>
                </c:pt>
                <c:pt idx="3">
                  <c:v>238000000</c:v>
                </c:pt>
                <c:pt idx="4">
                  <c:v>507000000</c:v>
                </c:pt>
                <c:pt idx="5">
                  <c:v>606500000</c:v>
                </c:pt>
                <c:pt idx="6">
                  <c:v>681000000</c:v>
                </c:pt>
                <c:pt idx="7">
                  <c:v>809000000</c:v>
                </c:pt>
                <c:pt idx="8">
                  <c:v>887000000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311150</xdr:colOff>
      <xdr:row>22</xdr:row>
      <xdr:rowOff>222250</xdr:rowOff>
    </xdr:from>
    <xdr:to>
      <xdr:col>10</xdr:col>
      <xdr:colOff>914400</xdr:colOff>
      <xdr:row>36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8F5C89-97E9-BC08-E1C4-ACE296181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https://www.bing.com/financeapi/forcetrigger?t=a1x1pr&amp;q=XNAS%3aLNTH&amp;form=skydnc</v>
    <v>Learn more on Bing</v>
  </rv>
  <rv s="1">
    <v>0</v>
    <v>LANTHEUS HOLDINGS, INC. (XNAS:LNTH)</v>
    <v>2</v>
    <v>3</v>
    <v>Finance</v>
    <v>4</v>
    <v>en-US</v>
    <v>a1x1pr</v>
    <v>268435456</v>
    <v>1</v>
    <v>Powered by Refinitiv</v>
    <v>126.8899</v>
    <v>50.2</v>
    <v>0.48089999999999999</v>
    <v>-2.855</v>
    <v>-3.1315000000000003E-2</v>
    <v>0.255</v>
    <v>2.8870000000000002E-3</v>
    <v>USD</v>
    <v>Lantheus Holdings, Inc. is a radiopharmaceutical-focused company engaged in delivering science to enable clinicians to find, fight and follow disease to deliver patient outcomes. The Company classifies its products in three categories: Radiopharmaceutical Oncology, Precision Diagnostics, and Strategic Partnerships. Its Radiopharmaceutical Oncology diagnostics and therapeutic candidates help healthcare professionals (HCPs) find, fight, and follow cancer, with a focus in prostate cancer. Its pipeline also includes breast and other cancers. Its Precision Diagnostic products assist HCPs to find and follow diseases, with a focus in cardiology. Its Strategic Partnerships focus on enabling precision medicine through the use of biomarkers, digital solutions and pharma solutions platforms. Its commercial products include PYLARIFY, DEFINITY, Ga-DOTA-RM2, and others. Its pipeline includes B amyloid positron emission tomography (PET) imaging agent, NAV-4694, also known as F18-flutafuranol.</v>
    <v>834</v>
    <v>Nasdaq Stock Market</v>
    <v>XNAS</v>
    <v>XNAS</v>
    <v>331 Treble Cove Rd, NORTH BILLERICA, MA, 01862 US</v>
    <v>95.43</v>
    <v>Healthcare Equipment &amp; Supplies</v>
    <v>Stock</v>
    <v>45604.041322245313</v>
    <v>0</v>
    <v>88.3</v>
    <v>6131766971</v>
    <v>LANTHEUS HOLDINGS, INC.</v>
    <v>LANTHEUS HOLDINGS, INC.</v>
    <v>91.49</v>
    <v>14.6778</v>
    <v>91.17</v>
    <v>88.314999999999998</v>
    <v>88.57</v>
    <v>69430640</v>
    <v>LNTH</v>
    <v>LANTHEUS HOLDINGS, INC. (XNAS:LNTH)</v>
    <v>2878978</v>
    <v>806946</v>
    <v>2007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ASDAQGM:LNTH/explorer/total_r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1"/>
  <sheetViews>
    <sheetView tabSelected="1" workbookViewId="0">
      <selection activeCell="L19" sqref="L19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16" customFormat="1" ht="22" customHeight="1" x14ac:dyDescent="0.2">
      <c r="A1" s="70" t="e" vm="1">
        <v>#VALUE!</v>
      </c>
      <c r="B1" s="70"/>
      <c r="C1" s="70"/>
      <c r="D1" s="70"/>
    </row>
    <row r="2" spans="1:18" s="16" customFormat="1" ht="22" customHeight="1" x14ac:dyDescent="0.2">
      <c r="A2" s="71"/>
      <c r="B2" s="71"/>
      <c r="C2" s="71"/>
      <c r="D2" s="71"/>
      <c r="E2" s="51"/>
      <c r="F2" s="51"/>
      <c r="G2" s="51"/>
      <c r="H2" s="51"/>
      <c r="I2" s="51"/>
      <c r="J2" s="51"/>
    </row>
    <row r="3" spans="1:18" ht="22" customHeight="1" x14ac:dyDescent="0.2">
      <c r="A3" s="37" cm="1">
        <f t="array" aca="1" ref="A3" ca="1">_FV(A1,"Price")</f>
        <v>88.314999999999998</v>
      </c>
      <c r="B3" s="6" t="s">
        <v>22</v>
      </c>
      <c r="C3" s="41">
        <f ca="1">A5/F10</f>
        <v>4.0340572177631575</v>
      </c>
      <c r="D3" s="9" t="s">
        <v>26</v>
      </c>
      <c r="E3" s="44">
        <f>E14</f>
        <v>0.63726851851851851</v>
      </c>
      <c r="F3" s="9" t="s">
        <v>1</v>
      </c>
      <c r="G3" s="45" cm="1">
        <f t="array" aca="1" ref="G3" ca="1">_FV(A1,"Shares outstanding",TRUE)*(1+(5*C6))</f>
        <v>72218794.57395409</v>
      </c>
      <c r="H3" s="12" t="s">
        <v>4</v>
      </c>
      <c r="I3" s="45">
        <f>J18*(1+K4)/(I6-K4)</f>
        <v>12122333333.33333</v>
      </c>
      <c r="J3" s="9" t="s">
        <v>2</v>
      </c>
      <c r="K3" s="75" t="s">
        <v>32</v>
      </c>
      <c r="L3" s="76"/>
      <c r="M3" s="2"/>
      <c r="N3" s="2"/>
      <c r="O3" s="1"/>
      <c r="P3" s="1"/>
      <c r="Q3" s="1"/>
      <c r="R3" s="1"/>
    </row>
    <row r="4" spans="1:18" ht="22" customHeight="1" x14ac:dyDescent="0.2">
      <c r="A4" s="38" cm="1">
        <f t="array" aca="1" ref="A4" ca="1">_FV(A1,"Change (%)",TRUE)</f>
        <v>-3.1315000000000003E-2</v>
      </c>
      <c r="B4" s="7" t="s">
        <v>23</v>
      </c>
      <c r="C4" s="41">
        <f ca="1">A5/F15</f>
        <v>12.737363878271708</v>
      </c>
      <c r="D4" s="9" t="s">
        <v>25</v>
      </c>
      <c r="E4" s="44">
        <f>F17</f>
        <v>0.3167105263157895</v>
      </c>
      <c r="F4" s="9" t="s">
        <v>6</v>
      </c>
      <c r="G4" s="55">
        <v>714000000</v>
      </c>
      <c r="H4" s="12" t="s">
        <v>28</v>
      </c>
      <c r="I4" s="45">
        <f>NPV(I6,F18,G18,H18,I18,(J18+I3))</f>
        <v>10104124490.585791</v>
      </c>
      <c r="J4" s="12" t="s">
        <v>5</v>
      </c>
      <c r="K4" s="52">
        <v>2.5000000000000001E-2</v>
      </c>
      <c r="L4" s="14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39" cm="1">
        <f t="array" aca="1" ref="A5" ca="1">_FV(A1,"Market cap",TRUE)</f>
        <v>6131766971</v>
      </c>
      <c r="B5" s="7" t="s">
        <v>0</v>
      </c>
      <c r="C5" s="42">
        <f ca="1">F18/A5</f>
        <v>8.2684159785888903E-2</v>
      </c>
      <c r="D5" s="9" t="s">
        <v>24</v>
      </c>
      <c r="E5" s="44">
        <f>F20</f>
        <v>0.33355263157894738</v>
      </c>
      <c r="F5" s="9" t="s">
        <v>8</v>
      </c>
      <c r="G5" s="55">
        <v>618900000</v>
      </c>
      <c r="H5" s="12" t="s">
        <v>9</v>
      </c>
      <c r="I5" s="45">
        <f>I4+G4-G5</f>
        <v>10199224490.585791</v>
      </c>
      <c r="J5" s="12" t="s">
        <v>7</v>
      </c>
      <c r="K5" s="47">
        <f ca="1">I5/G3</f>
        <v>141.2267339929289</v>
      </c>
      <c r="L5" s="6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40" cm="1">
        <f t="array" aca="1" ref="A6" ca="1">_FV(A1,"Beta")</f>
        <v>0.48089999999999999</v>
      </c>
      <c r="B6" s="8" t="s">
        <v>18</v>
      </c>
      <c r="C6" s="43">
        <f>K22</f>
        <v>8.031481703046647E-3</v>
      </c>
      <c r="D6" s="10" t="s">
        <v>27</v>
      </c>
      <c r="E6" s="54">
        <v>0.35699999999999998</v>
      </c>
      <c r="F6" s="11" t="s">
        <v>12</v>
      </c>
      <c r="G6" s="46">
        <f>G4-G5</f>
        <v>95100000</v>
      </c>
      <c r="H6" s="11" t="s">
        <v>3</v>
      </c>
      <c r="I6" s="53">
        <v>0.1</v>
      </c>
      <c r="J6" s="10" t="s">
        <v>10</v>
      </c>
      <c r="K6" s="48">
        <f ca="1">K5/A3-1</f>
        <v>0.59912510890481685</v>
      </c>
      <c r="L6" s="15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ht="22" customHeight="1" x14ac:dyDescent="0.2">
      <c r="A8" s="49"/>
      <c r="B8" s="50"/>
      <c r="C8" s="50"/>
      <c r="D8" s="50"/>
      <c r="E8" s="50"/>
      <c r="F8" s="50"/>
      <c r="G8" s="50"/>
      <c r="H8" s="50"/>
      <c r="I8" s="50"/>
      <c r="J8" s="13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56"/>
      <c r="B9" s="57">
        <v>2020</v>
      </c>
      <c r="C9" s="57">
        <v>2021</v>
      </c>
      <c r="D9" s="57">
        <v>2022</v>
      </c>
      <c r="E9" s="58">
        <v>2023</v>
      </c>
      <c r="F9" s="59">
        <v>2024</v>
      </c>
      <c r="G9" s="59">
        <v>2025</v>
      </c>
      <c r="H9" s="59">
        <v>2026</v>
      </c>
      <c r="I9" s="59">
        <v>2027</v>
      </c>
      <c r="J9" s="60">
        <v>2028</v>
      </c>
      <c r="K9" s="13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22" t="s">
        <v>14</v>
      </c>
      <c r="B10" s="23">
        <v>339400000</v>
      </c>
      <c r="C10" s="23">
        <v>425200000</v>
      </c>
      <c r="D10" s="23">
        <v>935100000</v>
      </c>
      <c r="E10" s="24">
        <v>1296000000</v>
      </c>
      <c r="F10" s="61">
        <v>1520000000</v>
      </c>
      <c r="G10" s="61">
        <v>1656000000</v>
      </c>
      <c r="H10" s="61">
        <v>1853000000</v>
      </c>
      <c r="I10" s="61">
        <v>2000000000</v>
      </c>
      <c r="J10" s="61">
        <v>2151000000</v>
      </c>
      <c r="K10" s="62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18"/>
      <c r="B11" s="19"/>
      <c r="C11" s="19">
        <f t="shared" ref="C11:J11" si="0">(C10/B10)-1</f>
        <v>0.25279905715969364</v>
      </c>
      <c r="D11" s="19">
        <f t="shared" si="0"/>
        <v>1.1992003762935091</v>
      </c>
      <c r="E11" s="25">
        <f t="shared" si="0"/>
        <v>0.38594802694898944</v>
      </c>
      <c r="F11" s="19">
        <f t="shared" si="0"/>
        <v>0.17283950617283961</v>
      </c>
      <c r="G11" s="19">
        <f t="shared" si="0"/>
        <v>8.9473684210526372E-2</v>
      </c>
      <c r="H11" s="19">
        <f t="shared" si="0"/>
        <v>0.1189613526570048</v>
      </c>
      <c r="I11" s="19">
        <f t="shared" si="0"/>
        <v>7.9330814894765345E-2</v>
      </c>
      <c r="J11" s="25">
        <f t="shared" si="0"/>
        <v>7.5499999999999901E-2</v>
      </c>
      <c r="K11" s="63">
        <f>AVERAGE(F11:J11)</f>
        <v>0.10722107158702721</v>
      </c>
      <c r="L11" s="2"/>
      <c r="M11" s="2"/>
      <c r="N11" s="2"/>
      <c r="O11" s="1"/>
      <c r="P11" s="1"/>
      <c r="Q11" s="1"/>
      <c r="R11" s="1"/>
    </row>
    <row r="12" spans="1:18" ht="22" customHeight="1" x14ac:dyDescent="0.2">
      <c r="A12" s="22" t="s">
        <v>30</v>
      </c>
      <c r="B12" s="23">
        <v>139000000</v>
      </c>
      <c r="C12" s="23">
        <v>189000000</v>
      </c>
      <c r="D12" s="23">
        <v>582000000</v>
      </c>
      <c r="E12" s="24">
        <v>825900000</v>
      </c>
      <c r="F12" s="23"/>
      <c r="G12" s="23"/>
      <c r="H12" s="23"/>
      <c r="I12" s="23"/>
      <c r="J12" s="24"/>
      <c r="K12" s="64"/>
      <c r="L12" s="2"/>
      <c r="M12" s="2"/>
      <c r="N12" s="2"/>
      <c r="O12" s="1"/>
      <c r="P12" s="1"/>
      <c r="Q12" s="1"/>
      <c r="R12" s="1"/>
    </row>
    <row r="13" spans="1:18" ht="22" customHeight="1" x14ac:dyDescent="0.2">
      <c r="A13" s="28"/>
      <c r="B13" s="29"/>
      <c r="C13" s="29">
        <f>(C12/B12)-1</f>
        <v>0.35971223021582732</v>
      </c>
      <c r="D13" s="29">
        <f>(D12/C12)-1</f>
        <v>2.0793650793650795</v>
      </c>
      <c r="E13" s="30">
        <f>(E12/D12)-1</f>
        <v>0.41907216494845367</v>
      </c>
      <c r="F13" s="29"/>
      <c r="G13" s="29"/>
      <c r="H13" s="29"/>
      <c r="I13" s="29"/>
      <c r="J13" s="30"/>
      <c r="K13" s="65"/>
      <c r="L13" s="2"/>
      <c r="M13" s="2"/>
      <c r="N13" s="2"/>
      <c r="O13" s="1"/>
      <c r="P13" s="1"/>
      <c r="Q13" s="1"/>
      <c r="R13" s="1"/>
    </row>
    <row r="14" spans="1:18" ht="22" customHeight="1" x14ac:dyDescent="0.2">
      <c r="A14" s="20" t="s">
        <v>1</v>
      </c>
      <c r="B14" s="21">
        <f>B12/B10</f>
        <v>0.40954625810253387</v>
      </c>
      <c r="C14" s="21">
        <f>C12/C10</f>
        <v>0.44449670743179681</v>
      </c>
      <c r="D14" s="21">
        <f>D12/D10</f>
        <v>0.6223933269169073</v>
      </c>
      <c r="E14" s="26">
        <f>E12/E10</f>
        <v>0.63726851851851851</v>
      </c>
      <c r="F14" s="21"/>
      <c r="G14" s="21"/>
      <c r="H14" s="21"/>
      <c r="I14" s="21"/>
      <c r="J14" s="26"/>
      <c r="K14" s="66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22" t="s">
        <v>15</v>
      </c>
      <c r="B15" s="23">
        <v>-13473000</v>
      </c>
      <c r="C15" s="23">
        <v>-71000000</v>
      </c>
      <c r="D15" s="23">
        <v>28067000</v>
      </c>
      <c r="E15" s="24">
        <v>327000000</v>
      </c>
      <c r="F15" s="61">
        <v>481400000</v>
      </c>
      <c r="G15" s="61">
        <v>546000000</v>
      </c>
      <c r="H15" s="61">
        <v>618000000</v>
      </c>
      <c r="I15" s="61">
        <v>714400000</v>
      </c>
      <c r="J15" s="61">
        <v>877815857.14285696</v>
      </c>
      <c r="K15" s="62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28"/>
      <c r="B16" s="29"/>
      <c r="C16" s="29">
        <f t="shared" ref="C16:J16" si="1">(C15/B15)-1</f>
        <v>4.2697988569732059</v>
      </c>
      <c r="D16" s="29">
        <f t="shared" si="1"/>
        <v>-1.3953098591549296</v>
      </c>
      <c r="E16" s="30">
        <f t="shared" si="1"/>
        <v>10.650692984643888</v>
      </c>
      <c r="F16" s="29">
        <f t="shared" si="1"/>
        <v>0.47217125382262992</v>
      </c>
      <c r="G16" s="29">
        <f t="shared" si="1"/>
        <v>0.1341919401744911</v>
      </c>
      <c r="H16" s="29">
        <f t="shared" si="1"/>
        <v>0.13186813186813184</v>
      </c>
      <c r="I16" s="29">
        <f t="shared" si="1"/>
        <v>0.15598705501618126</v>
      </c>
      <c r="J16" s="30">
        <f t="shared" si="1"/>
        <v>0.22874560070388705</v>
      </c>
      <c r="K16" s="65">
        <f>AVERAGE(F16:J16)</f>
        <v>0.22459279631706425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4" t="s">
        <v>16</v>
      </c>
      <c r="B17" s="5">
        <f t="shared" ref="B17:J17" si="2">B15/B10</f>
        <v>-3.9696523276370063E-2</v>
      </c>
      <c r="C17" s="5">
        <f t="shared" si="2"/>
        <v>-0.16698024459078081</v>
      </c>
      <c r="D17" s="5">
        <f t="shared" si="2"/>
        <v>3.0014971660784942E-2</v>
      </c>
      <c r="E17" s="27">
        <f t="shared" si="2"/>
        <v>0.25231481481481483</v>
      </c>
      <c r="F17" s="5">
        <f t="shared" si="2"/>
        <v>0.3167105263157895</v>
      </c>
      <c r="G17" s="5">
        <f t="shared" si="2"/>
        <v>0.32971014492753625</v>
      </c>
      <c r="H17" s="5">
        <f t="shared" si="2"/>
        <v>0.33351322180248244</v>
      </c>
      <c r="I17" s="5">
        <f t="shared" si="2"/>
        <v>0.35720000000000002</v>
      </c>
      <c r="J17" s="27">
        <f t="shared" si="2"/>
        <v>0.4080966327953775</v>
      </c>
      <c r="K17" s="67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22" t="s">
        <v>17</v>
      </c>
      <c r="B18" s="23">
        <v>-5000000</v>
      </c>
      <c r="C18" s="23">
        <v>-40000000</v>
      </c>
      <c r="D18" s="23">
        <v>-155000000</v>
      </c>
      <c r="E18" s="24">
        <v>238000000</v>
      </c>
      <c r="F18" s="61">
        <v>507000000</v>
      </c>
      <c r="G18" s="61">
        <v>606500000</v>
      </c>
      <c r="H18" s="61">
        <v>681000000</v>
      </c>
      <c r="I18" s="61">
        <v>809000000</v>
      </c>
      <c r="J18" s="61">
        <v>887000000</v>
      </c>
      <c r="K18" s="62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31"/>
      <c r="B19" s="29"/>
      <c r="C19" s="29">
        <f t="shared" ref="C19:J19" si="3">(C18/B18)-1</f>
        <v>7</v>
      </c>
      <c r="D19" s="29">
        <f t="shared" si="3"/>
        <v>2.875</v>
      </c>
      <c r="E19" s="30">
        <f t="shared" si="3"/>
        <v>-2.5354838709677416</v>
      </c>
      <c r="F19" s="29">
        <f t="shared" si="3"/>
        <v>1.1302521008403361</v>
      </c>
      <c r="G19" s="29">
        <f t="shared" si="3"/>
        <v>0.19625246548323472</v>
      </c>
      <c r="H19" s="29">
        <f t="shared" si="3"/>
        <v>0.12283594394064301</v>
      </c>
      <c r="I19" s="29">
        <f t="shared" si="3"/>
        <v>0.18795888399412619</v>
      </c>
      <c r="J19" s="30">
        <f t="shared" si="3"/>
        <v>9.6415327564894904E-2</v>
      </c>
      <c r="K19" s="65">
        <f>AVERAGE(F19:J19)</f>
        <v>0.34674294436464698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34" t="s">
        <v>8</v>
      </c>
      <c r="B20" s="35">
        <f t="shared" ref="B20:J20" si="4">B18/B10</f>
        <v>-1.4731879787860931E-2</v>
      </c>
      <c r="C20" s="35">
        <f t="shared" si="4"/>
        <v>-9.4073377234242708E-2</v>
      </c>
      <c r="D20" s="35">
        <f t="shared" si="4"/>
        <v>-0.16575767297615229</v>
      </c>
      <c r="E20" s="36">
        <f t="shared" si="4"/>
        <v>0.18364197530864199</v>
      </c>
      <c r="F20" s="35">
        <f t="shared" si="4"/>
        <v>0.33355263157894738</v>
      </c>
      <c r="G20" s="35">
        <f t="shared" si="4"/>
        <v>0.36624396135265702</v>
      </c>
      <c r="H20" s="35">
        <f t="shared" si="4"/>
        <v>0.36751214247166758</v>
      </c>
      <c r="I20" s="35">
        <f t="shared" si="4"/>
        <v>0.40450000000000003</v>
      </c>
      <c r="J20" s="36">
        <f t="shared" si="4"/>
        <v>0.41236634123663413</v>
      </c>
      <c r="K20" s="68"/>
      <c r="L20" s="2"/>
      <c r="M20" s="2"/>
      <c r="N20" s="2"/>
      <c r="O20" s="1"/>
      <c r="P20" s="1"/>
      <c r="Q20" s="1"/>
      <c r="R20" s="1"/>
    </row>
    <row r="21" spans="1:18" ht="22" customHeight="1" x14ac:dyDescent="0.2">
      <c r="A21" s="22" t="s">
        <v>31</v>
      </c>
      <c r="B21" s="23">
        <v>66871000</v>
      </c>
      <c r="C21" s="23">
        <v>67691000</v>
      </c>
      <c r="D21" s="23">
        <v>67493000</v>
      </c>
      <c r="E21" s="24">
        <v>68489000</v>
      </c>
      <c r="F21" s="23"/>
      <c r="G21" s="23"/>
      <c r="H21" s="23"/>
      <c r="I21" s="23"/>
      <c r="J21" s="24"/>
      <c r="K21" s="62" t="s">
        <v>27</v>
      </c>
      <c r="L21" s="2"/>
      <c r="M21" s="2"/>
      <c r="N21" s="2"/>
      <c r="P21" s="1"/>
      <c r="Q21" s="1"/>
      <c r="R21" s="1"/>
    </row>
    <row r="22" spans="1:18" ht="22" customHeight="1" x14ac:dyDescent="0.2">
      <c r="A22" s="31"/>
      <c r="B22" s="29"/>
      <c r="C22" s="32">
        <f t="shared" ref="C22" si="5">(C21/B21)-1</f>
        <v>1.2262415695892148E-2</v>
      </c>
      <c r="D22" s="32">
        <f t="shared" ref="D22" si="6">(D21/C21)-1</f>
        <v>-2.925056506773438E-3</v>
      </c>
      <c r="E22" s="33">
        <f t="shared" ref="E22" si="7">(E21/D21)-1</f>
        <v>1.4757085920021229E-2</v>
      </c>
      <c r="F22" s="29"/>
      <c r="G22" s="29"/>
      <c r="H22" s="29"/>
      <c r="I22" s="29"/>
      <c r="J22" s="30"/>
      <c r="K22" s="69">
        <f>AVERAGE(C22:E22)</f>
        <v>8.031481703046647E-3</v>
      </c>
      <c r="L22" s="2"/>
      <c r="M22" s="2"/>
      <c r="N22" s="2"/>
      <c r="O22" s="1"/>
      <c r="P22" s="1"/>
      <c r="Q22" s="1"/>
      <c r="R22" s="1"/>
    </row>
    <row r="23" spans="1:18" s="2" customFormat="1" ht="22" customHeight="1" x14ac:dyDescent="0.2"/>
    <row r="24" spans="1:18" ht="22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</row>
    <row r="25" spans="1:18" ht="22" customHeight="1" x14ac:dyDescent="0.2">
      <c r="A25" s="72" t="str" cm="1">
        <f t="array" aca="1" ref="A25" ca="1">_FV(A1,"Industry")</f>
        <v>Healthcare Equipment &amp; Supplies</v>
      </c>
      <c r="B25" s="72"/>
      <c r="C25" s="72"/>
      <c r="D25" s="73" cm="1">
        <f t="array" aca="1" ref="D25" ca="1">_FV(A1,"Year incorporated",TRUE)</f>
        <v>2007</v>
      </c>
      <c r="E25" s="73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</row>
    <row r="26" spans="1:18" ht="22" customHeight="1" x14ac:dyDescent="0.2">
      <c r="A26" s="17"/>
      <c r="B26" s="17"/>
      <c r="C26" s="17"/>
      <c r="D26" s="17"/>
      <c r="E26" s="17"/>
      <c r="F26" s="2"/>
      <c r="G26" s="2"/>
      <c r="H26" s="2"/>
      <c r="I26" s="2"/>
      <c r="J26" s="2"/>
      <c r="K26" s="2"/>
      <c r="L26" s="2"/>
      <c r="M26" s="2"/>
      <c r="N26" s="2"/>
      <c r="P26" s="1"/>
      <c r="Q26" s="1"/>
      <c r="R26" s="1"/>
    </row>
    <row r="27" spans="1:18" ht="22" customHeight="1" x14ac:dyDescent="0.2">
      <c r="A27" s="74" t="str" cm="1">
        <f t="array" aca="1" ref="A27" ca="1">_FV(A1,"Description")</f>
        <v>Lantheus Holdings, Inc. is a radiopharmaceutical-focused company engaged in delivering science to enable clinicians to find, fight and follow disease to deliver patient outcomes. The Company classifies its products in three categories: Radiopharmaceutical Oncology, Precision Diagnostics, and Strategic Partnerships. Its Radiopharmaceutical Oncology diagnostics and therapeutic candidates help healthcare professionals (HCPs) find, fight, and follow cancer, with a focus in prostate cancer. Its pipeline also includes breast and other cancers. Its Precision Diagnostic products assist HCPs to find and follow diseases, with a focus in cardiology. Its Strategic Partnerships focus on enabling precision medicine through the use of biomarkers, digital solutions and pharma solutions platforms. Its commercial products include PYLARIFY, DEFINITY, Ga-DOTA-RM2, and others. Its pipeline includes B amyloid positron emission tomography (PET) imaging agent, NAV-4694, also known as F18-flutafuranol.</v>
      </c>
      <c r="B27" s="74"/>
      <c r="C27" s="74"/>
      <c r="D27" s="74"/>
      <c r="E27" s="74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74"/>
      <c r="B28" s="74"/>
      <c r="C28" s="74"/>
      <c r="D28" s="74"/>
      <c r="E28" s="74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74"/>
      <c r="B29" s="74"/>
      <c r="C29" s="74"/>
      <c r="D29" s="74"/>
      <c r="E29" s="74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</row>
    <row r="30" spans="1:18" ht="22" customHeight="1" x14ac:dyDescent="0.2">
      <c r="A30" s="74"/>
      <c r="B30" s="74"/>
      <c r="C30" s="74"/>
      <c r="D30" s="74"/>
      <c r="E30" s="74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74"/>
      <c r="B31" s="74"/>
      <c r="C31" s="74"/>
      <c r="D31" s="74"/>
      <c r="E31" s="74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74"/>
      <c r="B32" s="74"/>
      <c r="C32" s="74"/>
      <c r="D32" s="74"/>
      <c r="E32" s="74"/>
      <c r="F32" s="1"/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  <c r="R32" s="1"/>
    </row>
    <row r="33" spans="1:18" ht="22" customHeight="1" x14ac:dyDescent="0.2">
      <c r="A33" s="74"/>
      <c r="B33" s="74"/>
      <c r="C33" s="74"/>
      <c r="D33" s="74"/>
      <c r="E33" s="74"/>
      <c r="F33" s="1"/>
      <c r="G33" s="1"/>
      <c r="H33" s="1"/>
      <c r="I33" s="1"/>
      <c r="J33" s="1"/>
      <c r="K33" s="1"/>
      <c r="L33" s="1"/>
      <c r="M33" s="2"/>
      <c r="N33" s="2"/>
      <c r="O33" s="1"/>
      <c r="P33" s="1"/>
      <c r="Q33" s="1"/>
      <c r="R33" s="1"/>
    </row>
    <row r="34" spans="1:18" ht="22" customHeight="1" x14ac:dyDescent="0.2">
      <c r="A34" s="74"/>
      <c r="B34" s="74"/>
      <c r="C34" s="74"/>
      <c r="D34" s="74"/>
      <c r="E34" s="7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</row>
    <row r="35" spans="1:18" ht="22" customHeight="1" x14ac:dyDescent="0.2">
      <c r="A35" s="74"/>
      <c r="B35" s="74"/>
      <c r="C35" s="74"/>
      <c r="D35" s="74"/>
      <c r="E35" s="7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</row>
    <row r="36" spans="1:18" ht="22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</row>
    <row r="37" spans="1:18" ht="22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O63" s="1"/>
      <c r="P63" s="1"/>
      <c r="Q63" s="1"/>
      <c r="R63" s="1"/>
    </row>
    <row r="64" spans="1:18" x14ac:dyDescent="0.2">
      <c r="O64" s="1"/>
      <c r="P64" s="1"/>
    </row>
    <row r="65" spans="15:16" x14ac:dyDescent="0.2">
      <c r="O65" s="1"/>
      <c r="P65" s="1"/>
    </row>
    <row r="66" spans="15:16" x14ac:dyDescent="0.2">
      <c r="O66" s="1"/>
      <c r="P66" s="1"/>
    </row>
    <row r="67" spans="15:16" x14ac:dyDescent="0.2">
      <c r="O67" s="1"/>
      <c r="P67" s="1"/>
    </row>
    <row r="68" spans="15:16" x14ac:dyDescent="0.2">
      <c r="O68" s="1"/>
      <c r="P68" s="1"/>
    </row>
    <row r="69" spans="15:16" x14ac:dyDescent="0.2">
      <c r="O69" s="1"/>
      <c r="P69" s="1"/>
    </row>
    <row r="70" spans="15:16" x14ac:dyDescent="0.2">
      <c r="O70" s="1"/>
      <c r="P70" s="1"/>
    </row>
    <row r="71" spans="15:16" x14ac:dyDescent="0.2">
      <c r="O71" s="1"/>
      <c r="P71" s="1"/>
    </row>
    <row r="72" spans="15:16" x14ac:dyDescent="0.2">
      <c r="O72" s="1"/>
      <c r="P72" s="1"/>
    </row>
    <row r="73" spans="15:16" x14ac:dyDescent="0.2">
      <c r="O73" s="1"/>
      <c r="P73" s="1"/>
    </row>
    <row r="74" spans="15:16" x14ac:dyDescent="0.2">
      <c r="O74" s="1"/>
      <c r="P74" s="1"/>
    </row>
    <row r="75" spans="15:16" x14ac:dyDescent="0.2">
      <c r="O75" s="1"/>
      <c r="P75" s="1"/>
    </row>
    <row r="76" spans="15:16" x14ac:dyDescent="0.2">
      <c r="O76" s="1"/>
      <c r="P76" s="1"/>
    </row>
    <row r="77" spans="15:16" x14ac:dyDescent="0.2">
      <c r="O77" s="1"/>
      <c r="P77" s="1"/>
    </row>
    <row r="78" spans="15:16" x14ac:dyDescent="0.2">
      <c r="O78" s="1"/>
      <c r="P78" s="1"/>
    </row>
    <row r="79" spans="15:16" x14ac:dyDescent="0.2">
      <c r="O79" s="1"/>
      <c r="P79" s="1"/>
    </row>
    <row r="80" spans="15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</sheetData>
  <mergeCells count="5">
    <mergeCell ref="A1:D2"/>
    <mergeCell ref="A25:C25"/>
    <mergeCell ref="D25:E25"/>
    <mergeCell ref="A27:E35"/>
    <mergeCell ref="K3:L3"/>
  </mergeCells>
  <hyperlinks>
    <hyperlink ref="F9" r:id="rId1" display="https://finbox.com/NASDAQGM:LNTH/explorer/total_rev" xr:uid="{09D8D358-F35F-CF4E-83D8-9899DD62D8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2024-11-08T07:49:26Z</dcterms:modified>
</cp:coreProperties>
</file>