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A8CE887F-A24D-5F42-A9E1-57EC2265DFF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I11" i="1" l="1"/>
  <c r="J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K16" i="1" s="1"/>
  <c r="E16" i="1"/>
  <c r="D16" i="1"/>
  <c r="C16" i="1"/>
  <c r="H11" i="1"/>
  <c r="G11" i="1"/>
  <c r="F11" i="1"/>
  <c r="K11" i="1" s="1"/>
  <c r="E11" i="1"/>
  <c r="D11" i="1"/>
  <c r="C11" i="1"/>
  <c r="A3" i="1" a="1"/>
  <c r="A3" i="1" s="1"/>
  <c r="A4" i="1" a="1"/>
  <c r="A4" i="1" s="1"/>
  <c r="A5" i="1" a="1"/>
  <c r="A5" i="1" s="1"/>
  <c r="C5" i="1" s="1"/>
  <c r="K22" i="1" l="1"/>
  <c r="C6" i="1" s="1"/>
  <c r="G3" i="1" s="1" a="1"/>
  <c r="G3" i="1" s="1"/>
  <c r="C3" i="1"/>
  <c r="C4"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<sst xmlns="http://schemas.openxmlformats.org/spreadsheetml/2006/main" count="36" uniqueCount="33">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</sst>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159000000</c:v>
                </c:pt>
                <c:pt idx="1">
                  <c:v>168000000</c:v>
                </c:pt>
                <c:pt idx="2">
                  <c:v>203000000</c:v>
                </c:pt>
                <c:pt idx="3">
                  <c:v>186400000</c:v>
                </c:pt>
                <c:pt idx="4">
                  <c:v>178000000</c:v>
                </c:pt>
                <c:pt idx="5">
                  <c:v>271000000</c:v>
                </c:pt>
                <c:pt idx="6">
                  <c:v>351000000</c:v>
                </c:pt>
                <c:pt idx="7">
                  <c:v>400000000</c:v>
                </c:pt>
                <c:pt idx="8">
                  <c:v>425000000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-184000000</c:v>
                </c:pt>
                <c:pt idx="1">
                  <c:v>-208000000</c:v>
                </c:pt>
                <c:pt idx="2">
                  <c:v>-213000000</c:v>
                </c:pt>
                <c:pt idx="3">
                  <c:v>-99000000</c:v>
                </c:pt>
                <c:pt idx="4">
                  <c:v>-104000000</c:v>
                </c:pt>
                <c:pt idx="5">
                  <c:v>-152000000</c:v>
                </c:pt>
                <c:pt idx="6">
                  <c:v>40000000</c:v>
                </c:pt>
                <c:pt idx="7">
                  <c:v>54542857.142857097</c:v>
                </c:pt>
                <c:pt idx="8">
                  <c:v>97385714.285714105</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-49000000</c:v>
                </c:pt>
                <c:pt idx="1">
                  <c:v>-117000000</c:v>
                </c:pt>
                <c:pt idx="2">
                  <c:v>-151000000</c:v>
                </c:pt>
                <c:pt idx="3">
                  <c:v>-47000000</c:v>
                </c:pt>
                <c:pt idx="4">
                  <c:v>-43000000</c:v>
                </c:pt>
                <c:pt idx="5">
                  <c:v>18000000</c:v>
                </c:pt>
                <c:pt idx="6">
                  <c:v>66236000</c:v>
                </c:pt>
                <c:pt idx="7">
                  <c:v>85000000</c:v>
                </c:pt>
                <c:pt idx="8">
                  <c:v>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196850</xdr:colOff>
      <xdr:row>22</xdr:row>
      <xdr:rowOff>222250</xdr:rowOff>
    </xdr:from>
    <xdr:to>
      <xdr:col>10</xdr:col>
      <xdr:colOff>812800</xdr:colOff>
      <xdr:row>35</xdr:row>
      <xdr:rowOff>228600</xdr:rowOff>
    </xdr:to>
    <xdr:graphicFrame macro="">
      <xdr:nvGraphicFramePr>
        <xdr:cNvPr id="2" name="Chart 1">
          <a:extLst>
            <a:ext uri="{FF2B5EF4-FFF2-40B4-BE49-F238E27FC236}">
              <a16:creationId xmlns:a16="http://schemas.microsoft.com/office/drawing/2014/main" id="{F12E8EF6-C3D8-5EC6-2299-978A0AEAA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https://www.bing.com/financeapi/forcetrigger?t=bpmtzr&amp;q=XNYS%3aJMIA&amp;form=skydnc</v>
    <v>Learn more on Bing</v>
  </rv>
  <rv s="1">
    <v>0</v>
    <v>Jumia Technologies AG (XNYS:JMIA)</v>
    <v>2</v>
    <v>3</v>
    <v>Finance</v>
    <v>4</v>
    <v>en-US</v>
    <v>bpmtzr</v>
    <v>268435456</v>
    <v>1</v>
    <v>Powered by Refinitiv</v>
    <v>15.04</v>
    <v>2.46</v>
    <v>2.9662000000000002</v>
    <v>-0.81499999999999995</v>
    <v>-0.16908699999999999</v>
    <v>6.0100000000000001E-2</v>
    <v>1.5025E-2</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4.38</v>
    <v>Software &amp; IT Services</v>
    <v>Stock</v>
    <v>45604.040241029688</v>
    <v>0</v>
    <v>3.9</v>
    <v>490463514</v>
    <v>Jumia Technologies AG</v>
    <v>Jumia Technologies AG</v>
    <v>4.3600000000000003</v>
    <v>4.82</v>
    <v>4.0049999999999999</v>
    <v>4.0601000000000003</v>
    <v>122462800</v>
    <v>JMIA</v>
    <v>Jumia Technologies AG (XNYS:JMIA)</v>
    <v>7146519</v>
    <v>2165296</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JMI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4.0049999999999999</v>
      </c>
      <c r="B3" s="6" t="s">
        <v>22</v>
      </c>
      <c r="C3" s="39">
        <f ca="1">A5/F10</f>
        <v>2.7554129999999999</v>
      </c>
      <c r="D3" s="9" t="s">
        <v>26</v>
      </c>
      <c r="E3" s="42">
        <f>E14</f>
        <v>0.57403433476394849</v>
      </c>
      <c r="F3" s="9" t="s">
        <v>1</v>
      </c>
      <c r="G3" s="43" cm="1">
        <f t="array" aca="1" ref="G3" ca="1">_FV(A1,"Shares outstanding",TRUE)*(1+(5*C6))</f>
        <v>171498663.72039807</v>
      </c>
      <c r="H3" s="12" t="s">
        <v>4</v>
      </c>
      <c r="I3" s="43">
        <f>J18*(1+K4)/(I6-K4)</f>
        <v>1366666666.6666663</v>
      </c>
      <c r="J3" s="9" t="s">
        <v>2</v>
      </c>
      <c r="K3" s="81" t="s">
        <v>32</v>
      </c>
      <c r="L3" s="82"/>
      <c r="M3" s="2"/>
      <c r="N3" s="2"/>
      <c r="O3" s="1"/>
      <c r="P3" s="1"/>
      <c r="Q3" s="1"/>
      <c r="R3" s="1"/>
    </row>
    <row r="4" spans="1:18" ht="22" customHeight="1" x14ac:dyDescent="0.2">
      <c r="A4" s="36" cm="1">
        <f t="array" aca="1" ref="A4" ca="1">_FV(A1,"Change (%)",TRUE)</f>
        <v>-0.16908699999999999</v>
      </c>
      <c r="B4" s="7" t="s">
        <v>23</v>
      </c>
      <c r="C4" s="39">
        <f ca="1">A5/F15</f>
        <v>-4.7159953269230765</v>
      </c>
      <c r="D4" s="9" t="s">
        <v>25</v>
      </c>
      <c r="E4" s="42">
        <f>F17</f>
        <v>-0.5842696629213483</v>
      </c>
      <c r="F4" s="9" t="s">
        <v>6</v>
      </c>
      <c r="G4" s="53">
        <v>121000000</v>
      </c>
      <c r="H4" s="12" t="s">
        <v>28</v>
      </c>
      <c r="I4" s="43">
        <f>NPV(I6,F18,G18,H18,I18,(J18+I3))</f>
        <v>994289961.97891688</v>
      </c>
      <c r="J4" s="12" t="s">
        <v>5</v>
      </c>
      <c r="K4" s="50">
        <v>2.5000000000000001E-2</v>
      </c>
      <c r="L4" s="14" t="s">
        <v>29</v>
      </c>
      <c r="M4" s="2"/>
      <c r="N4" s="2"/>
      <c r="O4" s="1"/>
      <c r="P4" s="1"/>
      <c r="Q4" s="1"/>
      <c r="R4" s="1"/>
    </row>
    <row r="5" spans="1:18" ht="22" customHeight="1" x14ac:dyDescent="0.2">
      <c r="A5" s="37" cm="1">
        <f t="array" aca="1" ref="A5" ca="1">_FV(A1,"Market cap",TRUE)</f>
        <v>490463514</v>
      </c>
      <c r="B5" s="7" t="s">
        <v>0</v>
      </c>
      <c r="C5" s="40">
        <f ca="1">F18/A5</f>
        <v>-8.7672168821104193E-2</v>
      </c>
      <c r="D5" s="9" t="s">
        <v>24</v>
      </c>
      <c r="E5" s="42">
        <f>F20</f>
        <v>-0.24157303370786518</v>
      </c>
      <c r="F5" s="9" t="s">
        <v>8</v>
      </c>
      <c r="G5" s="53">
        <v>6075000</v>
      </c>
      <c r="H5" s="12" t="s">
        <v>9</v>
      </c>
      <c r="I5" s="43">
        <f>I4+G4-G5</f>
        <v>1109214961.9789169</v>
      </c>
      <c r="J5" s="12" t="s">
        <v>7</v>
      </c>
      <c r="K5" s="45">
        <f ca="1">I5/G3</f>
        <v>6.4677761209108873</v>
      </c>
      <c r="L5" s="6" t="s">
        <v>11</v>
      </c>
      <c r="M5" s="2"/>
      <c r="N5" s="2"/>
      <c r="O5" s="1"/>
      <c r="P5" s="1"/>
      <c r="Q5" s="1"/>
      <c r="R5" s="1"/>
    </row>
    <row r="6" spans="1:18" ht="22" customHeight="1" x14ac:dyDescent="0.2">
      <c r="A6" s="38" cm="1">
        <f t="array" aca="1" ref="A6" ca="1">_FV(A1,"Beta")</f>
        <v>2.9662000000000002</v>
      </c>
      <c r="B6" s="8" t="s">
        <v>18</v>
      </c>
      <c r="C6" s="41">
        <f>K22</f>
        <v>8.0082872056490714E-2</v>
      </c>
      <c r="D6" s="10" t="s">
        <v>27</v>
      </c>
      <c r="E6" s="52">
        <v>-0.307</v>
      </c>
      <c r="F6" s="11" t="s">
        <v>12</v>
      </c>
      <c r="G6" s="44">
        <f>G4-G5</f>
        <v>114925000</v>
      </c>
      <c r="H6" s="11" t="s">
        <v>3</v>
      </c>
      <c r="I6" s="51">
        <v>0.1</v>
      </c>
      <c r="J6" s="10" t="s">
        <v>10</v>
      </c>
      <c r="K6" s="46">
        <f ca="1">K5/A3-1</f>
        <v>0.61492537351083332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v>159000000</v>
      </c>
      <c r="C10" s="23">
        <v>168000000</v>
      </c>
      <c r="D10" s="23">
        <v>203000000</v>
      </c>
      <c r="E10" s="24">
        <v>186400000</v>
      </c>
      <c r="F10" s="59">
        <v>178000000</v>
      </c>
      <c r="G10" s="59">
        <v>271000000</v>
      </c>
      <c r="H10" s="59">
        <v>351000000</v>
      </c>
      <c r="I10" s="59">
        <v>400000000</v>
      </c>
      <c r="J10" s="59">
        <v>425000000</v>
      </c>
      <c r="K10" s="60" t="s">
        <v>19</v>
      </c>
      <c r="L10" s="2"/>
      <c r="M10" s="2"/>
      <c r="N10" s="2"/>
      <c r="O10" s="1"/>
      <c r="P10" s="1"/>
      <c r="Q10" s="1"/>
      <c r="R10" s="1"/>
    </row>
    <row r="11" spans="1:18" ht="22" customHeight="1" x14ac:dyDescent="0.2">
      <c r="A11" s="18"/>
      <c r="B11" s="19"/>
      <c r="C11" s="19">
        <f t="shared" ref="C11:I11" si="0">(C10/B10)-1</f>
        <v>5.6603773584905648E-2</v>
      </c>
      <c r="D11" s="19">
        <f t="shared" si="0"/>
        <v>0.20833333333333326</v>
      </c>
      <c r="E11" s="25">
        <f t="shared" si="0"/>
        <v>-8.1773399014778314E-2</v>
      </c>
      <c r="F11" s="19">
        <f t="shared" si="0"/>
        <v>-4.5064377682403456E-2</v>
      </c>
      <c r="G11" s="19">
        <f t="shared" si="0"/>
        <v>0.52247191011235961</v>
      </c>
      <c r="H11" s="19">
        <f t="shared" si="0"/>
        <v>0.29520295202952029</v>
      </c>
      <c r="I11" s="19">
        <f t="shared" si="0"/>
        <v>0.13960113960113962</v>
      </c>
      <c r="J11" s="25">
        <f t="shared" ref="J11" si="1">(J10/I10)-1</f>
        <v>6.25E-2</v>
      </c>
      <c r="K11" s="61">
        <f>AVERAGE(F11:J11)</f>
        <v>0.1949423248121232</v>
      </c>
      <c r="L11" s="2"/>
      <c r="M11" s="2"/>
      <c r="N11" s="2"/>
      <c r="O11" s="1"/>
      <c r="P11" s="1"/>
      <c r="Q11" s="1"/>
      <c r="R11" s="1"/>
    </row>
    <row r="12" spans="1:18" ht="22" customHeight="1" x14ac:dyDescent="0.2">
      <c r="A12" s="22" t="s">
        <v>30</v>
      </c>
      <c r="B12" s="23">
        <v>108000000</v>
      </c>
      <c r="C12" s="23">
        <v>102000000</v>
      </c>
      <c r="D12" s="23">
        <v>118000000</v>
      </c>
      <c r="E12" s="24">
        <v>107000000</v>
      </c>
      <c r="F12" s="23"/>
      <c r="G12" s="23"/>
      <c r="H12" s="23"/>
      <c r="I12" s="23"/>
      <c r="J12" s="24"/>
      <c r="K12" s="62"/>
      <c r="L12" s="2"/>
      <c r="M12" s="2"/>
      <c r="N12" s="2"/>
      <c r="O12" s="1"/>
      <c r="P12" s="1"/>
      <c r="Q12" s="1"/>
      <c r="R12" s="1"/>
    </row>
    <row r="13" spans="1:18" ht="22" customHeight="1" x14ac:dyDescent="0.2">
      <c r="A13" s="28"/>
      <c r="B13" s="29"/>
      <c r="C13" s="29">
        <f>(C12/B12)-1</f>
        <v>-5.555555555555558E-2</v>
      </c>
      <c r="D13" s="29">
        <f>(D12/C12)-1</f>
        <v>0.15686274509803932</v>
      </c>
      <c r="E13" s="30">
        <f>(E12/D12)-1</f>
        <v>-9.3220338983050821E-2</v>
      </c>
      <c r="F13" s="29"/>
      <c r="G13" s="29"/>
      <c r="H13" s="29"/>
      <c r="I13" s="29"/>
      <c r="J13" s="30"/>
      <c r="K13" s="63"/>
      <c r="L13" s="2"/>
      <c r="M13" s="2"/>
      <c r="N13" s="2"/>
      <c r="O13" s="1"/>
      <c r="P13" s="1"/>
      <c r="Q13" s="1"/>
      <c r="R13" s="1"/>
    </row>
    <row r="14" spans="1:18" ht="22" customHeight="1" x14ac:dyDescent="0.2">
      <c r="A14" s="20" t="s">
        <v>1</v>
      </c>
      <c r="B14" s="21">
        <f>B12/B10</f>
        <v>0.67924528301886788</v>
      </c>
      <c r="C14" s="21">
        <f>C12/C10</f>
        <v>0.6071428571428571</v>
      </c>
      <c r="D14" s="21">
        <f>D12/D10</f>
        <v>0.58128078817733986</v>
      </c>
      <c r="E14" s="26">
        <f>E12/E10</f>
        <v>0.57403433476394849</v>
      </c>
      <c r="F14" s="21"/>
      <c r="G14" s="21"/>
      <c r="H14" s="21"/>
      <c r="I14" s="21"/>
      <c r="J14" s="26"/>
      <c r="K14" s="64"/>
      <c r="L14" s="2"/>
      <c r="M14" s="2"/>
      <c r="N14" s="2"/>
      <c r="O14" s="1"/>
      <c r="P14" s="1"/>
      <c r="Q14" s="1"/>
      <c r="R14" s="1"/>
    </row>
    <row r="15" spans="1:18" ht="22" customHeight="1" x14ac:dyDescent="0.2">
      <c r="A15" s="22" t="s">
        <v>15</v>
      </c>
      <c r="B15" s="23">
        <v>-184000000</v>
      </c>
      <c r="C15" s="23">
        <v>-208000000</v>
      </c>
      <c r="D15" s="23">
        <v>-213000000</v>
      </c>
      <c r="E15" s="24">
        <v>-99000000</v>
      </c>
      <c r="F15" s="59">
        <v>-104000000</v>
      </c>
      <c r="G15" s="59">
        <v>-152000000</v>
      </c>
      <c r="H15" s="59">
        <v>40000000</v>
      </c>
      <c r="I15" s="59">
        <v>54542857.142857097</v>
      </c>
      <c r="J15" s="59">
        <v>97385714.285714105</v>
      </c>
      <c r="K15" s="60" t="s">
        <v>20</v>
      </c>
      <c r="L15" s="2"/>
      <c r="M15" s="2"/>
      <c r="N15" s="2"/>
      <c r="O15" s="1"/>
      <c r="P15" s="1"/>
      <c r="Q15" s="1"/>
      <c r="R15" s="1"/>
    </row>
    <row r="16" spans="1:18" ht="22" customHeight="1" x14ac:dyDescent="0.2">
      <c r="A16" s="28"/>
      <c r="B16" s="29"/>
      <c r="C16" s="29">
        <f t="shared" ref="C16:J16" si="2">(C15/B15)-1</f>
        <v>0.13043478260869557</v>
      </c>
      <c r="D16" s="29">
        <f t="shared" si="2"/>
        <v>2.4038461538461453E-2</v>
      </c>
      <c r="E16" s="30">
        <f t="shared" si="2"/>
        <v>-0.53521126760563376</v>
      </c>
      <c r="F16" s="29">
        <f t="shared" si="2"/>
        <v>5.0505050505050608E-2</v>
      </c>
      <c r="G16" s="29">
        <f t="shared" si="2"/>
        <v>0.46153846153846145</v>
      </c>
      <c r="H16" s="29">
        <f t="shared" si="2"/>
        <v>-1.263157894736842</v>
      </c>
      <c r="I16" s="29">
        <f t="shared" si="2"/>
        <v>0.36357142857142732</v>
      </c>
      <c r="J16" s="30">
        <f t="shared" si="2"/>
        <v>0.78548978522786617</v>
      </c>
      <c r="K16" s="63">
        <f>AVERAGE(F16:J16)</f>
        <v>7.9589366221192698E-2</v>
      </c>
      <c r="L16" s="2"/>
      <c r="M16" s="2"/>
      <c r="N16" s="2"/>
      <c r="O16" s="1"/>
      <c r="P16" s="1"/>
      <c r="Q16" s="1"/>
      <c r="R16" s="1"/>
    </row>
    <row r="17" spans="1:18" ht="22" customHeight="1" x14ac:dyDescent="0.2">
      <c r="A17" s="4" t="s">
        <v>16</v>
      </c>
      <c r="B17" s="5">
        <f t="shared" ref="B17:J17" si="3">B15/B10</f>
        <v>-1.1572327044025157</v>
      </c>
      <c r="C17" s="5">
        <f t="shared" si="3"/>
        <v>-1.2380952380952381</v>
      </c>
      <c r="D17" s="5">
        <f t="shared" si="3"/>
        <v>-1.0492610837438423</v>
      </c>
      <c r="E17" s="27">
        <f t="shared" si="3"/>
        <v>-0.5311158798283262</v>
      </c>
      <c r="F17" s="5">
        <f t="shared" si="3"/>
        <v>-0.5842696629213483</v>
      </c>
      <c r="G17" s="5">
        <f t="shared" si="3"/>
        <v>-0.56088560885608851</v>
      </c>
      <c r="H17" s="5">
        <f t="shared" si="3"/>
        <v>0.11396011396011396</v>
      </c>
      <c r="I17" s="5">
        <f t="shared" si="3"/>
        <v>0.13635714285714273</v>
      </c>
      <c r="J17" s="27">
        <f t="shared" si="3"/>
        <v>0.2291428571428567</v>
      </c>
      <c r="K17" s="65"/>
      <c r="L17" s="2"/>
      <c r="M17" s="2"/>
      <c r="N17" s="2"/>
      <c r="O17" s="1"/>
      <c r="P17" s="1"/>
      <c r="Q17" s="1"/>
      <c r="R17" s="1"/>
    </row>
    <row r="18" spans="1:18" ht="22" customHeight="1" x14ac:dyDescent="0.2">
      <c r="A18" s="22" t="s">
        <v>17</v>
      </c>
      <c r="B18" s="23">
        <v>-49000000</v>
      </c>
      <c r="C18" s="23">
        <v>-117000000</v>
      </c>
      <c r="D18" s="23">
        <v>-151000000</v>
      </c>
      <c r="E18" s="24">
        <v>-47000000</v>
      </c>
      <c r="F18" s="59">
        <v>-43000000</v>
      </c>
      <c r="G18" s="59">
        <v>18000000</v>
      </c>
      <c r="H18" s="59">
        <v>66236000</v>
      </c>
      <c r="I18" s="59">
        <v>85000000</v>
      </c>
      <c r="J18" s="59">
        <v>100000000</v>
      </c>
      <c r="K18" s="60" t="s">
        <v>21</v>
      </c>
      <c r="L18" s="2"/>
      <c r="M18" s="2"/>
      <c r="N18" s="2"/>
      <c r="P18" s="1"/>
      <c r="Q18" s="1"/>
      <c r="R18" s="1"/>
    </row>
    <row r="19" spans="1:18" ht="22" customHeight="1" x14ac:dyDescent="0.2">
      <c r="A19" s="31"/>
      <c r="B19" s="29"/>
      <c r="C19" s="29">
        <f t="shared" ref="C19:J19" si="4">(C18/B18)-1</f>
        <v>1.3877551020408165</v>
      </c>
      <c r="D19" s="29">
        <f t="shared" si="4"/>
        <v>0.29059829059829068</v>
      </c>
      <c r="E19" s="30">
        <f t="shared" si="4"/>
        <v>-0.6887417218543046</v>
      </c>
      <c r="F19" s="29">
        <f t="shared" si="4"/>
        <v>-8.5106382978723416E-2</v>
      </c>
      <c r="G19" s="29">
        <f t="shared" si="4"/>
        <v>-1.4186046511627908</v>
      </c>
      <c r="H19" s="29">
        <f t="shared" si="4"/>
        <v>2.6797777777777778</v>
      </c>
      <c r="I19" s="29">
        <f t="shared" si="4"/>
        <v>0.28329005374720695</v>
      </c>
      <c r="J19" s="30">
        <f t="shared" si="4"/>
        <v>0.17647058823529416</v>
      </c>
      <c r="K19" s="63">
        <f>AVERAGE(F19:J19)</f>
        <v>0.32716547712375299</v>
      </c>
      <c r="L19" s="2"/>
      <c r="M19" s="2"/>
      <c r="N19" s="2"/>
      <c r="O19" s="1"/>
      <c r="P19" s="1"/>
      <c r="Q19" s="1"/>
      <c r="R19" s="1"/>
    </row>
    <row r="20" spans="1:18" ht="22" customHeight="1" x14ac:dyDescent="0.2">
      <c r="A20" s="32" t="s">
        <v>8</v>
      </c>
      <c r="B20" s="33">
        <f t="shared" ref="B20:J20" si="5">B18/B10</f>
        <v>-0.3081761006289308</v>
      </c>
      <c r="C20" s="33">
        <f t="shared" si="5"/>
        <v>-0.6964285714285714</v>
      </c>
      <c r="D20" s="33">
        <f t="shared" si="5"/>
        <v>-0.74384236453201968</v>
      </c>
      <c r="E20" s="34">
        <f t="shared" si="5"/>
        <v>-0.2521459227467811</v>
      </c>
      <c r="F20" s="33">
        <f t="shared" si="5"/>
        <v>-0.24157303370786518</v>
      </c>
      <c r="G20" s="33">
        <f t="shared" si="5"/>
        <v>6.6420664206642069E-2</v>
      </c>
      <c r="H20" s="33">
        <f t="shared" si="5"/>
        <v>0.1887065527065527</v>
      </c>
      <c r="I20" s="33">
        <f t="shared" si="5"/>
        <v>0.21249999999999999</v>
      </c>
      <c r="J20" s="34">
        <f t="shared" si="5"/>
        <v>0.23529411764705882</v>
      </c>
      <c r="K20" s="66"/>
      <c r="L20" s="2"/>
      <c r="M20" s="2"/>
      <c r="N20" s="2"/>
      <c r="O20" s="1"/>
      <c r="P20" s="1"/>
      <c r="Q20" s="1"/>
      <c r="R20" s="1"/>
    </row>
    <row r="21" spans="1:18" ht="22" customHeight="1" x14ac:dyDescent="0.2">
      <c r="A21" s="67" t="s">
        <v>31</v>
      </c>
      <c r="B21" s="68">
        <v>81081000</v>
      </c>
      <c r="C21" s="68">
        <v>98593000</v>
      </c>
      <c r="D21" s="68">
        <v>99877000</v>
      </c>
      <c r="E21" s="69">
        <v>101000000</v>
      </c>
      <c r="F21" s="68"/>
      <c r="G21" s="68"/>
      <c r="H21" s="68"/>
      <c r="I21" s="68"/>
      <c r="J21" s="68"/>
      <c r="K21" s="60" t="s">
        <v>27</v>
      </c>
      <c r="L21" s="2"/>
      <c r="M21" s="2"/>
      <c r="N21" s="2"/>
      <c r="P21" s="1"/>
      <c r="Q21" s="1"/>
      <c r="R21" s="1"/>
    </row>
    <row r="22" spans="1:18" ht="22" customHeight="1" x14ac:dyDescent="0.2">
      <c r="A22" s="70"/>
      <c r="B22" s="71"/>
      <c r="C22" s="72">
        <f t="shared" ref="C22" si="6">(C21/B21)-1</f>
        <v>0.21598154931488267</v>
      </c>
      <c r="D22" s="73">
        <f t="shared" ref="D22" si="7">(D21/C21)-1</f>
        <v>1.3023236943799255E-2</v>
      </c>
      <c r="E22" s="74">
        <f t="shared" ref="E22" si="8">(E21/D21)-1</f>
        <v>1.1243829910790204E-2</v>
      </c>
      <c r="F22" s="71"/>
      <c r="G22" s="71"/>
      <c r="H22" s="71"/>
      <c r="I22" s="71"/>
      <c r="J22" s="71"/>
      <c r="K22" s="75">
        <f>AVERAGE(C22:E22)</f>
        <v>8.0082872056490714E-2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2019</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JMI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2024-11-08T07:52:08Z</dcterms:modified>
</cp:coreProperties>
</file>