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updateLinks="never"/>
  <mc:AlternateContent xmlns:mc="http://schemas.openxmlformats.org/markup-compatibility/2006">
    <mc:Choice Requires="x15">
      <x15ac:absPath xmlns:x15ac="http://schemas.microsoft.com/office/spreadsheetml/2010/11/ac" url="C:\Users\Helmo\Desktop\Belfast Implementation Project\17. Site documents\10. Expenses\2. Local Expenditure\3. 2018-12-07\"/>
    </mc:Choice>
  </mc:AlternateContent>
  <xr:revisionPtr revIDLastSave="0" documentId="13_ncr:1_{AF935E80-4D88-486E-AAAC-00882C214EAA}" xr6:coauthVersionLast="40" xr6:coauthVersionMax="40" xr10:uidLastSave="{00000000-0000-0000-0000-000000000000}"/>
  <bookViews>
    <workbookView xWindow="0" yWindow="0" windowWidth="23040" windowHeight="9048" activeTab="3" xr2:uid="{00000000-000D-0000-FFFF-FFFF00000000}"/>
  </bookViews>
  <sheets>
    <sheet name="Introduction" sheetId="7" r:id="rId1"/>
    <sheet name="Cover Page" sheetId="3" r:id="rId2"/>
    <sheet name="Summary Page" sheetId="5" r:id="rId3"/>
    <sheet name="Data Entry" sheetId="2" r:id="rId4"/>
    <sheet name="Example" sheetId="10" r:id="rId5"/>
    <sheet name="FAQ" sheetId="12" r:id="rId6"/>
    <sheet name="Calculations" sheetId="9" r:id="rId7"/>
  </sheets>
  <externalReferences>
    <externalReference r:id="rId8"/>
    <externalReference r:id="rId9"/>
    <externalReference r:id="rId10"/>
    <externalReference r:id="rId11"/>
  </externalReferences>
  <definedNames>
    <definedName name="Abbrev_SORT" localSheetId="3">'[1]Ref.'!#REF!</definedName>
    <definedName name="Abbrev_SORT" localSheetId="4">'[1]Ref.'!#REF!</definedName>
    <definedName name="Abbrev_SORT" localSheetId="0">'[1]Ref.'!#REF!</definedName>
    <definedName name="Abbrev_SORT" localSheetId="2">'[1]Ref.'!#REF!</definedName>
    <definedName name="Abbrev_SORT">'[1]Ref.'!#REF!</definedName>
    <definedName name="Area_Manager" localSheetId="3">#REF!</definedName>
    <definedName name="Area_Manager" localSheetId="4">#REF!</definedName>
    <definedName name="Area_Manager" localSheetId="0">#REF!</definedName>
    <definedName name="Area_Manager" localSheetId="2">#REF!</definedName>
    <definedName name="Area_Manager">#REF!</definedName>
    <definedName name="Author" localSheetId="3">#REF!</definedName>
    <definedName name="Author" localSheetId="4">#REF!</definedName>
    <definedName name="Author" localSheetId="0">#REF!</definedName>
    <definedName name="Author" localSheetId="2">#REF!</definedName>
    <definedName name="Author">#REF!</definedName>
    <definedName name="DocType" localSheetId="3">[2]DocProperties!#REF!</definedName>
    <definedName name="DocType" localSheetId="4">[2]DocProperties!#REF!</definedName>
    <definedName name="DocType" localSheetId="0">[2]DocProperties!#REF!</definedName>
    <definedName name="DocType" localSheetId="2">[2]DocProperties!#REF!</definedName>
    <definedName name="DocType">[2]DocProperties!#REF!</definedName>
    <definedName name="Eng.Manager" localSheetId="3">#REF!</definedName>
    <definedName name="Eng.Manager" localSheetId="4">#REF!</definedName>
    <definedName name="Eng.Manager" localSheetId="0">#REF!</definedName>
    <definedName name="Eng.Manager" localSheetId="2">#REF!</definedName>
    <definedName name="Eng.Manager">#REF!</definedName>
    <definedName name="Key_Characteristics">[3]QM!$E$1</definedName>
    <definedName name="Key_Customers">[3]QM!$E$2</definedName>
    <definedName name="Key_Quality_of_info">[3]QM!$E$3</definedName>
    <definedName name="KnoArea" localSheetId="3">[2]DocProperties!#REF!</definedName>
    <definedName name="KnoArea" localSheetId="4">[2]DocProperties!#REF!</definedName>
    <definedName name="KnoArea" localSheetId="0">[2]DocProperties!#REF!</definedName>
    <definedName name="KnoArea" localSheetId="2">[2]DocProperties!#REF!</definedName>
    <definedName name="KnoArea">[2]DocProperties!#REF!</definedName>
    <definedName name="KnowArea" localSheetId="3">[2]DocProperties!#REF!</definedName>
    <definedName name="KnowArea" localSheetId="4">[2]DocProperties!#REF!</definedName>
    <definedName name="KnowArea" localSheetId="0">[2]DocProperties!#REF!</definedName>
    <definedName name="KnowArea" localSheetId="2">[2]DocProperties!#REF!</definedName>
    <definedName name="KnowArea">[2]DocProperties!#REF!</definedName>
    <definedName name="Originator" localSheetId="3">#REF!</definedName>
    <definedName name="Originator" localSheetId="4">#REF!</definedName>
    <definedName name="Originator" localSheetId="0">#REF!</definedName>
    <definedName name="Originator" localSheetId="2">#REF!</definedName>
    <definedName name="Originator">#REF!</definedName>
    <definedName name="Policies" localSheetId="3">#REF!</definedName>
    <definedName name="Policies" localSheetId="4">#REF!</definedName>
    <definedName name="Policies" localSheetId="0">#REF!</definedName>
    <definedName name="Policies" localSheetId="2">#REF!</definedName>
    <definedName name="Policies">#REF!</definedName>
    <definedName name="Quality_Man." localSheetId="3">#REF!</definedName>
    <definedName name="Quality_Man." localSheetId="4">#REF!</definedName>
    <definedName name="Quality_Man." localSheetId="0">#REF!</definedName>
    <definedName name="Quality_Man." localSheetId="2">#REF!</definedName>
    <definedName name="Quality_Man.">#REF!</definedName>
    <definedName name="Risk_Manager" localSheetId="3">#REF!</definedName>
    <definedName name="Risk_Manager" localSheetId="4">#REF!</definedName>
    <definedName name="Risk_Manager" localSheetId="0">#REF!</definedName>
    <definedName name="Risk_Manager" localSheetId="2">#REF!</definedName>
    <definedName name="Risk_Manager">#REF!</definedName>
    <definedName name="rt" localSheetId="3">#REF!</definedName>
    <definedName name="rt" localSheetId="4">#REF!</definedName>
    <definedName name="rt" localSheetId="0">#REF!</definedName>
    <definedName name="rt" localSheetId="2">#REF!</definedName>
    <definedName name="rt">#REF!</definedName>
    <definedName name="Tenderer" localSheetId="3">#REF!</definedName>
    <definedName name="Tenderer" localSheetId="4">#REF!</definedName>
    <definedName name="Tenderer" localSheetId="0">#REF!</definedName>
    <definedName name="Tenderer" localSheetId="2">#REF!</definedName>
    <definedName name="Tenderer">#REF!</definedName>
    <definedName name="Value" localSheetId="3">[2]DocProperties!#REF!</definedName>
    <definedName name="Value" localSheetId="4">[2]DocProperties!#REF!</definedName>
    <definedName name="Value" localSheetId="0">[2]DocProperties!#REF!</definedName>
    <definedName name="Value" localSheetId="2">[2]DocProperties!#REF!</definedName>
    <definedName name="Value">[2]DocProperties!#REF!</definedName>
    <definedName name="whatever" localSheetId="3">'[1]Ref.'!#REF!</definedName>
    <definedName name="whatever" localSheetId="4">'[1]Ref.'!#REF!</definedName>
    <definedName name="whatever" localSheetId="0">'[1]Ref.'!#REF!</definedName>
    <definedName name="whatever" localSheetId="2">'[1]Ref.'!#REF!</definedName>
    <definedName name="whatever">'[1]Ref.'!#REF!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2" l="1"/>
  <c r="F62" i="2"/>
  <c r="F38" i="2"/>
  <c r="F31" i="2" l="1"/>
  <c r="F32" i="2"/>
  <c r="F49" i="2"/>
  <c r="F48" i="2"/>
  <c r="F47" i="2"/>
  <c r="F46" i="2"/>
  <c r="F45" i="2"/>
  <c r="C44" i="2"/>
  <c r="F42" i="2"/>
  <c r="C37" i="2"/>
  <c r="F36" i="2"/>
  <c r="C34" i="2"/>
  <c r="K68" i="2" l="1"/>
  <c r="K69" i="2"/>
  <c r="K70" i="2"/>
  <c r="K71" i="2"/>
  <c r="K72" i="2"/>
  <c r="K73" i="2"/>
  <c r="H144" i="2"/>
  <c r="I144" i="2"/>
  <c r="J144" i="2"/>
  <c r="K144" i="2"/>
  <c r="L144" i="2"/>
  <c r="M144" i="2"/>
  <c r="G144" i="2"/>
  <c r="D1" i="3" l="1"/>
  <c r="K37" i="2"/>
  <c r="K38" i="2"/>
  <c r="K39" i="2"/>
  <c r="K40" i="2" l="1"/>
  <c r="K36" i="2"/>
  <c r="K35" i="2"/>
  <c r="K34" i="2"/>
  <c r="K33" i="2"/>
  <c r="K17" i="2" l="1"/>
  <c r="K16" i="2"/>
  <c r="I9" i="9" l="1"/>
  <c r="J9" i="9"/>
  <c r="K9" i="9"/>
  <c r="L9" i="9"/>
  <c r="I10" i="9"/>
  <c r="J10" i="9"/>
  <c r="K10" i="9"/>
  <c r="L10" i="9"/>
  <c r="I11" i="9"/>
  <c r="J11" i="9"/>
  <c r="K11" i="9"/>
  <c r="L11" i="9"/>
  <c r="I12" i="9"/>
  <c r="J12" i="9"/>
  <c r="K12" i="9"/>
  <c r="L12" i="9"/>
  <c r="I13" i="9"/>
  <c r="J13" i="9"/>
  <c r="K13" i="9"/>
  <c r="L13" i="9"/>
  <c r="I14" i="9"/>
  <c r="J14" i="9"/>
  <c r="K14" i="9"/>
  <c r="L14" i="9"/>
  <c r="I15" i="9"/>
  <c r="J15" i="9"/>
  <c r="K15" i="9"/>
  <c r="L15" i="9"/>
  <c r="I16" i="9"/>
  <c r="J16" i="9"/>
  <c r="K16" i="9"/>
  <c r="L16" i="9"/>
  <c r="I17" i="9"/>
  <c r="J17" i="9"/>
  <c r="K17" i="9"/>
  <c r="L17" i="9"/>
  <c r="J8" i="9"/>
  <c r="K8" i="9"/>
  <c r="L8" i="9"/>
  <c r="I8" i="9"/>
  <c r="G9" i="9"/>
  <c r="H9" i="9"/>
  <c r="G11" i="9"/>
  <c r="H11" i="9"/>
  <c r="G12" i="9"/>
  <c r="H12" i="9"/>
  <c r="G13" i="9"/>
  <c r="H13" i="9"/>
  <c r="G14" i="9"/>
  <c r="H14" i="9"/>
  <c r="G15" i="9"/>
  <c r="H15" i="9"/>
  <c r="G17" i="9"/>
  <c r="H17" i="9"/>
  <c r="D7" i="9"/>
  <c r="H7" i="9"/>
  <c r="Q7" i="9" s="1"/>
  <c r="G7" i="9"/>
  <c r="O7" i="9" s="1"/>
  <c r="E9" i="9"/>
  <c r="F9" i="9"/>
  <c r="E10" i="9"/>
  <c r="G10" i="9" s="1"/>
  <c r="F10" i="9"/>
  <c r="H10" i="9" s="1"/>
  <c r="E11" i="9"/>
  <c r="F11" i="9"/>
  <c r="E12" i="9"/>
  <c r="F12" i="9"/>
  <c r="E13" i="9"/>
  <c r="F13" i="9"/>
  <c r="E14" i="9"/>
  <c r="F14" i="9"/>
  <c r="E15" i="9"/>
  <c r="F15" i="9"/>
  <c r="E16" i="9"/>
  <c r="G16" i="9" s="1"/>
  <c r="F16" i="9"/>
  <c r="H16" i="9" s="1"/>
  <c r="E17" i="9"/>
  <c r="F17" i="9"/>
  <c r="F8" i="9"/>
  <c r="H8" i="9" s="1"/>
  <c r="E8" i="9"/>
  <c r="G8" i="9" s="1"/>
  <c r="F7" i="9"/>
  <c r="P7" i="9" s="1"/>
  <c r="F10" i="5" s="1"/>
  <c r="E7" i="9"/>
  <c r="N7" i="9" s="1"/>
  <c r="D10" i="5" s="1"/>
  <c r="P17" i="9" l="1"/>
  <c r="V17" i="9" s="1"/>
  <c r="G20" i="5" s="1"/>
  <c r="P13" i="9"/>
  <c r="F16" i="5" s="1"/>
  <c r="S7" i="9"/>
  <c r="P9" i="9"/>
  <c r="F12" i="5" s="1"/>
  <c r="P11" i="9"/>
  <c r="F14" i="5" s="1"/>
  <c r="V7" i="9"/>
  <c r="G10" i="5" s="1"/>
  <c r="U7" i="9"/>
  <c r="E10" i="5" s="1"/>
  <c r="Q15" i="9"/>
  <c r="Q11" i="9"/>
  <c r="V11" i="9" s="1"/>
  <c r="G14" i="5" s="1"/>
  <c r="F20" i="5"/>
  <c r="Q8" i="9"/>
  <c r="Q13" i="9"/>
  <c r="Q9" i="9"/>
  <c r="Q17" i="9"/>
  <c r="Q14" i="9"/>
  <c r="Q12" i="9"/>
  <c r="Q10" i="9"/>
  <c r="P8" i="9"/>
  <c r="N17" i="9"/>
  <c r="N13" i="9"/>
  <c r="N11" i="9"/>
  <c r="N9" i="9"/>
  <c r="O13" i="9"/>
  <c r="O11" i="9"/>
  <c r="O9" i="9"/>
  <c r="O16" i="9"/>
  <c r="N12" i="9"/>
  <c r="N10" i="9"/>
  <c r="Q16" i="9"/>
  <c r="O17" i="9"/>
  <c r="O12" i="9"/>
  <c r="O10" i="9"/>
  <c r="N14" i="9"/>
  <c r="O14" i="9"/>
  <c r="P15" i="9"/>
  <c r="V15" i="9" s="1"/>
  <c r="G18" i="5" s="1"/>
  <c r="N15" i="9"/>
  <c r="O15" i="9"/>
  <c r="P14" i="9"/>
  <c r="P12" i="9"/>
  <c r="P10" i="9"/>
  <c r="N8" i="9"/>
  <c r="O8" i="9"/>
  <c r="P16" i="9"/>
  <c r="N16" i="9"/>
  <c r="K15" i="2"/>
  <c r="K18" i="2"/>
  <c r="K19" i="2"/>
  <c r="K20" i="2"/>
  <c r="K21" i="2"/>
  <c r="K22" i="2"/>
  <c r="K14" i="2"/>
  <c r="K13" i="2"/>
  <c r="C78" i="9"/>
  <c r="D78" i="9" s="1"/>
  <c r="C79" i="9"/>
  <c r="D79" i="9" s="1"/>
  <c r="C80" i="9"/>
  <c r="D80" i="9" s="1"/>
  <c r="C81" i="9"/>
  <c r="D81" i="9" s="1"/>
  <c r="C82" i="9"/>
  <c r="D82" i="9" s="1"/>
  <c r="C83" i="9"/>
  <c r="D83" i="9" s="1"/>
  <c r="C84" i="9"/>
  <c r="D84" i="9" s="1"/>
  <c r="C85" i="9"/>
  <c r="D85" i="9" s="1"/>
  <c r="C86" i="9"/>
  <c r="D86" i="9" s="1"/>
  <c r="C87" i="9"/>
  <c r="D87" i="9" s="1"/>
  <c r="C88" i="9"/>
  <c r="D88" i="9" s="1"/>
  <c r="C89" i="9"/>
  <c r="D89" i="9" s="1"/>
  <c r="C90" i="9"/>
  <c r="D90" i="9" s="1"/>
  <c r="C91" i="9"/>
  <c r="D91" i="9" s="1"/>
  <c r="C92" i="9"/>
  <c r="D92" i="9" s="1"/>
  <c r="C93" i="9"/>
  <c r="D93" i="9" s="1"/>
  <c r="C94" i="9"/>
  <c r="D94" i="9" s="1"/>
  <c r="C95" i="9"/>
  <c r="D95" i="9" s="1"/>
  <c r="C96" i="9"/>
  <c r="D96" i="9" s="1"/>
  <c r="C97" i="9"/>
  <c r="D97" i="9" s="1"/>
  <c r="C98" i="9"/>
  <c r="D98" i="9" s="1"/>
  <c r="C99" i="9"/>
  <c r="D99" i="9" s="1"/>
  <c r="C100" i="9"/>
  <c r="D100" i="9" s="1"/>
  <c r="C101" i="9"/>
  <c r="D101" i="9" s="1"/>
  <c r="C102" i="9"/>
  <c r="D102" i="9" s="1"/>
  <c r="C103" i="9"/>
  <c r="D103" i="9" s="1"/>
  <c r="C104" i="9"/>
  <c r="D104" i="9" s="1"/>
  <c r="C105" i="9"/>
  <c r="D105" i="9" s="1"/>
  <c r="C106" i="9"/>
  <c r="D106" i="9" s="1"/>
  <c r="C107" i="9"/>
  <c r="D107" i="9" s="1"/>
  <c r="C108" i="9"/>
  <c r="D108" i="9" s="1"/>
  <c r="C109" i="9"/>
  <c r="D109" i="9" s="1"/>
  <c r="C110" i="9"/>
  <c r="D110" i="9" s="1"/>
  <c r="C111" i="9"/>
  <c r="D111" i="9" s="1"/>
  <c r="C112" i="9"/>
  <c r="D112" i="9" s="1"/>
  <c r="C113" i="9"/>
  <c r="D113" i="9" s="1"/>
  <c r="C114" i="9"/>
  <c r="D114" i="9" s="1"/>
  <c r="C115" i="9"/>
  <c r="D115" i="9" s="1"/>
  <c r="C116" i="9"/>
  <c r="D116" i="9" s="1"/>
  <c r="C77" i="9"/>
  <c r="D77" i="9" s="1"/>
  <c r="C68" i="9"/>
  <c r="D68" i="9" s="1"/>
  <c r="C69" i="9"/>
  <c r="D69" i="9" s="1"/>
  <c r="C70" i="9"/>
  <c r="D70" i="9" s="1"/>
  <c r="C71" i="9"/>
  <c r="D71" i="9" s="1"/>
  <c r="C72" i="9"/>
  <c r="D72" i="9" s="1"/>
  <c r="C73" i="9"/>
  <c r="D73" i="9" s="1"/>
  <c r="C74" i="9"/>
  <c r="D74" i="9" s="1"/>
  <c r="C75" i="9"/>
  <c r="D75" i="9" s="1"/>
  <c r="C76" i="9"/>
  <c r="D76" i="9" s="1"/>
  <c r="C67" i="9"/>
  <c r="D67" i="9" s="1"/>
  <c r="E67" i="9" s="1"/>
  <c r="C25" i="9"/>
  <c r="V13" i="9" l="1"/>
  <c r="G16" i="5" s="1"/>
  <c r="V9" i="9"/>
  <c r="G12" i="5" s="1"/>
  <c r="Q18" i="9"/>
  <c r="D15" i="5"/>
  <c r="U12" i="9"/>
  <c r="E15" i="5" s="1"/>
  <c r="O18" i="9"/>
  <c r="F17" i="5"/>
  <c r="V14" i="9"/>
  <c r="G17" i="5" s="1"/>
  <c r="D12" i="5"/>
  <c r="U9" i="9"/>
  <c r="E12" i="5" s="1"/>
  <c r="F19" i="5"/>
  <c r="V16" i="9"/>
  <c r="G19" i="5" s="1"/>
  <c r="F15" i="5"/>
  <c r="V12" i="9"/>
  <c r="G15" i="5" s="1"/>
  <c r="D20" i="5"/>
  <c r="U17" i="9"/>
  <c r="E20" i="5" s="1"/>
  <c r="D11" i="5"/>
  <c r="N18" i="9"/>
  <c r="U8" i="9"/>
  <c r="E11" i="5" s="1"/>
  <c r="D17" i="5"/>
  <c r="U14" i="9"/>
  <c r="E17" i="5" s="1"/>
  <c r="D14" i="5"/>
  <c r="U11" i="9"/>
  <c r="E14" i="5" s="1"/>
  <c r="F11" i="5"/>
  <c r="V8" i="9"/>
  <c r="G11" i="5" s="1"/>
  <c r="P18" i="9"/>
  <c r="D19" i="5"/>
  <c r="U16" i="9"/>
  <c r="E19" i="5" s="1"/>
  <c r="F13" i="5"/>
  <c r="V10" i="9"/>
  <c r="G13" i="5" s="1"/>
  <c r="D18" i="5"/>
  <c r="U15" i="9"/>
  <c r="E18" i="5" s="1"/>
  <c r="D13" i="5"/>
  <c r="U10" i="9"/>
  <c r="E13" i="5" s="1"/>
  <c r="D16" i="5"/>
  <c r="U13" i="9"/>
  <c r="E16" i="5" s="1"/>
  <c r="F18" i="5"/>
  <c r="E68" i="9"/>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E97" i="9" s="1"/>
  <c r="E98" i="9" s="1"/>
  <c r="E99" i="9" s="1"/>
  <c r="E100" i="9" s="1"/>
  <c r="E101" i="9" s="1"/>
  <c r="E102" i="9" s="1"/>
  <c r="E103" i="9" s="1"/>
  <c r="E104" i="9" s="1"/>
  <c r="E105" i="9" s="1"/>
  <c r="E106" i="9" s="1"/>
  <c r="E107" i="9" s="1"/>
  <c r="E108" i="9" s="1"/>
  <c r="E109" i="9" s="1"/>
  <c r="E110" i="9" s="1"/>
  <c r="E111" i="9" s="1"/>
  <c r="E112" i="9" s="1"/>
  <c r="E113" i="9" s="1"/>
  <c r="E114" i="9" s="1"/>
  <c r="E115" i="9" s="1"/>
  <c r="E116" i="9" s="1"/>
  <c r="G54" i="5" s="1"/>
  <c r="K29" i="2"/>
  <c r="K30" i="2"/>
  <c r="K31" i="2"/>
  <c r="K32" i="2"/>
  <c r="K41" i="2"/>
  <c r="K42" i="2"/>
  <c r="K43" i="2"/>
  <c r="K44" i="2"/>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37" i="10"/>
  <c r="J36" i="10"/>
  <c r="J35" i="10"/>
  <c r="J34" i="10"/>
  <c r="J33" i="10"/>
  <c r="J32" i="10"/>
  <c r="J31" i="10"/>
  <c r="J30" i="10"/>
  <c r="J29" i="10"/>
  <c r="J28" i="10"/>
  <c r="U18" i="9" l="1"/>
  <c r="E21" i="5" s="1"/>
  <c r="D21" i="5"/>
  <c r="F21" i="5"/>
  <c r="V18" i="9"/>
  <c r="G21" i="5" s="1"/>
  <c r="C37" i="9"/>
  <c r="C36" i="9"/>
  <c r="C55" i="5" s="1"/>
  <c r="I46" i="5"/>
  <c r="F46" i="5"/>
  <c r="B10" i="5"/>
  <c r="C10" i="5"/>
  <c r="C33" i="5"/>
  <c r="L46" i="9"/>
  <c r="L54" i="9" s="1"/>
  <c r="J73" i="5" s="1"/>
  <c r="K46" i="9"/>
  <c r="K54" i="9" s="1"/>
  <c r="I73" i="5" s="1"/>
  <c r="G46" i="9"/>
  <c r="E65" i="5" s="1"/>
  <c r="H46" i="9"/>
  <c r="F65" i="5" s="1"/>
  <c r="I46" i="9"/>
  <c r="G65" i="5" s="1"/>
  <c r="J46" i="9"/>
  <c r="H65" i="5" s="1"/>
  <c r="G47" i="9"/>
  <c r="E66" i="5" s="1"/>
  <c r="H47" i="9"/>
  <c r="F66" i="5" s="1"/>
  <c r="I47" i="9"/>
  <c r="G66" i="5" s="1"/>
  <c r="J47" i="9"/>
  <c r="H66" i="5" s="1"/>
  <c r="G48" i="9"/>
  <c r="E67" i="5" s="1"/>
  <c r="H48" i="9"/>
  <c r="F67" i="5" s="1"/>
  <c r="I48" i="9"/>
  <c r="G67" i="5" s="1"/>
  <c r="J48" i="9"/>
  <c r="H67" i="5" s="1"/>
  <c r="G49" i="9"/>
  <c r="E68" i="5" s="1"/>
  <c r="H49" i="9"/>
  <c r="F68" i="5" s="1"/>
  <c r="I49" i="9"/>
  <c r="G68" i="5" s="1"/>
  <c r="J49" i="9"/>
  <c r="H68" i="5" s="1"/>
  <c r="G50" i="9"/>
  <c r="E69" i="5" s="1"/>
  <c r="H50" i="9"/>
  <c r="F69" i="5" s="1"/>
  <c r="I50" i="9"/>
  <c r="G69" i="5" s="1"/>
  <c r="J50" i="9"/>
  <c r="H69" i="5" s="1"/>
  <c r="G51" i="9"/>
  <c r="E70" i="5" s="1"/>
  <c r="H51" i="9"/>
  <c r="F70" i="5" s="1"/>
  <c r="I51" i="9"/>
  <c r="G70" i="5" s="1"/>
  <c r="J51" i="9"/>
  <c r="H70" i="5" s="1"/>
  <c r="G52" i="9"/>
  <c r="E71" i="5" s="1"/>
  <c r="H52" i="9"/>
  <c r="F71" i="5" s="1"/>
  <c r="I52" i="9"/>
  <c r="G71" i="5" s="1"/>
  <c r="J52" i="9"/>
  <c r="H71" i="5" s="1"/>
  <c r="G53" i="9"/>
  <c r="E72" i="5" s="1"/>
  <c r="H53" i="9"/>
  <c r="F72" i="5" s="1"/>
  <c r="I53" i="9"/>
  <c r="G72" i="5" s="1"/>
  <c r="J53" i="9"/>
  <c r="H72" i="5" s="1"/>
  <c r="F47" i="9"/>
  <c r="D66" i="5" s="1"/>
  <c r="F48" i="9"/>
  <c r="D67" i="5" s="1"/>
  <c r="F49" i="9"/>
  <c r="D68" i="5" s="1"/>
  <c r="F50" i="9"/>
  <c r="D69" i="5" s="1"/>
  <c r="F51" i="9"/>
  <c r="D70" i="5" s="1"/>
  <c r="F52" i="9"/>
  <c r="D71" i="5" s="1"/>
  <c r="F53" i="9"/>
  <c r="D72" i="5" s="1"/>
  <c r="E37" i="9"/>
  <c r="E56" i="5" s="1"/>
  <c r="D37" i="9"/>
  <c r="D56" i="5" s="1"/>
  <c r="D36" i="9"/>
  <c r="D55" i="5" s="1"/>
  <c r="E36" i="9"/>
  <c r="E55" i="5" s="1"/>
  <c r="E29" i="9"/>
  <c r="F29" i="9"/>
  <c r="G29" i="9"/>
  <c r="H29" i="9"/>
  <c r="I29" i="9"/>
  <c r="I25" i="9"/>
  <c r="I33" i="5" s="1"/>
  <c r="H25" i="9"/>
  <c r="H33" i="5" s="1"/>
  <c r="G25" i="9"/>
  <c r="G33" i="5" s="1"/>
  <c r="D25" i="9"/>
  <c r="D33" i="5" s="1"/>
  <c r="I24" i="9"/>
  <c r="I32" i="5" s="1"/>
  <c r="H24" i="9"/>
  <c r="H32" i="5" s="1"/>
  <c r="G24" i="9"/>
  <c r="G32" i="5" s="1"/>
  <c r="D24" i="9"/>
  <c r="D32" i="5" s="1"/>
  <c r="K45" i="2"/>
  <c r="K46" i="2"/>
  <c r="K47" i="2"/>
  <c r="K48" i="2"/>
  <c r="K49" i="2"/>
  <c r="K50" i="2"/>
  <c r="K51" i="2"/>
  <c r="K52" i="2"/>
  <c r="K53" i="2"/>
  <c r="K54" i="2"/>
  <c r="K55" i="2"/>
  <c r="K56" i="2"/>
  <c r="K57" i="2"/>
  <c r="K58" i="2"/>
  <c r="K59" i="2"/>
  <c r="K60" i="2"/>
  <c r="K61" i="2"/>
  <c r="K62" i="2"/>
  <c r="K63" i="2"/>
  <c r="K64" i="2"/>
  <c r="K65" i="2"/>
  <c r="K66" i="2"/>
  <c r="K67" i="2"/>
  <c r="F25" i="9"/>
  <c r="F33" i="5" s="1"/>
  <c r="D9" i="9"/>
  <c r="D10" i="9"/>
  <c r="D11" i="9"/>
  <c r="D12" i="9"/>
  <c r="D13" i="9"/>
  <c r="D14" i="9"/>
  <c r="D15" i="9"/>
  <c r="D16" i="9"/>
  <c r="S16" i="9" s="1"/>
  <c r="D17" i="9"/>
  <c r="S17" i="9" s="1"/>
  <c r="D8" i="9"/>
  <c r="B9" i="9"/>
  <c r="B12" i="5" s="1"/>
  <c r="C9" i="9"/>
  <c r="C12" i="5" s="1"/>
  <c r="B10" i="9"/>
  <c r="B13" i="5" s="1"/>
  <c r="C10" i="9"/>
  <c r="C13" i="5" s="1"/>
  <c r="B11" i="9"/>
  <c r="B14" i="5" s="1"/>
  <c r="C11" i="9"/>
  <c r="C14" i="5" s="1"/>
  <c r="B12" i="9"/>
  <c r="B15" i="5" s="1"/>
  <c r="C12" i="9"/>
  <c r="C15" i="5" s="1"/>
  <c r="B13" i="9"/>
  <c r="B16" i="5" s="1"/>
  <c r="C13" i="9"/>
  <c r="C16" i="5" s="1"/>
  <c r="B14" i="9"/>
  <c r="B17" i="5" s="1"/>
  <c r="C14" i="9"/>
  <c r="C17" i="5" s="1"/>
  <c r="B15" i="9"/>
  <c r="B18" i="5" s="1"/>
  <c r="C15" i="9"/>
  <c r="C18" i="5" s="1"/>
  <c r="B16" i="9"/>
  <c r="B19" i="5" s="1"/>
  <c r="C16" i="9"/>
  <c r="C19" i="5" s="1"/>
  <c r="B17" i="9"/>
  <c r="B20" i="5" s="1"/>
  <c r="C17" i="9"/>
  <c r="C20" i="5" s="1"/>
  <c r="C8" i="9"/>
  <c r="C11" i="5" s="1"/>
  <c r="B8" i="9"/>
  <c r="B11" i="5" s="1"/>
  <c r="F46" i="9"/>
  <c r="S15" i="9" l="1"/>
  <c r="I18" i="5" s="1"/>
  <c r="H11" i="5"/>
  <c r="S8" i="9"/>
  <c r="I11" i="5" s="1"/>
  <c r="H13" i="5"/>
  <c r="S10" i="9"/>
  <c r="I19" i="5"/>
  <c r="S12" i="9"/>
  <c r="I15" i="5" s="1"/>
  <c r="H14" i="5"/>
  <c r="S11" i="9"/>
  <c r="I14" i="5" s="1"/>
  <c r="I20" i="5"/>
  <c r="S13" i="9"/>
  <c r="I16" i="5" s="1"/>
  <c r="H12" i="5"/>
  <c r="S9" i="9"/>
  <c r="I12" i="5" s="1"/>
  <c r="S14" i="9"/>
  <c r="I17" i="5" s="1"/>
  <c r="H16" i="5"/>
  <c r="H20" i="5"/>
  <c r="H19" i="5"/>
  <c r="H18" i="5"/>
  <c r="H17" i="5"/>
  <c r="C38" i="9"/>
  <c r="C57" i="5" s="1"/>
  <c r="H15" i="5"/>
  <c r="C56" i="5"/>
  <c r="I65" i="5"/>
  <c r="F54" i="9"/>
  <c r="D73" i="5" s="1"/>
  <c r="D65" i="5"/>
  <c r="J65" i="5"/>
  <c r="K55" i="9"/>
  <c r="I74" i="5" s="1"/>
  <c r="H10" i="5"/>
  <c r="I26" i="9"/>
  <c r="I34" i="5" s="1"/>
  <c r="D18" i="9"/>
  <c r="H54" i="9"/>
  <c r="F73" i="5" s="1"/>
  <c r="J54" i="9"/>
  <c r="H73" i="5" s="1"/>
  <c r="G54" i="9"/>
  <c r="I54" i="9"/>
  <c r="H26" i="9"/>
  <c r="H34" i="5" s="1"/>
  <c r="D26" i="9"/>
  <c r="D34" i="5" s="1"/>
  <c r="F24" i="9"/>
  <c r="E24" i="9"/>
  <c r="E32" i="5" s="1"/>
  <c r="G26" i="9"/>
  <c r="G34" i="5" s="1"/>
  <c r="I13" i="5"/>
  <c r="E38" i="9"/>
  <c r="E57" i="5" s="1"/>
  <c r="D38" i="9"/>
  <c r="D57" i="5" s="1"/>
  <c r="E25" i="9"/>
  <c r="E33" i="5" s="1"/>
  <c r="C24" i="9"/>
  <c r="K18" i="9"/>
  <c r="D57" i="9" l="1"/>
  <c r="G77" i="5" s="1"/>
  <c r="J77" i="5" s="1"/>
  <c r="H21" i="5"/>
  <c r="S18" i="9"/>
  <c r="D56" i="9"/>
  <c r="E73" i="5"/>
  <c r="F55" i="9"/>
  <c r="D74" i="5" s="1"/>
  <c r="G73" i="5"/>
  <c r="F26" i="9"/>
  <c r="F34" i="5" s="1"/>
  <c r="F32" i="5"/>
  <c r="C26" i="9"/>
  <c r="C32" i="5"/>
  <c r="I10" i="5"/>
  <c r="J18" i="9"/>
  <c r="I18" i="9"/>
  <c r="L18" i="9"/>
  <c r="E26" i="9"/>
  <c r="I1" i="5"/>
  <c r="F1" i="5"/>
  <c r="E27" i="9" l="1"/>
  <c r="E35" i="5" s="1"/>
  <c r="E40" i="5" s="1"/>
  <c r="I27" i="9"/>
  <c r="I35" i="5" s="1"/>
  <c r="I40" i="5" s="1"/>
  <c r="G27" i="9"/>
  <c r="G35" i="5" s="1"/>
  <c r="G40" i="5" s="1"/>
  <c r="F27" i="9"/>
  <c r="F35" i="5" s="1"/>
  <c r="F40" i="5" s="1"/>
  <c r="D27" i="9"/>
  <c r="D35" i="5" s="1"/>
  <c r="D40" i="5" s="1"/>
  <c r="H27" i="9"/>
  <c r="H35" i="5" s="1"/>
  <c r="H40" i="5" s="1"/>
  <c r="C34" i="5"/>
  <c r="E34" i="5"/>
  <c r="I21" i="5"/>
  <c r="C46" i="5"/>
  <c r="F24" i="5" l="1"/>
  <c r="I24" i="5" s="1"/>
  <c r="C1" i="5"/>
</calcChain>
</file>

<file path=xl/sharedStrings.xml><?xml version="1.0" encoding="utf-8"?>
<sst xmlns="http://schemas.openxmlformats.org/spreadsheetml/2006/main" count="888" uniqueCount="376">
  <si>
    <t>BEE SPEND</t>
  </si>
  <si>
    <t xml:space="preserve">INSTRUCTIONS </t>
  </si>
  <si>
    <t>2) The totals should calculate and read through to the summary page automatically</t>
  </si>
  <si>
    <t>EME</t>
  </si>
  <si>
    <t>QSME</t>
  </si>
  <si>
    <t>GE</t>
  </si>
  <si>
    <t>Black Ownership</t>
  </si>
  <si>
    <t>CONTRACTOR SPEND - Data Entry</t>
  </si>
  <si>
    <t>LOCAL SPEND</t>
  </si>
  <si>
    <t>BEE Criteria</t>
  </si>
  <si>
    <t>Local Spend</t>
  </si>
  <si>
    <t>Empowering Supplier Development</t>
  </si>
  <si>
    <t>Contractor</t>
  </si>
  <si>
    <t>Contract number</t>
  </si>
  <si>
    <t>Contract Value
[R]</t>
  </si>
  <si>
    <t>Spend to Date
[R]</t>
  </si>
  <si>
    <t>Locality</t>
  </si>
  <si>
    <t>Planned Local Spend</t>
  </si>
  <si>
    <t>Actual Local Spend to Date</t>
  </si>
  <si>
    <t xml:space="preserve">Contractor </t>
  </si>
  <si>
    <t>Actual Local Spend [R]</t>
  </si>
  <si>
    <t>Local to project Area?</t>
  </si>
  <si>
    <t>Choose value</t>
  </si>
  <si>
    <t>Contractor A</t>
  </si>
  <si>
    <t>Non Local</t>
  </si>
  <si>
    <t>Black Empowered  (&gt;= 25 %, &lt; 51 %)</t>
  </si>
  <si>
    <t>Combined</t>
  </si>
  <si>
    <t>Contractor B</t>
  </si>
  <si>
    <t>Negligible  (&lt; 5 %)</t>
  </si>
  <si>
    <t>Contractor C</t>
  </si>
  <si>
    <t>Contractor D</t>
  </si>
  <si>
    <t>Overall</t>
  </si>
  <si>
    <t>VENDOR/SUPPLIER SPEND - Data Entry</t>
  </si>
  <si>
    <t>Supplier / Vendor</t>
  </si>
  <si>
    <t xml:space="preserve">Not applicable </t>
  </si>
  <si>
    <t>Vendor A</t>
  </si>
  <si>
    <t>Vendor B</t>
  </si>
  <si>
    <t>Local</t>
  </si>
  <si>
    <t>Vendor C</t>
  </si>
  <si>
    <t>Black Owned  (&gt;= 51 %)</t>
  </si>
  <si>
    <t>Vendor D</t>
  </si>
  <si>
    <t>Vendor E</t>
  </si>
  <si>
    <t>Black Influenced  (&gt;=5 %, &lt;25 %)</t>
  </si>
  <si>
    <t>Total</t>
  </si>
  <si>
    <t>Vendor F</t>
  </si>
  <si>
    <t>Vendor G</t>
  </si>
  <si>
    <t>Target</t>
  </si>
  <si>
    <t>CURRENT CONTRACTOR EMPLOYMENT DATA</t>
  </si>
  <si>
    <t>Demographic</t>
  </si>
  <si>
    <t>Un-Skilled</t>
  </si>
  <si>
    <t>Semi-Skilled</t>
  </si>
  <si>
    <t>Skilled/Junior Management</t>
  </si>
  <si>
    <t>Professional / Mid Management</t>
  </si>
  <si>
    <t>Senior Management</t>
  </si>
  <si>
    <t>Contractor 1</t>
  </si>
  <si>
    <t>African</t>
  </si>
  <si>
    <t>Coloured</t>
  </si>
  <si>
    <t>Indian</t>
  </si>
  <si>
    <t>White</t>
  </si>
  <si>
    <t>Contractor 2</t>
  </si>
  <si>
    <t>Locality Choices</t>
  </si>
  <si>
    <t>Turnover</t>
  </si>
  <si>
    <t>Ownership</t>
  </si>
  <si>
    <t>FOR</t>
  </si>
  <si>
    <t>EXXARO</t>
  </si>
  <si>
    <t>REPORTING PERIOD</t>
  </si>
  <si>
    <t>Contract Number</t>
  </si>
  <si>
    <t>Percentage Local Spend to Date</t>
  </si>
  <si>
    <t>Status</t>
  </si>
  <si>
    <t>Project Contractors</t>
  </si>
  <si>
    <t>Project Vendors</t>
  </si>
  <si>
    <t>LOCAL EMPLOYMENT STATISTICS</t>
  </si>
  <si>
    <t>1)</t>
  </si>
  <si>
    <t>2)</t>
  </si>
  <si>
    <t>3)</t>
  </si>
  <si>
    <t>The "Summary Page" should update automatically</t>
  </si>
  <si>
    <t>PROJECT LOCAL SPEND REPORT</t>
  </si>
  <si>
    <t xml:space="preserve">The "Example" tab can be used as a refence for data definitions </t>
  </si>
  <si>
    <t>Contract value</t>
  </si>
  <si>
    <t>Spend to date</t>
  </si>
  <si>
    <t>Actual total spend to date against that contract</t>
  </si>
  <si>
    <t>Actual Local Spend</t>
  </si>
  <si>
    <t>The procurement of the materials, goods, services or labour required in the execution of the project from suppliers that are local to the project area.</t>
  </si>
  <si>
    <t>vendor A</t>
  </si>
  <si>
    <t>SUMMARY OF MINING CHARTER REQUIREMENTS (2010)</t>
  </si>
  <si>
    <t>Definitions</t>
  </si>
  <si>
    <r>
      <rPr>
        <b/>
        <sz val="11"/>
        <color theme="1"/>
        <rFont val="Calibri"/>
        <family val="2"/>
        <scheme val="minor"/>
      </rPr>
      <t>"Historically Disadvantaged South Africans" ("HDSA")</t>
    </r>
    <r>
      <rPr>
        <sz val="11"/>
        <color theme="1"/>
        <rFont val="Calibri"/>
        <family val="2"/>
        <scheme val="minor"/>
      </rPr>
      <t xml:space="preserve"> referes to South African citezens, category of persons or community, disadvantaged by unfair discrimination before the Constitution of the Republic of South Africa, 1993 came into operation which should be representative of the demographics of the country;</t>
    </r>
  </si>
  <si>
    <r>
      <rPr>
        <b/>
        <sz val="11"/>
        <color theme="1"/>
        <rFont val="Calibri"/>
        <family val="2"/>
        <scheme val="minor"/>
      </rPr>
      <t>"BEE entity"</t>
    </r>
    <r>
      <rPr>
        <sz val="11"/>
        <color theme="1"/>
        <rFont val="Calibri"/>
        <family val="2"/>
        <scheme val="minor"/>
      </rPr>
      <t xml:space="preserve"> means an entity of which a minimum of 25% + 1 vote of share capital is directly owned by HDSA as measured in accordance with flow through principle;</t>
    </r>
  </si>
  <si>
    <t>Clause 2.2</t>
  </si>
  <si>
    <r>
      <rPr>
        <b/>
        <sz val="11"/>
        <color theme="1"/>
        <rFont val="Calibri"/>
        <family val="2"/>
        <scheme val="minor"/>
      </rPr>
      <t>"Enterprise Development"</t>
    </r>
    <r>
      <rPr>
        <sz val="11"/>
        <color theme="1"/>
        <rFont val="Calibri"/>
        <family val="2"/>
        <scheme val="minor"/>
      </rPr>
      <t xml:space="preserve"> means monetary and non monetary support for existing or fostering of new HDSA companies in the mining sector of the economy, with the objective of contributing to their development, sustainability as well as financial and operational independence;</t>
    </r>
  </si>
  <si>
    <t>Clause 2.8</t>
  </si>
  <si>
    <t>"every mining company must implement elements of sustainable development commitments"</t>
  </si>
  <si>
    <t>"Procure a minimum of 40% of capital goods from BEE entities"</t>
  </si>
  <si>
    <t>Enterprise &amp; Supplier Development</t>
  </si>
  <si>
    <t>The sections highlighted here are only those considered applicable to be measured on a "per capital project" basis in the context of Exxaro.</t>
  </si>
  <si>
    <t xml:space="preserve"> The sections highlighted here are only those considered applicable to be measured on a "per capital project" basis in the context of Exxaro.The information presented here are sumarised from the B-BBEE Amendment Act no. 46 of 2013 and the asociated amended codes effective from May 2015.</t>
  </si>
  <si>
    <t>Requirement:</t>
  </si>
  <si>
    <t>Procurement of goods and services and any other activities that fall under Preferential Procurement will not qualify for scoring under Supplier Development and Enterprise Development or vice versa.</t>
  </si>
  <si>
    <r>
      <t>A measured entity must achive a minimum of 40% of each of the targets set out in</t>
    </r>
    <r>
      <rPr>
        <b/>
        <sz val="11"/>
        <color theme="1"/>
        <rFont val="Calibri"/>
        <family val="2"/>
        <scheme val="minor"/>
      </rPr>
      <t xml:space="preserve"> (1) Preferential Procurement, (2) Supplier Development and (3) Enterprise Development</t>
    </r>
    <r>
      <rPr>
        <sz val="11"/>
        <color theme="1"/>
        <rFont val="Calibri"/>
        <family val="2"/>
        <scheme val="minor"/>
      </rPr>
      <t xml:space="preserve"> excluding bonus points of the ESD scorecard.</t>
    </r>
  </si>
  <si>
    <t>Empowering Suppliers</t>
  </si>
  <si>
    <t>Qualifying Small Enterprises</t>
  </si>
  <si>
    <t>(QSME) An enterprise with an annual turnover of: &gt; R10m, &lt;= R50m</t>
  </si>
  <si>
    <t>Exempted Micro Enterprises</t>
  </si>
  <si>
    <t>(EME) An enterprise with an annual turnover of: &lt;= R10m</t>
  </si>
  <si>
    <t>Black Owned</t>
  </si>
  <si>
    <t>Black Women Owned</t>
  </si>
  <si>
    <t>A company  with at least 30% black women shareholding</t>
  </si>
  <si>
    <t>Generic Enterprise</t>
  </si>
  <si>
    <t>(GE) An enterprise with an annual turnover of: &gt; R50m</t>
  </si>
  <si>
    <t xml:space="preserve">A company  with at least 51% black shareholding </t>
  </si>
  <si>
    <t>Suppliers are measured on various criteria in order to determine the overall BEE rating. For the purpose of this report empowering suppliers are all those that are listed either as a :"Value Adding" or "Empowering" supplier on the BEE certificate and has an ownership level of &gt; 25% black owned. All EMEs are considered "Empowering".</t>
  </si>
  <si>
    <t>Enterprise Development</t>
  </si>
  <si>
    <t>Supplier  Development Contributions</t>
  </si>
  <si>
    <t>Eligible Enterprises</t>
  </si>
  <si>
    <t>The company must be an EME or a QSME and must be at least 51% Black owned.</t>
  </si>
  <si>
    <t>Monetary or non-monetary contributions carried out with the objective to contributing to the sustainability and operational independence of the beneficiary</t>
  </si>
  <si>
    <t>Enterprise  Development Contributions</t>
  </si>
  <si>
    <t>Monetary or non-monetary contributions carried out with the objective of developing a beneficiary</t>
  </si>
  <si>
    <t>Category</t>
  </si>
  <si>
    <t>Indicator</t>
  </si>
  <si>
    <t>Scorecard Points Available</t>
  </si>
  <si>
    <t>All Empowering Suppliers</t>
  </si>
  <si>
    <t>B-BBEE Procurement Spend from all Empowering Suppliers based on the B-BBEE Procurement Recognition Levels as a % of Total Measured Procurement Spend</t>
  </si>
  <si>
    <t>5 points</t>
  </si>
  <si>
    <t>80% of Total Measured Procurement Spend</t>
  </si>
  <si>
    <t>Empowering QSEs</t>
  </si>
  <si>
    <t>B-BBEE Procurement Spend from Empowering QSEs based on the B-BBEE Procurement Recognition Levels as a % of Total Measured Procurement Spend</t>
  </si>
  <si>
    <t>3 points</t>
  </si>
  <si>
    <t>15% of Total Measured Procurement Spend</t>
  </si>
  <si>
    <t>EMEs</t>
  </si>
  <si>
    <t>B-BBEE Procurement Spend from EMEs based on the B-BBEE Procurement Recognition Levels as a % of Total Measured Procurement Spend</t>
  </si>
  <si>
    <t>4 points</t>
  </si>
  <si>
    <t>51% Black owned Empowering suppliers</t>
  </si>
  <si>
    <t>B-BBEE Procurement Spend from Empowering suppliers that are at least 51% black owned based on the applicable B-BBEE Procurement Recognition Levels as a % of Total Measured Procurement Spend</t>
  </si>
  <si>
    <t>9 points</t>
  </si>
  <si>
    <t>40% of Total Measured Procurement Spend</t>
  </si>
  <si>
    <t>30% Black women owned Empowering suppliers</t>
  </si>
  <si>
    <t>B-BBEE Procurement Spend from Empowering suppliers that are at least 30% black women owned based on the applicable B-BBEE Procurement Recognition Levels as a % of Total Measured Procurement Spend</t>
  </si>
  <si>
    <t>12% of Total Measured Procurement Spend</t>
  </si>
  <si>
    <t>Supplier Development</t>
  </si>
  <si>
    <t>Annual value of SD contributions</t>
  </si>
  <si>
    <t>Annual value of ED contributions</t>
  </si>
  <si>
    <t>10 points</t>
  </si>
  <si>
    <t>2% of NPAT</t>
  </si>
  <si>
    <t>1% of NPAT</t>
  </si>
  <si>
    <t>SUMMARY OF DEPARTMENT OF TRADE AND INDUSTRIES (DTI) CODES OF GOOD PRACTICE</t>
  </si>
  <si>
    <r>
      <t xml:space="preserve">(2 &amp; 3) Supplier Development &amp; Enterprise Development
</t>
    </r>
    <r>
      <rPr>
        <sz val="12"/>
        <color theme="1"/>
        <rFont val="Calibri"/>
        <family val="2"/>
        <scheme val="minor"/>
      </rPr>
      <t>Supplier Development and Enterprise Development is measured against Net Profit After Tax and as such is not measureable directly against a project's spend. Instead the project is responsible to nominate a qualifying supplier or suppliers that would benefit from an SD or ED contribution. Funds for these contributions will be alocated from a corporte level (as oppsed to being paid by the project) and hence compliance will be measure at the corporate level.</t>
    </r>
  </si>
  <si>
    <r>
      <t xml:space="preserve">(1) Preferential Procurement Requirements
</t>
    </r>
    <r>
      <rPr>
        <sz val="12"/>
        <color theme="1"/>
        <rFont val="Calibri"/>
        <family val="2"/>
        <scheme val="minor"/>
      </rPr>
      <t>This report aims to measure each project individualy against the 5 criteria listed in the table below:</t>
    </r>
  </si>
  <si>
    <t>Total Spend to Date
[R]</t>
  </si>
  <si>
    <t xml:space="preserve">Black Woman </t>
  </si>
  <si>
    <t>BW Owned (&gt;=30%)</t>
  </si>
  <si>
    <t>Not BWO (&lt;30%)</t>
  </si>
  <si>
    <t>Classification</t>
  </si>
  <si>
    <t>Is this an SD or ED nominated candidate?</t>
  </si>
  <si>
    <r>
      <t xml:space="preserve">Total Planned Local Spend
</t>
    </r>
    <r>
      <rPr>
        <sz val="10"/>
        <color theme="1"/>
        <rFont val="Arial"/>
        <family val="2"/>
      </rPr>
      <t>What the contractor plans to spend locally.</t>
    </r>
  </si>
  <si>
    <t>SD/ED Candidate</t>
  </si>
  <si>
    <t>Not SD/ED</t>
  </si>
  <si>
    <t>Calculations</t>
  </si>
  <si>
    <t>1) Complete the coloured cells for each contractor or vendor</t>
  </si>
  <si>
    <t>Male</t>
  </si>
  <si>
    <t>Female</t>
  </si>
  <si>
    <t>Empowering or higher? (Calculated)</t>
  </si>
  <si>
    <t>Total Procurment Spend to Date</t>
  </si>
  <si>
    <t>51% Black Owned</t>
  </si>
  <si>
    <t>30% Black Woman Owned</t>
  </si>
  <si>
    <t>Mining Charter</t>
  </si>
  <si>
    <t>Mining Charter Catagories</t>
  </si>
  <si>
    <t>DTI Catagories</t>
  </si>
  <si>
    <t>All Vendors / Suppliers</t>
  </si>
  <si>
    <t>BEE Spend</t>
  </si>
  <si>
    <t>Total Procurement Spend</t>
  </si>
  <si>
    <t>Actual BEE Spend to date</t>
  </si>
  <si>
    <t>25% Black Owned or Higher</t>
  </si>
  <si>
    <t xml:space="preserve">Percentage BEE Spend </t>
  </si>
  <si>
    <t>Minimum compliance target</t>
  </si>
  <si>
    <t>Target (full BEE Points)</t>
  </si>
  <si>
    <t>SD and ED SPEND</t>
  </si>
  <si>
    <t>Nominated Spend
 (by Corporate)</t>
  </si>
  <si>
    <t>Non-Local</t>
  </si>
  <si>
    <t>Semi-Skilled and higher</t>
  </si>
  <si>
    <t>Nominated Spend</t>
  </si>
  <si>
    <t>Percentage  Local Unskilled labour</t>
  </si>
  <si>
    <t>Total Contractor Local Employment Statistics</t>
  </si>
  <si>
    <t>Percentage local employment</t>
  </si>
  <si>
    <t>Totals</t>
  </si>
  <si>
    <t>Percentage Actual Local Spend to Date</t>
  </si>
  <si>
    <t>The project's total procurement spend per BEE category</t>
  </si>
  <si>
    <t>Actual BEE Spend to Date per Category</t>
  </si>
  <si>
    <t>All EMEs</t>
  </si>
  <si>
    <t>Target (Full DTI BEE Points)</t>
  </si>
  <si>
    <t>Minimum Compliance Target</t>
  </si>
  <si>
    <t>Compliance Status</t>
  </si>
  <si>
    <t>Planned spend by Corporate due to nomination</t>
  </si>
  <si>
    <t>number of nominations</t>
  </si>
  <si>
    <t>Number of Nominations</t>
  </si>
  <si>
    <t>SUPPLIER DEVELOPMENT &amp; ENTERPRISE DEVELOPMENT NOMINATIONS</t>
  </si>
  <si>
    <t>LOCAL EMPLOYMENT</t>
  </si>
  <si>
    <t>Current local employment statistics</t>
  </si>
  <si>
    <t>Percentage  Local Unskilled Labour</t>
  </si>
  <si>
    <t>Total Procurement Spend to Date</t>
  </si>
  <si>
    <r>
      <t xml:space="preserve">Target
</t>
    </r>
    <r>
      <rPr>
        <sz val="8"/>
        <color theme="1"/>
        <rFont val="Calibri"/>
        <family val="2"/>
        <scheme val="minor"/>
      </rPr>
      <t>(unofficial)</t>
    </r>
  </si>
  <si>
    <t>DTI Categories</t>
  </si>
  <si>
    <t>The projects only nominate companies to be beneficiaries of SD and ED initiatives and therefore are not measured against SD or ED spend.</t>
  </si>
  <si>
    <t>This template is to be used to produce a project specific local spending report by completing the tables in the "data entry" tab</t>
  </si>
  <si>
    <t>List the project's construction contractors directly appointed by the project. This excludes project vendors or suppliers.</t>
  </si>
  <si>
    <t>Any supplier operating within the relevant municipal area/ traditional leadership area of the operation.</t>
  </si>
  <si>
    <t>A size classification as defined by the DTI codes, based on annual turnover. See the "Introduction" tab for more details</t>
  </si>
  <si>
    <t>What is the company's percentage of black ownership? This is available on the BEE certificate.</t>
  </si>
  <si>
    <t>Black Woman Ownership</t>
  </si>
  <si>
    <t>What is the company's percentage of black woman ownership? This is available on the BEE certificate.</t>
  </si>
  <si>
    <t>Empowered or higher? (Calculated)</t>
  </si>
  <si>
    <t>Empowered Supplier</t>
  </si>
  <si>
    <r>
      <t xml:space="preserve">What </t>
    </r>
    <r>
      <rPr>
        <b/>
        <sz val="10"/>
        <color theme="1"/>
        <rFont val="Arial"/>
        <family val="2"/>
      </rPr>
      <t>the contractor</t>
    </r>
    <r>
      <rPr>
        <sz val="10"/>
        <color theme="1"/>
        <rFont val="Arial"/>
        <family val="2"/>
      </rPr>
      <t xml:space="preserve"> has already spent locally as per the definition above</t>
    </r>
  </si>
  <si>
    <t>List the project's vendors or suppliers directly appointed by the project. This excludes contractors.</t>
  </si>
  <si>
    <t>3) Unused rows must be left blank - do not delete rows or columns</t>
  </si>
  <si>
    <t xml:space="preserve">This is a classification used in the Exxaro SCM sustainability policy. This column is calculated automatically. </t>
  </si>
  <si>
    <t>Exxaro is required to make contributions toward the development of BEE suppliers. These contributions (monetary or non monetary) are not in the mandate of the projects directly but are rather administered corporately by the Manager, SCM Sustainability. The projects may however nominate a qualifying supplier to be assisted by such a contribution or initiative. See the "Introduction" tab for details. In this section you can identify if any of the suppliers have been nominated to assisted in this manner and what the planned value of the assistance would be. (This information is for planning purposes only)</t>
  </si>
  <si>
    <t>The information entered here should be a snapshot of the most recent employment status.</t>
  </si>
  <si>
    <t>Non BO.</t>
  </si>
  <si>
    <t>Non-Black Owned</t>
  </si>
  <si>
    <t>Supplier/Vendor</t>
  </si>
  <si>
    <r>
      <t xml:space="preserve">What </t>
    </r>
    <r>
      <rPr>
        <b/>
        <sz val="10"/>
        <color theme="1"/>
        <rFont val="Arial"/>
        <family val="2"/>
      </rPr>
      <t xml:space="preserve">the contractor </t>
    </r>
    <r>
      <rPr>
        <sz val="10"/>
        <color theme="1"/>
        <rFont val="Arial"/>
        <family val="2"/>
      </rPr>
      <t xml:space="preserve">plans to spend locally in executing their scope. This must be obtained from the contractor and should also be classified as spend to Black Owned (&gt;=51% black ownership) Suppliers and non Black Owned suppliers. (If a local spend target was agreed with the contractor during negotiations then that target should be entered here.) </t>
    </r>
  </si>
  <si>
    <t>Description of initiative or assistance given</t>
  </si>
  <si>
    <t>Description of Initiatives</t>
  </si>
  <si>
    <t>Arranged training for Contract C's quality control staff</t>
  </si>
  <si>
    <t>Arrange transportation for the Contractor B's labourers</t>
  </si>
  <si>
    <t>SD and ED SPEND Comments</t>
  </si>
  <si>
    <t xml:space="preserve">Contractor slot 1 </t>
  </si>
  <si>
    <t>Contractor slot 2</t>
  </si>
  <si>
    <t>Contractor slot 3</t>
  </si>
  <si>
    <t>Contractor slot 4</t>
  </si>
  <si>
    <t>Contractor slot 5</t>
  </si>
  <si>
    <t>Contractor slot 6</t>
  </si>
  <si>
    <t>Contractor slot 7</t>
  </si>
  <si>
    <t>Contractor slot 8</t>
  </si>
  <si>
    <t>Contractor slot 9</t>
  </si>
  <si>
    <t>Contractor slot 10</t>
  </si>
  <si>
    <t>Vendor slot 1</t>
  </si>
  <si>
    <t>Vendor slot 2</t>
  </si>
  <si>
    <t>Vendor slot 3</t>
  </si>
  <si>
    <t>Vendor slot 4</t>
  </si>
  <si>
    <t>Vendor slot 5</t>
  </si>
  <si>
    <t>Vendor slot 6</t>
  </si>
  <si>
    <t>Vendor slot 7</t>
  </si>
  <si>
    <t>Vendor slot 8</t>
  </si>
  <si>
    <t>Vendor slot 9</t>
  </si>
  <si>
    <t>Vendor slot 10</t>
  </si>
  <si>
    <t>Vendor slot 11</t>
  </si>
  <si>
    <t>Vendor slot 12</t>
  </si>
  <si>
    <t>Vendor slot 13</t>
  </si>
  <si>
    <t>Vendor slot 14</t>
  </si>
  <si>
    <t>Vendor slot 15</t>
  </si>
  <si>
    <t>Vendor slot 16</t>
  </si>
  <si>
    <t>Vendor slot 17</t>
  </si>
  <si>
    <t>Vendor slot 18</t>
  </si>
  <si>
    <t>Vendor slot 19</t>
  </si>
  <si>
    <t>Vendor slot 20</t>
  </si>
  <si>
    <t>Vendor slot 21</t>
  </si>
  <si>
    <t>Vendor slot 22</t>
  </si>
  <si>
    <t>Vendor slot 23</t>
  </si>
  <si>
    <t>Vendor slot 24</t>
  </si>
  <si>
    <t>Vendor slot 25</t>
  </si>
  <si>
    <t>Vendor slot 26</t>
  </si>
  <si>
    <t>Vendor slot 27</t>
  </si>
  <si>
    <t>Vendor slot 28</t>
  </si>
  <si>
    <t>Vendor slot 29</t>
  </si>
  <si>
    <t>Vendor slot 30</t>
  </si>
  <si>
    <t>Vendor slot 31</t>
  </si>
  <si>
    <t>Vendor slot 32</t>
  </si>
  <si>
    <t>Vendor slot 33</t>
  </si>
  <si>
    <t>Vendor slot 34</t>
  </si>
  <si>
    <t>Vendor slot 35</t>
  </si>
  <si>
    <t>Vendor slot 36</t>
  </si>
  <si>
    <t>Vendor slot 37</t>
  </si>
  <si>
    <t>Vendor slot 38</t>
  </si>
  <si>
    <t>Vendor slot 39</t>
  </si>
  <si>
    <t>Vendor slot 40</t>
  </si>
  <si>
    <t>Comment</t>
  </si>
  <si>
    <t>Candidate?</t>
  </si>
  <si>
    <t>Cum Coment</t>
  </si>
  <si>
    <t xml:space="preserve"> To provide steercom level reporting on local and BEE spend per project. It tries to answer the question: "How are the individual projects benefiting  local communities and BEE companies?".</t>
  </si>
  <si>
    <t>To be presented at steercoms</t>
  </si>
  <si>
    <t>Total value of the contract / Total planned spend on the contract including modifications.</t>
  </si>
  <si>
    <t>No, Exxaro as a corporate entity tracks and reports on BEE spend directly from SAP. The SAP reports that currently exist track on a corporate level but do not facilitate tracking on a per project level and thus can not answer the question posed above. The ability to track BEE spend per project directly from SAP is being investigated, but it would however still not give an indication of the local spend of the appointed contractors as this reports intends to do.</t>
  </si>
  <si>
    <t>Yes, the data is needed to give an overall perspective of the contribution made by the project as a whole.</t>
  </si>
  <si>
    <t>What is the intent of the report?</t>
  </si>
  <si>
    <t>What is the frequency of reporting?</t>
  </si>
  <si>
    <t>In the "Planned Local Spend" section of the data entry tab. The contractor should be asked to provide their planned and actual local spend. If they are using local subcontractors, the cost there of should be included in this sum.</t>
  </si>
  <si>
    <t>Contractor employment data - how is this measured?</t>
  </si>
  <si>
    <t>Will the information be published for auditing ?</t>
  </si>
  <si>
    <t>Should contracts still be listed and reported on in this report once they have been closed?</t>
  </si>
  <si>
    <t>How is the spend on local sub contractors accounted for?</t>
  </si>
  <si>
    <t>It is a measure of the number of bodies employed at a particular point in time, like a snapshot. The data should be populated with the most recent available data as is currently reported on in Steercom.</t>
  </si>
  <si>
    <t>This is primarily for tracking against the SCM SD and ED funds (Sandile Khumalo is the administrator of these funds) but if a project wants to report on some other assistance given the estimated value of the report can be listed in the SD column and must then be qualified with a description of the endeavour.</t>
  </si>
  <si>
    <t>SD and ED Spend - Is this only for spend by SCM Sustainability SD and ED funding? What if the project assisted a contractor/vendor in some other way?</t>
  </si>
  <si>
    <t>FAQ (Dec 2017)</t>
  </si>
  <si>
    <t>Value</t>
  </si>
  <si>
    <t>% Black Owned</t>
  </si>
  <si>
    <t xml:space="preserve">Value </t>
  </si>
  <si>
    <t>The procurement of the materials, goods, services or labour required in the execution of the project from suppliers that are local to the project site. This includes spend by Exxaro directly and local spend reported by contractors.</t>
  </si>
  <si>
    <t>Planned Direct Local Spend by Exxaro</t>
  </si>
  <si>
    <t>Actual Direct Local Spend by Exxaro</t>
  </si>
  <si>
    <t>Planned Direct Local Spend by Exxaro BO</t>
  </si>
  <si>
    <t>Actual Direct Local Spend by Exxaro BO</t>
  </si>
  <si>
    <t>Planned Local Spend by Contractor</t>
  </si>
  <si>
    <t>Total ACtual Local Spend</t>
  </si>
  <si>
    <t>Total Actual Local Spend BO only</t>
  </si>
  <si>
    <t>Total Planned Local Spend</t>
  </si>
  <si>
    <t>Total Planned Local Spend BO only</t>
  </si>
  <si>
    <t>% Black owned planned</t>
  </si>
  <si>
    <t>% Black owned Actual</t>
  </si>
  <si>
    <t>Planned Local Spend [R]</t>
  </si>
  <si>
    <t>n.a. local contractor</t>
  </si>
  <si>
    <t>n.a.</t>
  </si>
  <si>
    <t>Contract Scope Summary (What is the contractor employed to do)</t>
  </si>
  <si>
    <t>Commodity (what services/goods have been purchased)</t>
  </si>
  <si>
    <t>BELFAST IMPLEMENTATION PROJECT</t>
  </si>
  <si>
    <t>(Red Tab)</t>
  </si>
  <si>
    <r>
      <t>Complete the project data in the "</t>
    </r>
    <r>
      <rPr>
        <sz val="11"/>
        <color rgb="FFFF0000"/>
        <rFont val="Calibri"/>
        <family val="2"/>
        <scheme val="minor"/>
      </rPr>
      <t>Cover Page</t>
    </r>
    <r>
      <rPr>
        <sz val="11"/>
        <rFont val="Calibri"/>
        <family val="2"/>
        <scheme val="minor"/>
      </rPr>
      <t>" tab</t>
    </r>
  </si>
  <si>
    <r>
      <t>Complete the data table in the "</t>
    </r>
    <r>
      <rPr>
        <sz val="11"/>
        <color rgb="FFFF0000"/>
        <rFont val="Calibri"/>
        <family val="2"/>
        <scheme val="minor"/>
      </rPr>
      <t>Data Entry</t>
    </r>
    <r>
      <rPr>
        <sz val="11"/>
        <rFont val="Calibri"/>
        <family val="2"/>
        <scheme val="minor"/>
      </rPr>
      <t>" tab</t>
    </r>
  </si>
  <si>
    <t>BELFAST FILLING STATION</t>
  </si>
  <si>
    <t>BELFAST MIDAS</t>
  </si>
  <si>
    <t>LOSE TOOLS</t>
  </si>
  <si>
    <t>ELECTRICITY</t>
  </si>
  <si>
    <t>BED MIDDELBURG</t>
  </si>
  <si>
    <t>AIDA BELFAST</t>
  </si>
  <si>
    <t>TRANSPORT</t>
  </si>
  <si>
    <t>KOSMOS SKRYFBEHOEFTES</t>
  </si>
  <si>
    <t>T &amp; T HARDEWARE</t>
  </si>
  <si>
    <t>WATER</t>
  </si>
  <si>
    <t>CLEANING</t>
  </si>
  <si>
    <t>HOUSING</t>
  </si>
  <si>
    <t>BELFAST ELEKTRIES</t>
  </si>
  <si>
    <t>COST OF SALES</t>
  </si>
  <si>
    <t>PETROL/DIESEL</t>
  </si>
  <si>
    <t>BOLT &amp; NUT MINING</t>
  </si>
  <si>
    <t>BUCO MIDDELBURG</t>
  </si>
  <si>
    <t>HINTERLAND BELFAST</t>
  </si>
  <si>
    <t>NKOSI SPARES</t>
  </si>
  <si>
    <t>STATIONERY</t>
  </si>
  <si>
    <t>L FERREIRA</t>
  </si>
  <si>
    <t>LEMON TREES TOILET</t>
  </si>
  <si>
    <t>RENTAL OF TOILETS</t>
  </si>
  <si>
    <t>MAKOMSI TRADING</t>
  </si>
  <si>
    <t>RENTTECH WITBANK</t>
  </si>
  <si>
    <t>EQUIPMENT RENTAL</t>
  </si>
  <si>
    <t>JOHNSON TRADING</t>
  </si>
  <si>
    <t>CRANE HIRE</t>
  </si>
  <si>
    <t>CHERY PICKERS</t>
  </si>
  <si>
    <t>THIRSTY IRISH</t>
  </si>
  <si>
    <t>THERMADYNE WITBANK</t>
  </si>
  <si>
    <t>PPE</t>
  </si>
  <si>
    <t>TOOLS &amp; THINGS MIDDELBURG</t>
  </si>
  <si>
    <t>WESTPACK LIFESTYLE</t>
  </si>
  <si>
    <t>ZANELE CLEANING SERVICES</t>
  </si>
  <si>
    <t>TALISMAN MIDDELBURG</t>
  </si>
  <si>
    <t>2318 - MMD GMS</t>
  </si>
  <si>
    <t>KNIGHTS GUESTHOUSE</t>
  </si>
  <si>
    <t>SHELL ACTION SERVICES</t>
  </si>
  <si>
    <t>ACCOMMODATION</t>
  </si>
  <si>
    <t>BOLT AND NUT MINING</t>
  </si>
  <si>
    <t>PEP BELFAST</t>
  </si>
  <si>
    <t>SPAR BELFAST</t>
  </si>
  <si>
    <t>ENGEN BELFAST</t>
  </si>
  <si>
    <t>BOLT SUPPLY</t>
  </si>
  <si>
    <t>OFFICE SUPPLIES</t>
  </si>
  <si>
    <t>OFFICE CONSUMABLES</t>
  </si>
  <si>
    <t>INDUSTRIAL HEALTH SERVICE</t>
  </si>
  <si>
    <t>DOVER TESTING</t>
  </si>
  <si>
    <t xml:space="preserve">Local </t>
  </si>
  <si>
    <t>Local - District</t>
  </si>
  <si>
    <t>Local - Provincial</t>
  </si>
  <si>
    <t>Non-local</t>
  </si>
  <si>
    <t>LOCK</t>
  </si>
  <si>
    <t>CHECKERS MIDDELBURG</t>
  </si>
  <si>
    <t xml:space="preserve">EAZI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</si>
</sst>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b/>
      <sz val="12"/>
      <color theme="1"/>
      <name val="Arial"/>
      <family val="2"/>
    </font>
    <font>
      <b/>
      <sz val="11"/>
      <name val="Calibri"/>
      <family val="2"/>
      <scheme val="minor"/>
    </font>
    <font>
      <sz val="11"/>
      <name val="Calibri"/>
      <family val="2"/>
      <scheme val="minor"/>
    </font>
    <font>
      <sz val="12"/>
      <color theme="1"/>
      <name val="Calibri"/>
      <family val="2"/>
      <scheme val="minor"/>
    </font>
    <font>
      <sz val="14"/>
      <color theme="1"/>
      <name val="Arial"/>
      <family val="2"/>
    </font>
    <font>
      <b/>
      <sz val="22"/>
      <color theme="1"/>
      <name val="Arial"/>
      <family val="2"/>
    </font>
    <font>
      <b/>
      <sz val="9"/>
      <color theme="1"/>
      <name val="Arial"/>
      <family val="2"/>
    </font>
    <font>
      <b/>
      <sz val="14"/>
      <color theme="1"/>
      <name val="Arial"/>
      <family val="2"/>
    </font>
    <font>
      <sz val="8"/>
      <color theme="1"/>
      <name val="Calibri"/>
      <family val="2"/>
      <scheme val="minor"/>
    </font>
    <font>
      <sz val="8"/>
      <color theme="0" tint="-0.499984740745262"/>
      <name val="Arial"/>
      <family val="2"/>
    </font>
    <font>
      <sz val="11"/>
      <color theme="0" tint="-0.499984740745262"/>
      <name val="Arial"/>
      <family val="2"/>
    </font>
    <font>
      <b/>
      <sz val="8"/>
      <color theme="0" tint="-0.499984740745262"/>
      <name val="Arial"/>
      <family val="2"/>
    </font>
    <font>
      <sz val="8"/>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b/>
      <sz val="14"/>
      <color theme="1"/>
      <name val="Calibri"/>
      <family val="2"/>
      <scheme val="minor"/>
    </font>
    <font>
      <b/>
      <sz val="12"/>
      <color theme="1"/>
      <name val="Calibri"/>
      <family val="2"/>
      <scheme val="minor"/>
    </font>
    <font>
      <sz val="11"/>
      <color theme="8"/>
      <name val="Calibri"/>
      <family val="2"/>
      <scheme val="minor"/>
    </font>
    <font>
      <b/>
      <sz val="16"/>
      <name val="Calibri"/>
      <family val="2"/>
      <scheme val="minor"/>
    </font>
    <font>
      <b/>
      <i/>
      <sz val="10"/>
      <color theme="1"/>
      <name val="Arial"/>
      <family val="2"/>
    </font>
    <font>
      <b/>
      <sz val="12"/>
      <name val="Calibri"/>
      <family val="2"/>
      <scheme val="minor"/>
    </font>
    <font>
      <sz val="9"/>
      <color theme="1"/>
      <name val="Calibri"/>
      <family val="2"/>
      <scheme val="minor"/>
    </font>
    <font>
      <b/>
      <sz val="8"/>
      <name val="Calibri"/>
      <family val="2"/>
      <scheme val="minor"/>
    </font>
    <font>
      <b/>
      <sz val="8"/>
      <color theme="1"/>
      <name val="Calibri"/>
      <family val="2"/>
      <scheme val="minor"/>
    </font>
    <font>
      <sz val="8"/>
      <name val="Calibri"/>
      <family val="2"/>
      <scheme val="minor"/>
    </font>
    <font>
      <sz val="10"/>
      <color theme="1"/>
      <name val="Calibri"/>
      <family val="2"/>
      <scheme val="minor"/>
    </font>
    <font>
      <sz val="16"/>
      <color theme="1"/>
      <name val="Calibri"/>
      <family val="2"/>
      <scheme val="minor"/>
    </font>
    <font>
      <sz val="7"/>
      <color theme="1"/>
      <name val="Calibri"/>
      <family val="2"/>
      <scheme val="minor"/>
    </font>
    <font>
      <b/>
      <sz val="8"/>
      <color theme="0" tint="-0.499984740745262"/>
      <name val="Calibri"/>
      <family val="2"/>
      <scheme val="minor"/>
    </font>
    <font>
      <b/>
      <sz val="7"/>
      <name val="Calibri"/>
      <family val="2"/>
      <scheme val="minor"/>
    </font>
    <font>
      <sz val="7"/>
      <name val="Calibri"/>
      <family val="2"/>
      <scheme val="minor"/>
    </font>
    <font>
      <i/>
      <sz val="11"/>
      <color theme="1" tint="0.499984740745262"/>
      <name val="Calibri"/>
      <family val="2"/>
      <scheme val="minor"/>
    </font>
    <font>
      <sz val="10"/>
      <name val="Arial"/>
      <family val="2"/>
    </font>
    <font>
      <sz val="9"/>
      <color theme="1"/>
      <name val="Arial"/>
      <family val="2"/>
    </font>
    <font>
      <sz val="11"/>
      <color rgb="FFFF0000"/>
      <name val="Calibri"/>
      <family val="2"/>
      <scheme val="minor"/>
    </font>
    <font>
      <b/>
      <sz val="16"/>
      <color theme="1"/>
      <name val="Arial"/>
      <family val="2"/>
    </font>
    <font>
      <b/>
      <u/>
      <sz val="16"/>
      <color theme="1"/>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2F2F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0000"/>
        <bgColor indexed="64"/>
      </patternFill>
    </fill>
  </fills>
  <borders count="7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165" fontId="1" fillId="0" borderId="0" applyFont="0" applyFill="0" applyBorder="0" applyAlignment="0" applyProtection="0"/>
    <xf numFmtId="165" fontId="1" fillId="0" borderId="0" applyFont="0" applyFill="0" applyBorder="0" applyAlignment="0" applyProtection="0"/>
  </cellStyleXfs>
  <cellXfs count="516">
    <xf numFmtId="0" fontId="0" fillId="0" borderId="0" xfId="0"/>
    <xf numFmtId="0" fontId="3" fillId="0" borderId="0" xfId="0" applyFont="1"/>
    <xf numFmtId="0" fontId="4" fillId="0" borderId="0" xfId="0" applyFont="1"/>
    <xf numFmtId="0" fontId="3" fillId="0" borderId="0" xfId="0" applyFont="1" applyFill="1" applyBorder="1"/>
    <xf numFmtId="0" fontId="5" fillId="0" borderId="0" xfId="0" applyFont="1"/>
    <xf numFmtId="0" fontId="6" fillId="0" borderId="0" xfId="0" applyFont="1"/>
    <xf numFmtId="0" fontId="6" fillId="0" borderId="0" xfId="0" applyFont="1" applyFill="1" applyBorder="1"/>
    <xf numFmtId="0" fontId="6" fillId="0" borderId="0" xfId="0" applyFont="1" applyAlignment="1">
      <alignment horizontal="left" vertical="top"/>
    </xf>
    <xf numFmtId="0" fontId="7" fillId="0" borderId="0" xfId="0" applyFont="1" applyFill="1"/>
    <xf numFmtId="0" fontId="3" fillId="0" borderId="0" xfId="0" applyFont="1" applyFill="1"/>
    <xf numFmtId="0" fontId="6" fillId="0" borderId="0" xfId="0" applyFont="1" applyFill="1"/>
    <xf numFmtId="0" fontId="5" fillId="0" borderId="0" xfId="0" applyFont="1" applyFill="1" applyBorder="1" applyAlignment="1">
      <alignment horizontal="center"/>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0" xfId="0" applyFont="1" applyFill="1" applyBorder="1" applyAlignment="1">
      <alignment horizontal="center"/>
    </xf>
    <xf numFmtId="0" fontId="6" fillId="2" borderId="23" xfId="0" applyFont="1" applyFill="1" applyBorder="1" applyAlignment="1">
      <alignment horizontal="left" vertical="center"/>
    </xf>
    <xf numFmtId="0" fontId="6" fillId="2" borderId="24" xfId="0" applyFont="1" applyFill="1" applyBorder="1" applyAlignment="1">
      <alignment horizontal="left" vertical="center"/>
    </xf>
    <xf numFmtId="165" fontId="6" fillId="3" borderId="25" xfId="1" applyNumberFormat="1" applyFont="1" applyFill="1" applyBorder="1" applyAlignment="1">
      <alignment horizontal="left" vertical="center"/>
    </xf>
    <xf numFmtId="165" fontId="6" fillId="2" borderId="26" xfId="1" applyNumberFormat="1" applyFont="1" applyFill="1" applyBorder="1" applyAlignment="1">
      <alignment horizontal="center" vertical="center"/>
    </xf>
    <xf numFmtId="1" fontId="6" fillId="3" borderId="23" xfId="1" applyNumberFormat="1" applyFont="1" applyFill="1" applyBorder="1" applyAlignment="1">
      <alignment horizontal="center" vertical="center"/>
    </xf>
    <xf numFmtId="165" fontId="6" fillId="0" borderId="0" xfId="1" applyNumberFormat="1" applyFont="1" applyFill="1" applyBorder="1" applyAlignment="1">
      <alignment horizontal="left" vertical="center"/>
    </xf>
    <xf numFmtId="0" fontId="6" fillId="2" borderId="28" xfId="0" applyFont="1" applyFill="1" applyBorder="1" applyAlignment="1">
      <alignment horizontal="left" vertical="center"/>
    </xf>
    <xf numFmtId="0" fontId="6" fillId="2" borderId="29" xfId="0" applyFont="1" applyFill="1" applyBorder="1" applyAlignment="1">
      <alignment horizontal="left" vertical="center"/>
    </xf>
    <xf numFmtId="165" fontId="6" fillId="3" borderId="30" xfId="1" applyNumberFormat="1" applyFont="1" applyFill="1" applyBorder="1" applyAlignment="1">
      <alignment horizontal="left" vertical="center"/>
    </xf>
    <xf numFmtId="165" fontId="6" fillId="2" borderId="23" xfId="1" applyNumberFormat="1" applyFont="1" applyFill="1" applyBorder="1" applyAlignment="1">
      <alignment horizontal="center" vertical="center"/>
    </xf>
    <xf numFmtId="165" fontId="6" fillId="2" borderId="31" xfId="1" applyNumberFormat="1" applyFont="1" applyFill="1" applyBorder="1" applyAlignment="1">
      <alignment horizontal="center" vertical="center"/>
    </xf>
    <xf numFmtId="0" fontId="6" fillId="2" borderId="18" xfId="0" applyFont="1" applyFill="1" applyBorder="1" applyAlignment="1">
      <alignment horizontal="left" vertical="center"/>
    </xf>
    <xf numFmtId="0" fontId="6" fillId="2" borderId="20" xfId="0" applyFont="1" applyFill="1" applyBorder="1" applyAlignment="1">
      <alignment horizontal="left" vertical="center"/>
    </xf>
    <xf numFmtId="165" fontId="6" fillId="3" borderId="21" xfId="1" applyNumberFormat="1" applyFont="1" applyFill="1" applyBorder="1" applyAlignment="1">
      <alignment horizontal="left" vertical="center"/>
    </xf>
    <xf numFmtId="0" fontId="6" fillId="0" borderId="35" xfId="0" applyFont="1" applyFill="1" applyBorder="1" applyAlignment="1">
      <alignment horizontal="center" vertical="center" wrapText="1"/>
    </xf>
    <xf numFmtId="0" fontId="0" fillId="0" borderId="0" xfId="0" applyBorder="1"/>
    <xf numFmtId="165" fontId="2" fillId="0" borderId="0" xfId="0" applyNumberFormat="1" applyFont="1" applyBorder="1"/>
    <xf numFmtId="1" fontId="0" fillId="3" borderId="9" xfId="1" applyNumberFormat="1" applyFont="1" applyFill="1" applyBorder="1" applyAlignment="1">
      <alignment horizontal="center" vertical="center"/>
    </xf>
    <xf numFmtId="1" fontId="0" fillId="2" borderId="9" xfId="1" applyNumberFormat="1" applyFont="1" applyFill="1" applyBorder="1" applyAlignment="1">
      <alignment horizontal="center" vertical="center"/>
    </xf>
    <xf numFmtId="1" fontId="0" fillId="2" borderId="27" xfId="1" applyNumberFormat="1" applyFont="1" applyFill="1" applyBorder="1" applyAlignment="1">
      <alignment horizontal="center" vertical="center"/>
    </xf>
    <xf numFmtId="1" fontId="0" fillId="3" borderId="27" xfId="1" applyNumberFormat="1" applyFont="1" applyFill="1" applyBorder="1" applyAlignment="1">
      <alignment horizontal="center" vertical="center"/>
    </xf>
    <xf numFmtId="0" fontId="10" fillId="0" borderId="0" xfId="0" applyFont="1"/>
    <xf numFmtId="0" fontId="6" fillId="0" borderId="0" xfId="0" applyFont="1" applyAlignment="1">
      <alignment horizontal="left" vertical="top"/>
    </xf>
    <xf numFmtId="0" fontId="6" fillId="0" borderId="46" xfId="0" applyFont="1" applyFill="1" applyBorder="1" applyAlignment="1">
      <alignment horizontal="center" vertical="center" wrapText="1"/>
    </xf>
    <xf numFmtId="165" fontId="6" fillId="3" borderId="27" xfId="1" applyNumberFormat="1" applyFont="1" applyFill="1" applyBorder="1" applyAlignment="1">
      <alignment horizontal="left" vertical="center"/>
    </xf>
    <xf numFmtId="165" fontId="6" fillId="2" borderId="49" xfId="1" applyNumberFormat="1" applyFont="1" applyFill="1" applyBorder="1" applyAlignment="1">
      <alignment horizontal="center" vertical="center"/>
    </xf>
    <xf numFmtId="1" fontId="6" fillId="3" borderId="9" xfId="1" applyNumberFormat="1" applyFont="1" applyFill="1" applyBorder="1" applyAlignment="1">
      <alignment horizontal="center" vertical="center"/>
    </xf>
    <xf numFmtId="165" fontId="6" fillId="3" borderId="50" xfId="1" applyNumberFormat="1" applyFont="1" applyFill="1" applyBorder="1" applyAlignment="1">
      <alignment horizontal="left" vertical="center"/>
    </xf>
    <xf numFmtId="165" fontId="6" fillId="3" borderId="41" xfId="1" applyNumberFormat="1" applyFont="1" applyFill="1" applyBorder="1" applyAlignment="1">
      <alignment horizontal="left" vertical="center"/>
    </xf>
    <xf numFmtId="165" fontId="6" fillId="3" borderId="35" xfId="1" applyNumberFormat="1" applyFont="1" applyFill="1" applyBorder="1" applyAlignment="1">
      <alignment horizontal="left" vertical="center"/>
    </xf>
    <xf numFmtId="165" fontId="6" fillId="2" borderId="1" xfId="1" applyNumberFormat="1" applyFont="1" applyFill="1" applyBorder="1" applyAlignment="1">
      <alignment horizontal="center" vertical="center"/>
    </xf>
    <xf numFmtId="1" fontId="6" fillId="3" borderId="14" xfId="1" applyNumberFormat="1" applyFont="1" applyFill="1" applyBorder="1" applyAlignment="1">
      <alignment horizontal="center" vertical="center"/>
    </xf>
    <xf numFmtId="0" fontId="3" fillId="0" borderId="0" xfId="0" applyFont="1" applyBorder="1"/>
    <xf numFmtId="0" fontId="3" fillId="0" borderId="26" xfId="0" applyFont="1" applyBorder="1"/>
    <xf numFmtId="0" fontId="6" fillId="0" borderId="0" xfId="0" applyFont="1" applyBorder="1"/>
    <xf numFmtId="0" fontId="15" fillId="0" borderId="0" xfId="0" applyFont="1" applyFill="1" applyBorder="1"/>
    <xf numFmtId="0" fontId="8" fillId="0" borderId="0" xfId="0" applyFont="1" applyFill="1" applyBorder="1" applyAlignment="1">
      <alignment vertical="center" wrapText="1"/>
    </xf>
    <xf numFmtId="165" fontId="9" fillId="0" borderId="0" xfId="1" applyNumberFormat="1" applyFont="1" applyFill="1" applyBorder="1" applyAlignment="1">
      <alignment horizontal="center" vertical="center" wrapText="1"/>
    </xf>
    <xf numFmtId="1" fontId="0" fillId="0" borderId="0" xfId="1" applyNumberFormat="1" applyFont="1" applyFill="1" applyBorder="1" applyAlignment="1">
      <alignment horizontal="center" vertical="center"/>
    </xf>
    <xf numFmtId="0" fontId="16" fillId="0" borderId="0" xfId="0" applyFont="1"/>
    <xf numFmtId="0" fontId="16" fillId="0" borderId="0" xfId="0" applyFont="1" applyFill="1" applyBorder="1"/>
    <xf numFmtId="0" fontId="17" fillId="0" borderId="0" xfId="0" applyFont="1"/>
    <xf numFmtId="0" fontId="16" fillId="0" borderId="0" xfId="0" applyFont="1" applyFill="1"/>
    <xf numFmtId="0" fontId="17" fillId="0" borderId="0" xfId="0" applyFont="1" applyFill="1"/>
    <xf numFmtId="0" fontId="18" fillId="0" borderId="0" xfId="0" applyFont="1" applyFill="1" applyBorder="1"/>
    <xf numFmtId="0" fontId="18" fillId="0" borderId="29" xfId="0" applyFont="1" applyFill="1" applyBorder="1" applyAlignment="1">
      <alignment vertical="center" wrapText="1"/>
    </xf>
    <xf numFmtId="0" fontId="16" fillId="0" borderId="29" xfId="0" applyFont="1" applyFill="1" applyBorder="1" applyAlignment="1">
      <alignment horizontal="left" vertical="center"/>
    </xf>
    <xf numFmtId="0" fontId="18" fillId="0" borderId="29" xfId="0" applyFont="1" applyFill="1" applyBorder="1"/>
    <xf numFmtId="0" fontId="16" fillId="0" borderId="29" xfId="0" applyFont="1" applyFill="1" applyBorder="1"/>
    <xf numFmtId="9" fontId="16" fillId="0" borderId="0" xfId="2" applyFont="1" applyFill="1" applyBorder="1" applyAlignment="1">
      <alignment horizontal="center"/>
    </xf>
    <xf numFmtId="165" fontId="16" fillId="0" borderId="0" xfId="1" applyNumberFormat="1" applyFont="1" applyFill="1" applyBorder="1" applyAlignment="1">
      <alignment horizontal="center" vertical="center"/>
    </xf>
    <xf numFmtId="0" fontId="19" fillId="0" borderId="0" xfId="0" applyFont="1" applyFill="1" applyBorder="1" applyAlignment="1">
      <alignment vertical="center" wrapText="1"/>
    </xf>
    <xf numFmtId="165" fontId="19" fillId="0" borderId="0" xfId="1" applyNumberFormat="1" applyFont="1" applyFill="1" applyBorder="1" applyAlignment="1">
      <alignment horizontal="center" vertical="center" wrapText="1"/>
    </xf>
    <xf numFmtId="1" fontId="19" fillId="0" borderId="0" xfId="1" applyNumberFormat="1" applyFont="1" applyFill="1" applyBorder="1" applyAlignment="1">
      <alignment horizontal="center" vertical="center"/>
    </xf>
    <xf numFmtId="1" fontId="16" fillId="0" borderId="0" xfId="0" applyNumberFormat="1" applyFont="1" applyFill="1" applyBorder="1"/>
    <xf numFmtId="0" fontId="16" fillId="0" borderId="0" xfId="0" applyFont="1" applyFill="1" applyBorder="1" applyAlignment="1"/>
    <xf numFmtId="0" fontId="21" fillId="0" borderId="0" xfId="0" applyFont="1"/>
    <xf numFmtId="9" fontId="16" fillId="0" borderId="0" xfId="2" applyFont="1" applyFill="1" applyBorder="1" applyAlignment="1"/>
    <xf numFmtId="0" fontId="22" fillId="0" borderId="0" xfId="0" applyFont="1"/>
    <xf numFmtId="0" fontId="3" fillId="0" borderId="0" xfId="0" applyFont="1" applyFill="1" applyAlignment="1">
      <alignment vertical="center"/>
    </xf>
    <xf numFmtId="0" fontId="6" fillId="2" borderId="9" xfId="0" applyFont="1" applyFill="1" applyBorder="1" applyAlignment="1">
      <alignment horizontal="left" vertical="center"/>
    </xf>
    <xf numFmtId="0" fontId="6" fillId="2" borderId="52" xfId="0" applyFont="1" applyFill="1" applyBorder="1" applyAlignment="1">
      <alignment horizontal="left" vertical="center"/>
    </xf>
    <xf numFmtId="165" fontId="6" fillId="3" borderId="16" xfId="1" applyNumberFormat="1" applyFont="1" applyFill="1" applyBorder="1" applyAlignment="1">
      <alignment horizontal="left" vertical="center"/>
    </xf>
    <xf numFmtId="0" fontId="3" fillId="0" borderId="0" xfId="0" applyFont="1" applyAlignment="1">
      <alignment horizontal="left"/>
    </xf>
    <xf numFmtId="1" fontId="6" fillId="2" borderId="10" xfId="1" applyNumberFormat="1" applyFont="1" applyFill="1" applyBorder="1" applyAlignment="1">
      <alignment horizontal="center" vertical="center"/>
    </xf>
    <xf numFmtId="0" fontId="2"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0" xfId="0" applyFont="1" applyAlignment="1">
      <alignment vertical="top"/>
    </xf>
    <xf numFmtId="0" fontId="0" fillId="6" borderId="0" xfId="0" applyFill="1"/>
    <xf numFmtId="0" fontId="5" fillId="0" borderId="0" xfId="0" applyFont="1" applyAlignment="1">
      <alignment horizontal="left" vertical="center"/>
    </xf>
    <xf numFmtId="0" fontId="2" fillId="0" borderId="0" xfId="0" applyFont="1" applyFill="1" applyBorder="1" applyAlignment="1">
      <alignment horizontal="left" vertical="top"/>
    </xf>
    <xf numFmtId="0" fontId="2" fillId="0" borderId="29" xfId="0" applyFont="1" applyBorder="1" applyAlignment="1">
      <alignment vertical="center" wrapText="1"/>
    </xf>
    <xf numFmtId="0" fontId="2" fillId="7" borderId="29" xfId="0" applyFont="1" applyFill="1" applyBorder="1" applyAlignment="1">
      <alignment vertical="center" wrapText="1"/>
    </xf>
    <xf numFmtId="0" fontId="0" fillId="7" borderId="29" xfId="0" applyFill="1" applyBorder="1" applyAlignment="1">
      <alignment vertical="center" wrapText="1"/>
    </xf>
    <xf numFmtId="0" fontId="0" fillId="0" borderId="29" xfId="0" applyBorder="1" applyAlignment="1">
      <alignment vertical="center" wrapText="1"/>
    </xf>
    <xf numFmtId="0" fontId="0" fillId="0" borderId="0" xfId="0" applyAlignment="1"/>
    <xf numFmtId="0" fontId="23" fillId="0" borderId="0" xfId="0" applyFont="1" applyAlignment="1">
      <alignment vertical="top" wrapText="1"/>
    </xf>
    <xf numFmtId="0" fontId="2" fillId="0" borderId="29" xfId="0" applyFont="1" applyBorder="1" applyAlignment="1">
      <alignment horizontal="center" vertical="center" wrapText="1"/>
    </xf>
    <xf numFmtId="0" fontId="0" fillId="7" borderId="29" xfId="0" applyFill="1" applyBorder="1" applyAlignment="1">
      <alignment horizontal="center" vertical="center" wrapText="1"/>
    </xf>
    <xf numFmtId="0" fontId="0" fillId="0" borderId="29" xfId="0" applyBorder="1" applyAlignment="1">
      <alignment horizontal="center" vertical="center" wrapText="1"/>
    </xf>
    <xf numFmtId="0" fontId="0" fillId="0" borderId="29" xfId="0" applyFill="1" applyBorder="1" applyAlignment="1">
      <alignment vertical="center" wrapText="1"/>
    </xf>
    <xf numFmtId="0" fontId="24" fillId="0" borderId="0" xfId="0" applyFont="1"/>
    <xf numFmtId="0" fontId="5" fillId="0" borderId="10" xfId="0" applyFont="1" applyFill="1" applyBorder="1" applyAlignment="1">
      <alignment horizontal="center" vertical="center" wrapText="1"/>
    </xf>
    <xf numFmtId="0" fontId="6" fillId="0" borderId="44" xfId="0" applyFont="1" applyFill="1" applyBorder="1" applyAlignment="1">
      <alignment horizontal="center" vertical="center"/>
    </xf>
    <xf numFmtId="0" fontId="6" fillId="0" borderId="6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36" xfId="0" applyFont="1" applyFill="1" applyBorder="1" applyAlignment="1">
      <alignment horizontal="center" vertical="center"/>
    </xf>
    <xf numFmtId="1" fontId="6" fillId="3" borderId="57" xfId="1" applyNumberFormat="1" applyFont="1" applyFill="1" applyBorder="1" applyAlignment="1">
      <alignment horizontal="center" vertical="center"/>
    </xf>
    <xf numFmtId="1" fontId="6" fillId="3" borderId="28" xfId="1" applyNumberFormat="1" applyFont="1" applyFill="1" applyBorder="1" applyAlignment="1">
      <alignment horizontal="center" vertical="center"/>
    </xf>
    <xf numFmtId="1" fontId="6" fillId="3" borderId="64" xfId="1" applyNumberFormat="1" applyFont="1" applyFill="1" applyBorder="1" applyAlignment="1">
      <alignment horizontal="center" vertical="center"/>
    </xf>
    <xf numFmtId="1" fontId="6" fillId="3" borderId="19" xfId="1" applyNumberFormat="1" applyFont="1" applyFill="1" applyBorder="1" applyAlignment="1">
      <alignment horizontal="center" vertical="center"/>
    </xf>
    <xf numFmtId="165" fontId="6" fillId="2" borderId="9" xfId="1" applyNumberFormat="1" applyFont="1" applyFill="1" applyBorder="1" applyAlignment="1">
      <alignment horizontal="left" vertical="center"/>
    </xf>
    <xf numFmtId="165" fontId="6" fillId="2" borderId="49" xfId="1" applyNumberFormat="1" applyFont="1" applyFill="1" applyBorder="1" applyAlignment="1">
      <alignment horizontal="left" vertical="center"/>
    </xf>
    <xf numFmtId="165" fontId="6" fillId="2" borderId="10" xfId="1" applyNumberFormat="1" applyFont="1" applyFill="1" applyBorder="1" applyAlignment="1">
      <alignment horizontal="left" vertical="center"/>
    </xf>
    <xf numFmtId="165" fontId="6" fillId="2" borderId="50" xfId="1" applyNumberFormat="1" applyFont="1" applyFill="1" applyBorder="1" applyAlignment="1">
      <alignment horizontal="left" vertical="center"/>
    </xf>
    <xf numFmtId="165" fontId="6" fillId="2" borderId="28" xfId="1" applyNumberFormat="1" applyFont="1" applyFill="1" applyBorder="1" applyAlignment="1">
      <alignment horizontal="left" vertical="center"/>
    </xf>
    <xf numFmtId="165" fontId="6" fillId="2" borderId="40" xfId="1" applyNumberFormat="1" applyFont="1" applyFill="1" applyBorder="1" applyAlignment="1">
      <alignment horizontal="left" vertical="center"/>
    </xf>
    <xf numFmtId="165" fontId="6" fillId="2" borderId="30" xfId="1" applyNumberFormat="1" applyFont="1" applyFill="1" applyBorder="1" applyAlignment="1">
      <alignment horizontal="left" vertical="center"/>
    </xf>
    <xf numFmtId="165" fontId="6" fillId="2" borderId="63" xfId="1" applyNumberFormat="1" applyFont="1" applyFill="1" applyBorder="1" applyAlignment="1">
      <alignment horizontal="left" vertical="center"/>
    </xf>
    <xf numFmtId="165" fontId="6" fillId="2" borderId="17" xfId="1" applyNumberFormat="1" applyFont="1" applyFill="1" applyBorder="1" applyAlignment="1">
      <alignment horizontal="left" vertical="center"/>
    </xf>
    <xf numFmtId="165" fontId="6" fillId="2" borderId="21" xfId="1" applyNumberFormat="1" applyFont="1" applyFill="1" applyBorder="1" applyAlignment="1">
      <alignment horizontal="left" vertical="center"/>
    </xf>
    <xf numFmtId="165" fontId="6" fillId="3" borderId="27" xfId="1" applyNumberFormat="1" applyFont="1" applyFill="1" applyBorder="1" applyAlignment="1">
      <alignment horizontal="center" vertical="center"/>
    </xf>
    <xf numFmtId="165" fontId="6" fillId="3" borderId="31" xfId="1" applyNumberFormat="1" applyFont="1" applyFill="1" applyBorder="1" applyAlignment="1">
      <alignment horizontal="center" vertical="center"/>
    </xf>
    <xf numFmtId="165" fontId="6" fillId="2" borderId="53" xfId="1" applyNumberFormat="1" applyFont="1" applyFill="1" applyBorder="1" applyAlignment="1">
      <alignment horizontal="left" vertical="center"/>
    </xf>
    <xf numFmtId="165" fontId="6" fillId="2" borderId="18" xfId="1" applyNumberFormat="1" applyFont="1" applyFill="1" applyBorder="1" applyAlignment="1">
      <alignment horizontal="left" vertical="center"/>
    </xf>
    <xf numFmtId="165" fontId="3" fillId="0" borderId="0" xfId="1" applyNumberFormat="1" applyFont="1" applyFill="1" applyBorder="1" applyAlignment="1">
      <alignment horizontal="left" vertical="center"/>
    </xf>
    <xf numFmtId="165" fontId="6" fillId="3" borderId="9" xfId="1" applyNumberFormat="1" applyFont="1" applyFill="1" applyBorder="1" applyAlignment="1">
      <alignment horizontal="center" vertical="center"/>
    </xf>
    <xf numFmtId="165" fontId="6" fillId="3" borderId="23" xfId="1" applyNumberFormat="1" applyFont="1" applyFill="1" applyBorder="1" applyAlignment="1">
      <alignment horizontal="center" vertical="center"/>
    </xf>
    <xf numFmtId="1" fontId="6" fillId="3" borderId="24" xfId="1" applyNumberFormat="1" applyFont="1" applyFill="1" applyBorder="1" applyAlignment="1">
      <alignment horizontal="center" vertical="center"/>
    </xf>
    <xf numFmtId="0" fontId="6" fillId="0" borderId="18" xfId="0" applyFont="1" applyFill="1" applyBorder="1" applyAlignment="1">
      <alignment horizontal="center" vertical="center" wrapText="1"/>
    </xf>
    <xf numFmtId="1" fontId="6" fillId="3" borderId="15" xfId="1" applyNumberFormat="1" applyFont="1" applyFill="1" applyBorder="1" applyAlignment="1">
      <alignment horizontal="center" vertical="center"/>
    </xf>
    <xf numFmtId="1" fontId="6" fillId="3" borderId="10"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18" xfId="1" applyNumberFormat="1" applyFont="1" applyFill="1" applyBorder="1" applyAlignment="1">
      <alignment horizontal="center" vertical="center"/>
    </xf>
    <xf numFmtId="0" fontId="7" fillId="0" borderId="0" xfId="0" applyFont="1" applyFill="1" applyBorder="1"/>
    <xf numFmtId="0" fontId="3" fillId="0" borderId="1" xfId="0" applyFont="1" applyFill="1" applyBorder="1"/>
    <xf numFmtId="0" fontId="25" fillId="0" borderId="0" xfId="0" applyFont="1"/>
    <xf numFmtId="165" fontId="6" fillId="3" borderId="14" xfId="1" applyNumberFormat="1" applyFont="1" applyFill="1" applyBorder="1" applyAlignment="1">
      <alignment horizontal="center" vertical="center"/>
    </xf>
    <xf numFmtId="0" fontId="6" fillId="0" borderId="20" xfId="0" applyFont="1" applyFill="1" applyBorder="1" applyAlignment="1">
      <alignment horizontal="center" vertical="center"/>
    </xf>
    <xf numFmtId="1" fontId="6" fillId="3" borderId="52" xfId="1" applyNumberFormat="1" applyFont="1" applyFill="1" applyBorder="1" applyAlignment="1">
      <alignment horizontal="center" vertical="center"/>
    </xf>
    <xf numFmtId="1" fontId="0" fillId="3" borderId="13" xfId="1" applyNumberFormat="1" applyFont="1" applyFill="1" applyBorder="1" applyAlignment="1">
      <alignment horizontal="center" vertical="center"/>
    </xf>
    <xf numFmtId="0" fontId="0" fillId="4" borderId="29" xfId="0" applyFont="1" applyFill="1" applyBorder="1" applyAlignment="1">
      <alignment horizontal="center" vertical="center"/>
    </xf>
    <xf numFmtId="0" fontId="0" fillId="0" borderId="29" xfId="0" applyFont="1" applyFill="1" applyBorder="1" applyAlignment="1">
      <alignment horizontal="center" vertical="center"/>
    </xf>
    <xf numFmtId="0" fontId="0" fillId="4" borderId="50" xfId="0" applyFont="1" applyFill="1" applyBorder="1" applyAlignment="1">
      <alignment horizontal="center" vertical="center"/>
    </xf>
    <xf numFmtId="0" fontId="0" fillId="0" borderId="21" xfId="0" applyFont="1" applyFill="1" applyBorder="1" applyAlignment="1">
      <alignment horizontal="center" vertical="center"/>
    </xf>
    <xf numFmtId="1" fontId="0" fillId="2" borderId="13" xfId="1" applyNumberFormat="1" applyFont="1" applyFill="1" applyBorder="1" applyAlignment="1">
      <alignment horizontal="center" vertical="center"/>
    </xf>
    <xf numFmtId="1" fontId="0" fillId="0" borderId="36" xfId="1" applyNumberFormat="1" applyFont="1" applyFill="1" applyBorder="1" applyAlignment="1">
      <alignment horizontal="center" vertical="center"/>
    </xf>
    <xf numFmtId="1" fontId="0" fillId="0" borderId="14" xfId="1" applyNumberFormat="1" applyFont="1" applyFill="1" applyBorder="1" applyAlignment="1">
      <alignment horizontal="center" vertical="center"/>
    </xf>
    <xf numFmtId="1" fontId="0" fillId="0" borderId="22" xfId="1" applyNumberFormat="1" applyFont="1" applyFill="1" applyBorder="1" applyAlignment="1">
      <alignment horizontal="center" vertical="center"/>
    </xf>
    <xf numFmtId="1" fontId="0" fillId="0" borderId="61" xfId="1" applyNumberFormat="1" applyFont="1" applyFill="1" applyBorder="1" applyAlignment="1">
      <alignment horizontal="center" vertical="center"/>
    </xf>
    <xf numFmtId="1" fontId="0" fillId="0" borderId="18" xfId="1" applyNumberFormat="1" applyFont="1" applyFill="1" applyBorder="1" applyAlignment="1">
      <alignment horizontal="center" vertical="center"/>
    </xf>
    <xf numFmtId="1" fontId="0" fillId="0" borderId="35" xfId="1" applyNumberFormat="1" applyFont="1" applyFill="1" applyBorder="1" applyAlignment="1">
      <alignment horizontal="center" vertical="center"/>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69" xfId="0" applyFont="1" applyFill="1" applyBorder="1" applyAlignment="1">
      <alignment vertical="center" wrapText="1"/>
    </xf>
    <xf numFmtId="0" fontId="3" fillId="4" borderId="12" xfId="0" applyFont="1" applyFill="1" applyBorder="1"/>
    <xf numFmtId="1" fontId="9" fillId="4" borderId="39" xfId="1" applyNumberFormat="1" applyFont="1" applyFill="1" applyBorder="1" applyAlignment="1">
      <alignment horizontal="center" vertical="center" wrapText="1"/>
    </xf>
    <xf numFmtId="165" fontId="9" fillId="4" borderId="32" xfId="1" applyNumberFormat="1" applyFont="1" applyFill="1" applyBorder="1" applyAlignment="1">
      <alignment horizontal="center" vertical="center" wrapText="1"/>
    </xf>
    <xf numFmtId="165" fontId="9" fillId="4" borderId="33" xfId="1" applyNumberFormat="1" applyFont="1" applyFill="1" applyBorder="1" applyAlignment="1">
      <alignment horizontal="center" vertical="center" wrapText="1"/>
    </xf>
    <xf numFmtId="1" fontId="6" fillId="4" borderId="27" xfId="1" applyNumberFormat="1" applyFont="1" applyFill="1" applyBorder="1" applyAlignment="1">
      <alignment horizontal="center" vertical="center"/>
    </xf>
    <xf numFmtId="1" fontId="6" fillId="4" borderId="31" xfId="1" applyNumberFormat="1" applyFont="1" applyFill="1" applyBorder="1" applyAlignment="1">
      <alignment horizontal="center" vertical="center"/>
    </xf>
    <xf numFmtId="1" fontId="6" fillId="4" borderId="22" xfId="1" applyNumberFormat="1" applyFont="1" applyFill="1" applyBorder="1" applyAlignment="1">
      <alignment horizontal="center" vertical="center"/>
    </xf>
    <xf numFmtId="0" fontId="16" fillId="8" borderId="29" xfId="0" applyFont="1" applyFill="1" applyBorder="1" applyAlignment="1">
      <alignment horizontal="left" vertical="center"/>
    </xf>
    <xf numFmtId="165" fontId="16" fillId="8" borderId="29" xfId="0" applyNumberFormat="1" applyFont="1" applyFill="1" applyBorder="1"/>
    <xf numFmtId="165" fontId="16" fillId="8" borderId="29" xfId="1" applyNumberFormat="1" applyFont="1" applyFill="1" applyBorder="1" applyAlignment="1">
      <alignment vertical="center"/>
    </xf>
    <xf numFmtId="9" fontId="16" fillId="8" borderId="29" xfId="2" applyFont="1" applyFill="1" applyBorder="1" applyAlignment="1">
      <alignment vertical="center"/>
    </xf>
    <xf numFmtId="0" fontId="27" fillId="0" borderId="0" xfId="0" applyFont="1"/>
    <xf numFmtId="0" fontId="18" fillId="0" borderId="24" xfId="0" applyFont="1" applyFill="1" applyBorder="1"/>
    <xf numFmtId="0" fontId="18" fillId="0" borderId="54" xfId="0" applyFont="1" applyFill="1" applyBorder="1"/>
    <xf numFmtId="0" fontId="0" fillId="0" borderId="0" xfId="0" applyFill="1" applyBorder="1"/>
    <xf numFmtId="9" fontId="18" fillId="0" borderId="0" xfId="2" applyFont="1" applyFill="1" applyBorder="1"/>
    <xf numFmtId="9" fontId="18" fillId="0" borderId="0" xfId="0" applyNumberFormat="1" applyFont="1" applyFill="1" applyBorder="1"/>
    <xf numFmtId="0" fontId="18" fillId="0" borderId="55" xfId="0" applyFont="1" applyFill="1" applyBorder="1"/>
    <xf numFmtId="0" fontId="6" fillId="0" borderId="47" xfId="0" applyFont="1" applyFill="1" applyBorder="1" applyAlignment="1">
      <alignment horizontal="center" vertical="center" wrapText="1"/>
    </xf>
    <xf numFmtId="0" fontId="5" fillId="0" borderId="27" xfId="0" applyFont="1" applyFill="1" applyBorder="1" applyAlignment="1">
      <alignment horizontal="center" vertical="center" wrapText="1"/>
    </xf>
    <xf numFmtId="1" fontId="6" fillId="3" borderId="40" xfId="1" applyNumberFormat="1" applyFont="1" applyFill="1" applyBorder="1" applyAlignment="1">
      <alignment horizontal="center" vertical="center"/>
    </xf>
    <xf numFmtId="1" fontId="6" fillId="3" borderId="17" xfId="1" applyNumberFormat="1" applyFont="1" applyFill="1" applyBorder="1" applyAlignment="1">
      <alignment horizontal="center" vertical="center"/>
    </xf>
    <xf numFmtId="165" fontId="6" fillId="3" borderId="22" xfId="1" applyNumberFormat="1" applyFont="1" applyFill="1" applyBorder="1" applyAlignment="1">
      <alignment horizontal="center" vertical="center"/>
    </xf>
    <xf numFmtId="1" fontId="6" fillId="2" borderId="40" xfId="1" applyNumberFormat="1" applyFont="1" applyFill="1" applyBorder="1" applyAlignment="1">
      <alignment horizontal="center" vertical="center"/>
    </xf>
    <xf numFmtId="165" fontId="6" fillId="2" borderId="41" xfId="1" applyNumberFormat="1" applyFont="1" applyFill="1" applyBorder="1" applyAlignment="1">
      <alignment horizontal="center" vertical="center"/>
    </xf>
    <xf numFmtId="1" fontId="6" fillId="2" borderId="17" xfId="1" applyNumberFormat="1" applyFont="1" applyFill="1" applyBorder="1" applyAlignment="1">
      <alignment horizontal="center" vertical="center"/>
    </xf>
    <xf numFmtId="165" fontId="6" fillId="2" borderId="35" xfId="1" applyNumberFormat="1" applyFont="1" applyFill="1" applyBorder="1" applyAlignment="1">
      <alignment horizontal="center" vertic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165" fontId="16" fillId="0" borderId="0" xfId="0" applyNumberFormat="1" applyFont="1" applyFill="1" applyBorder="1" applyAlignment="1">
      <alignment vertical="center" wrapText="1"/>
    </xf>
    <xf numFmtId="165" fontId="16" fillId="0" borderId="0" xfId="0" applyNumberFormat="1" applyFont="1" applyFill="1" applyBorder="1" applyAlignment="1">
      <alignment vertical="center"/>
    </xf>
    <xf numFmtId="0" fontId="2" fillId="0" borderId="0" xfId="0" applyFont="1" applyFill="1" applyBorder="1" applyAlignment="1">
      <alignment vertical="center" wrapText="1"/>
    </xf>
    <xf numFmtId="0" fontId="2" fillId="4" borderId="29" xfId="0" applyFont="1" applyFill="1" applyBorder="1" applyAlignment="1">
      <alignment vertical="center" wrapText="1"/>
    </xf>
    <xf numFmtId="0" fontId="3" fillId="4" borderId="29" xfId="0" applyFont="1" applyFill="1" applyBorder="1"/>
    <xf numFmtId="1" fontId="9" fillId="4" borderId="29" xfId="1" applyNumberFormat="1" applyFont="1" applyFill="1" applyBorder="1" applyAlignment="1">
      <alignment horizontal="center" vertical="center" wrapText="1"/>
    </xf>
    <xf numFmtId="165" fontId="9" fillId="4" borderId="29" xfId="1" applyNumberFormat="1" applyFont="1" applyFill="1" applyBorder="1" applyAlignment="1">
      <alignment horizontal="center" vertical="center" wrapText="1"/>
    </xf>
    <xf numFmtId="9" fontId="0" fillId="0" borderId="0" xfId="2" applyFont="1"/>
    <xf numFmtId="9" fontId="0" fillId="0" borderId="0" xfId="0" applyNumberFormat="1"/>
    <xf numFmtId="0" fontId="0" fillId="0" borderId="29" xfId="0" applyBorder="1"/>
    <xf numFmtId="165" fontId="0" fillId="0" borderId="29" xfId="0" applyNumberFormat="1" applyBorder="1"/>
    <xf numFmtId="0" fontId="6" fillId="0" borderId="10" xfId="0" applyFont="1" applyFill="1" applyBorder="1" applyAlignment="1">
      <alignment vertical="center" wrapText="1"/>
    </xf>
    <xf numFmtId="0" fontId="20" fillId="0" borderId="1" xfId="0" applyFont="1" applyBorder="1" applyAlignment="1">
      <alignment wrapText="1"/>
    </xf>
    <xf numFmtId="0" fontId="28" fillId="0" borderId="0" xfId="0" applyFont="1"/>
    <xf numFmtId="0" fontId="15" fillId="0" borderId="0" xfId="0" applyFont="1" applyBorder="1"/>
    <xf numFmtId="0" fontId="15" fillId="0" borderId="0" xfId="0" applyFont="1"/>
    <xf numFmtId="0" fontId="30" fillId="0" borderId="0" xfId="0" applyFont="1" applyFill="1" applyBorder="1" applyAlignment="1">
      <alignment vertical="center" wrapText="1"/>
    </xf>
    <xf numFmtId="0" fontId="30" fillId="4" borderId="29" xfId="0" applyFont="1" applyFill="1" applyBorder="1" applyAlignment="1">
      <alignment horizontal="center" vertical="center" wrapText="1"/>
    </xf>
    <xf numFmtId="0" fontId="32" fillId="0" borderId="0" xfId="0" applyFont="1" applyBorder="1"/>
    <xf numFmtId="0" fontId="32" fillId="0" borderId="0" xfId="0" applyFont="1"/>
    <xf numFmtId="0" fontId="32" fillId="0" borderId="26" xfId="0" applyFont="1" applyBorder="1"/>
    <xf numFmtId="0" fontId="33" fillId="0" borderId="0" xfId="0" applyFont="1"/>
    <xf numFmtId="0" fontId="29" fillId="0" borderId="26" xfId="0" applyFont="1" applyFill="1" applyBorder="1"/>
    <xf numFmtId="0" fontId="31" fillId="0" borderId="43" xfId="0" applyFont="1" applyFill="1" applyBorder="1"/>
    <xf numFmtId="0" fontId="31" fillId="0" borderId="29" xfId="0" applyFont="1" applyFill="1" applyBorder="1" applyAlignment="1">
      <alignment horizontal="left" vertical="center"/>
    </xf>
    <xf numFmtId="0" fontId="31" fillId="0" borderId="0" xfId="0" applyFont="1"/>
    <xf numFmtId="0" fontId="30" fillId="0" borderId="0" xfId="0" applyFont="1"/>
    <xf numFmtId="9" fontId="15" fillId="0" borderId="0" xfId="2" applyFont="1" applyBorder="1" applyAlignment="1">
      <alignment horizontal="right" vertical="center"/>
    </xf>
    <xf numFmtId="0" fontId="35" fillId="0" borderId="0" xfId="0" applyFont="1" applyFill="1" applyBorder="1"/>
    <xf numFmtId="0" fontId="28" fillId="0" borderId="0" xfId="0" applyFont="1" applyFill="1"/>
    <xf numFmtId="0" fontId="29" fillId="4" borderId="29" xfId="0" applyFont="1" applyFill="1" applyBorder="1" applyAlignment="1">
      <alignment vertical="center" wrapText="1"/>
    </xf>
    <xf numFmtId="0" fontId="29" fillId="4" borderId="29" xfId="0" applyFont="1" applyFill="1" applyBorder="1" applyAlignment="1">
      <alignment horizontal="left" vertical="center" wrapText="1"/>
    </xf>
    <xf numFmtId="0" fontId="31" fillId="4" borderId="29" xfId="0" applyFont="1" applyFill="1" applyBorder="1" applyAlignment="1">
      <alignment horizontal="center" vertical="center" wrapText="1"/>
    </xf>
    <xf numFmtId="0" fontId="15" fillId="0" borderId="0" xfId="0" applyFont="1" applyFill="1"/>
    <xf numFmtId="9" fontId="15" fillId="0" borderId="29" xfId="0" applyNumberFormat="1" applyFont="1" applyFill="1" applyBorder="1" applyAlignment="1">
      <alignment horizontal="center" vertical="center" wrapText="1"/>
    </xf>
    <xf numFmtId="2" fontId="15" fillId="0" borderId="29" xfId="2" applyNumberFormat="1" applyFont="1" applyFill="1" applyBorder="1" applyAlignment="1">
      <alignment horizontal="center" vertical="center" wrapText="1"/>
    </xf>
    <xf numFmtId="15" fontId="15" fillId="0" borderId="0" xfId="0" applyNumberFormat="1" applyFont="1" applyBorder="1" applyAlignment="1">
      <alignment horizontal="center" vertical="center"/>
    </xf>
    <xf numFmtId="0" fontId="29" fillId="4" borderId="29" xfId="0" applyFont="1" applyFill="1" applyBorder="1" applyAlignment="1">
      <alignment horizontal="center" vertical="center" wrapText="1"/>
    </xf>
    <xf numFmtId="165" fontId="31" fillId="0" borderId="29" xfId="0" applyNumberFormat="1" applyFont="1" applyFill="1" applyBorder="1" applyAlignment="1">
      <alignment horizontal="center" vertical="center"/>
    </xf>
    <xf numFmtId="0" fontId="32" fillId="0" borderId="0" xfId="0" applyFont="1" applyFill="1"/>
    <xf numFmtId="0" fontId="30" fillId="0" borderId="0" xfId="0" applyFont="1" applyFill="1" applyBorder="1" applyAlignment="1">
      <alignment horizontal="left" vertical="center" wrapText="1"/>
    </xf>
    <xf numFmtId="9" fontId="15" fillId="0" borderId="0" xfId="2" applyFont="1" applyFill="1" applyBorder="1" applyAlignment="1">
      <alignment horizontal="right" vertical="center"/>
    </xf>
    <xf numFmtId="165" fontId="37" fillId="0" borderId="29" xfId="0" applyNumberFormat="1" applyFont="1" applyFill="1" applyBorder="1"/>
    <xf numFmtId="165" fontId="37" fillId="0" borderId="29" xfId="1" applyNumberFormat="1" applyFont="1" applyFill="1" applyBorder="1" applyAlignment="1">
      <alignment vertical="center"/>
    </xf>
    <xf numFmtId="9" fontId="37" fillId="0" borderId="29" xfId="2" applyFont="1" applyFill="1" applyBorder="1" applyAlignment="1">
      <alignment horizontal="center" vertical="center"/>
    </xf>
    <xf numFmtId="0" fontId="34" fillId="0" borderId="0" xfId="0" applyFont="1"/>
    <xf numFmtId="165" fontId="37" fillId="0" borderId="29" xfId="0" applyNumberFormat="1" applyFont="1" applyFill="1" applyBorder="1" applyAlignment="1">
      <alignment horizontal="center" vertical="center"/>
    </xf>
    <xf numFmtId="165" fontId="36" fillId="0" borderId="29" xfId="0" applyNumberFormat="1" applyFont="1" applyFill="1" applyBorder="1" applyAlignment="1">
      <alignment horizontal="center" vertical="center"/>
    </xf>
    <xf numFmtId="0" fontId="35" fillId="0" borderId="43" xfId="0" applyFont="1" applyFill="1" applyBorder="1"/>
    <xf numFmtId="9" fontId="15" fillId="0" borderId="0" xfId="0" applyNumberFormat="1" applyFont="1" applyFill="1" applyBorder="1"/>
    <xf numFmtId="0" fontId="15" fillId="0" borderId="0" xfId="0" applyFont="1" applyAlignment="1">
      <alignment horizontal="left" vertical="top" wrapText="1"/>
    </xf>
    <xf numFmtId="165" fontId="29" fillId="0" borderId="29" xfId="0" applyNumberFormat="1" applyFont="1" applyFill="1" applyBorder="1" applyAlignment="1">
      <alignment horizontal="center" vertical="center"/>
    </xf>
    <xf numFmtId="0" fontId="29" fillId="0" borderId="56" xfId="0" applyFont="1" applyFill="1" applyBorder="1" applyAlignment="1">
      <alignment horizontal="left" vertical="center" wrapText="1"/>
    </xf>
    <xf numFmtId="0" fontId="29" fillId="0" borderId="62" xfId="0" applyFont="1" applyFill="1" applyBorder="1" applyAlignment="1">
      <alignment horizontal="left" vertical="center" wrapText="1"/>
    </xf>
    <xf numFmtId="9" fontId="29" fillId="0" borderId="0" xfId="2" applyFont="1" applyFill="1" applyBorder="1" applyAlignment="1">
      <alignment horizontal="center" vertical="center"/>
    </xf>
    <xf numFmtId="9" fontId="31" fillId="4" borderId="29" xfId="2" applyFont="1" applyFill="1" applyBorder="1" applyAlignment="1">
      <alignment horizontal="center" vertical="center"/>
    </xf>
    <xf numFmtId="0" fontId="15" fillId="0" borderId="26" xfId="0" applyFont="1" applyBorder="1"/>
    <xf numFmtId="0" fontId="15" fillId="0" borderId="0" xfId="0" applyNumberFormat="1" applyFont="1" applyBorder="1" applyAlignment="1">
      <alignment horizontal="center" vertical="center" wrapText="1"/>
    </xf>
    <xf numFmtId="0" fontId="29" fillId="0" borderId="0" xfId="0" applyFont="1" applyFill="1" applyBorder="1" applyAlignment="1">
      <alignment vertical="center" wrapText="1"/>
    </xf>
    <xf numFmtId="165" fontId="29" fillId="0" borderId="0" xfId="0" applyNumberFormat="1" applyFont="1" applyFill="1" applyBorder="1" applyAlignment="1">
      <alignment horizontal="center" vertical="center"/>
    </xf>
    <xf numFmtId="1" fontId="31" fillId="0" borderId="29" xfId="0" applyNumberFormat="1" applyFont="1" applyFill="1" applyBorder="1" applyAlignment="1">
      <alignment horizontal="center" vertical="center"/>
    </xf>
    <xf numFmtId="1" fontId="29" fillId="8" borderId="29" xfId="0" applyNumberFormat="1" applyFont="1" applyFill="1" applyBorder="1" applyAlignment="1">
      <alignment horizontal="center" vertical="center"/>
    </xf>
    <xf numFmtId="1" fontId="29" fillId="4" borderId="29"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31" fillId="4" borderId="29" xfId="0" applyFont="1" applyFill="1" applyBorder="1" applyAlignment="1">
      <alignment horizontal="center" vertical="center" wrapText="1"/>
    </xf>
    <xf numFmtId="0" fontId="9" fillId="0" borderId="0" xfId="0" applyFont="1"/>
    <xf numFmtId="166" fontId="29" fillId="8" borderId="29" xfId="2"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0" fillId="0" borderId="29" xfId="0" applyBorder="1" applyAlignment="1">
      <alignment horizontal="center"/>
    </xf>
    <xf numFmtId="165" fontId="16" fillId="8" borderId="54" xfId="0" applyNumberFormat="1" applyFont="1" applyFill="1" applyBorder="1" applyAlignment="1">
      <alignment horizontal="center"/>
    </xf>
    <xf numFmtId="0" fontId="39" fillId="3" borderId="27" xfId="1" applyNumberFormat="1" applyFont="1" applyFill="1" applyBorder="1" applyAlignment="1">
      <alignment horizontal="left" vertical="center"/>
    </xf>
    <xf numFmtId="0" fontId="39" fillId="3" borderId="41" xfId="1" applyNumberFormat="1" applyFont="1" applyFill="1" applyBorder="1" applyAlignment="1">
      <alignment horizontal="left" vertical="center"/>
    </xf>
    <xf numFmtId="0" fontId="39" fillId="3" borderId="35" xfId="1" applyNumberFormat="1" applyFont="1" applyFill="1" applyBorder="1" applyAlignment="1">
      <alignment horizontal="left" vertical="center"/>
    </xf>
    <xf numFmtId="0" fontId="39" fillId="2" borderId="27" xfId="1" applyNumberFormat="1" applyFont="1" applyFill="1" applyBorder="1" applyAlignment="1">
      <alignment horizontal="left" vertical="center"/>
    </xf>
    <xf numFmtId="0" fontId="39" fillId="2" borderId="41" xfId="1" applyNumberFormat="1" applyFont="1" applyFill="1" applyBorder="1" applyAlignment="1">
      <alignment horizontal="left" vertical="center"/>
    </xf>
    <xf numFmtId="0" fontId="39" fillId="2" borderId="35" xfId="1" applyNumberFormat="1" applyFont="1" applyFill="1"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16" fillId="0" borderId="0" xfId="0" applyFont="1" applyFill="1" applyAlignment="1"/>
    <xf numFmtId="0" fontId="40" fillId="0" borderId="0" xfId="0" applyFont="1" applyFill="1" applyAlignment="1">
      <alignment vertical="center"/>
    </xf>
    <xf numFmtId="0" fontId="40" fillId="0" borderId="0" xfId="0" applyFont="1" applyAlignment="1">
      <alignment horizontal="left" vertical="center" wrapText="1"/>
    </xf>
    <xf numFmtId="0" fontId="13" fillId="0" borderId="0" xfId="0" applyFont="1" applyAlignment="1">
      <alignment horizontal="left" vertical="center"/>
    </xf>
    <xf numFmtId="0" fontId="3" fillId="0" borderId="0" xfId="0" applyFont="1" applyAlignment="1">
      <alignment horizontal="left" vertical="center" wrapText="1"/>
    </xf>
    <xf numFmtId="0" fontId="0" fillId="0" borderId="0" xfId="0" applyFont="1"/>
    <xf numFmtId="0" fontId="28" fillId="0" borderId="0" xfId="0" applyFont="1" applyAlignment="1">
      <alignment wrapText="1"/>
    </xf>
    <xf numFmtId="0" fontId="40" fillId="0" borderId="0" xfId="0" applyFont="1" applyAlignment="1">
      <alignment vertical="center" wrapText="1"/>
    </xf>
    <xf numFmtId="0" fontId="13" fillId="0" borderId="0" xfId="0" applyFont="1" applyAlignment="1">
      <alignment horizontal="left" vertical="center" wrapText="1"/>
    </xf>
    <xf numFmtId="165" fontId="0" fillId="0" borderId="0" xfId="0" applyNumberFormat="1"/>
    <xf numFmtId="0" fontId="0" fillId="0" borderId="0" xfId="0" applyFill="1"/>
    <xf numFmtId="0" fontId="10" fillId="0" borderId="0" xfId="0" applyFont="1" applyFill="1"/>
    <xf numFmtId="165" fontId="16" fillId="9" borderId="29" xfId="1" applyNumberFormat="1" applyFont="1" applyFill="1" applyBorder="1" applyAlignment="1">
      <alignment vertical="center"/>
    </xf>
    <xf numFmtId="165" fontId="36" fillId="4" borderId="29" xfId="0" applyNumberFormat="1" applyFont="1" applyFill="1" applyBorder="1" applyAlignment="1">
      <alignment horizontal="center" vertical="center"/>
    </xf>
    <xf numFmtId="9" fontId="29" fillId="8" borderId="29" xfId="2" applyFont="1" applyFill="1" applyBorder="1" applyAlignment="1">
      <alignment horizontal="center" vertical="center"/>
    </xf>
    <xf numFmtId="165" fontId="37" fillId="4" borderId="29" xfId="0" applyNumberFormat="1" applyFont="1" applyFill="1" applyBorder="1"/>
    <xf numFmtId="9" fontId="36" fillId="4" borderId="29" xfId="2" applyFont="1" applyFill="1" applyBorder="1" applyAlignment="1">
      <alignment horizontal="center" vertical="center"/>
    </xf>
    <xf numFmtId="9" fontId="37" fillId="0" borderId="29" xfId="2" applyFont="1" applyFill="1" applyBorder="1" applyAlignment="1">
      <alignment horizontal="center"/>
    </xf>
    <xf numFmtId="165" fontId="6" fillId="2" borderId="9" xfId="1" applyNumberFormat="1" applyFont="1" applyFill="1" applyBorder="1" applyAlignment="1">
      <alignment horizontal="center" vertical="center"/>
    </xf>
    <xf numFmtId="165" fontId="6" fillId="2" borderId="10" xfId="1" applyNumberFormat="1" applyFont="1" applyFill="1" applyBorder="1" applyAlignment="1">
      <alignment horizontal="center" vertical="center"/>
    </xf>
    <xf numFmtId="165" fontId="6" fillId="2" borderId="50" xfId="1" applyNumberFormat="1" applyFont="1" applyFill="1" applyBorder="1" applyAlignment="1">
      <alignment horizontal="center" vertical="center"/>
    </xf>
    <xf numFmtId="165" fontId="6" fillId="2" borderId="53" xfId="1" applyNumberFormat="1" applyFont="1" applyFill="1" applyBorder="1" applyAlignment="1">
      <alignment horizontal="center" vertical="center"/>
    </xf>
    <xf numFmtId="165" fontId="6" fillId="2" borderId="40" xfId="1" applyNumberFormat="1" applyFont="1" applyFill="1" applyBorder="1" applyAlignment="1">
      <alignment horizontal="center" vertical="center"/>
    </xf>
    <xf numFmtId="165" fontId="6" fillId="2" borderId="30" xfId="1" applyNumberFormat="1" applyFont="1" applyFill="1" applyBorder="1" applyAlignment="1">
      <alignment horizontal="center" vertical="center"/>
    </xf>
    <xf numFmtId="165" fontId="6" fillId="2" borderId="63" xfId="1" applyNumberFormat="1" applyFont="1" applyFill="1" applyBorder="1" applyAlignment="1">
      <alignment horizontal="center" vertical="center"/>
    </xf>
    <xf numFmtId="165" fontId="6" fillId="2" borderId="17" xfId="1" applyNumberFormat="1" applyFont="1" applyFill="1" applyBorder="1" applyAlignment="1">
      <alignment horizontal="center" vertical="center"/>
    </xf>
    <xf numFmtId="165" fontId="6" fillId="2" borderId="21"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6" fillId="2" borderId="43" xfId="0" applyFont="1" applyFill="1" applyBorder="1" applyAlignment="1">
      <alignment horizontal="left" vertical="center"/>
    </xf>
    <xf numFmtId="0" fontId="6" fillId="2" borderId="53" xfId="0" applyFont="1" applyFill="1" applyBorder="1" applyAlignment="1">
      <alignment horizontal="left" vertical="center"/>
    </xf>
    <xf numFmtId="0" fontId="6" fillId="2" borderId="61" xfId="0" applyFont="1" applyFill="1" applyBorder="1" applyAlignment="1">
      <alignment horizontal="left" vertical="center"/>
    </xf>
    <xf numFmtId="0" fontId="6" fillId="2" borderId="13" xfId="0" applyFont="1" applyFill="1" applyBorder="1" applyAlignment="1">
      <alignment horizontal="left" vertical="center"/>
    </xf>
    <xf numFmtId="0" fontId="24" fillId="0" borderId="11" xfId="0" applyFont="1" applyBorder="1"/>
    <xf numFmtId="0" fontId="24" fillId="0" borderId="8" xfId="0" applyFont="1" applyBorder="1"/>
    <xf numFmtId="0" fontId="0" fillId="0" borderId="8" xfId="0" applyBorder="1"/>
    <xf numFmtId="0" fontId="0" fillId="0" borderId="12" xfId="0" applyBorder="1"/>
    <xf numFmtId="0" fontId="22" fillId="0" borderId="48" xfId="0" applyFont="1" applyBorder="1"/>
    <xf numFmtId="0" fontId="22" fillId="0" borderId="0" xfId="0" applyFont="1" applyBorder="1"/>
    <xf numFmtId="0" fontId="0" fillId="0" borderId="44" xfId="0" applyBorder="1"/>
    <xf numFmtId="0" fontId="0" fillId="0" borderId="48" xfId="0" applyBorder="1"/>
    <xf numFmtId="0" fontId="2" fillId="0" borderId="48" xfId="0" applyFont="1" applyBorder="1" applyAlignment="1">
      <alignment horizontal="left" vertical="top"/>
    </xf>
    <xf numFmtId="0" fontId="0" fillId="0" borderId="0" xfId="0" applyBorder="1" applyAlignment="1">
      <alignment horizontal="left" vertical="top"/>
    </xf>
    <xf numFmtId="0" fontId="0" fillId="0" borderId="48" xfId="0" applyBorder="1" applyAlignment="1">
      <alignment horizontal="left" vertical="top"/>
    </xf>
    <xf numFmtId="0" fontId="38" fillId="0" borderId="60" xfId="0" applyFont="1" applyBorder="1"/>
    <xf numFmtId="0" fontId="38" fillId="0" borderId="1" xfId="0" applyFont="1" applyBorder="1"/>
    <xf numFmtId="0" fontId="0" fillId="0" borderId="1" xfId="0" applyBorder="1"/>
    <xf numFmtId="0" fontId="0" fillId="0" borderId="19" xfId="0" applyBorder="1"/>
    <xf numFmtId="0" fontId="0" fillId="0" borderId="11" xfId="0" applyBorder="1"/>
    <xf numFmtId="0" fontId="0" fillId="0" borderId="44" xfId="0" applyBorder="1" applyAlignment="1">
      <alignment vertical="top" wrapText="1"/>
    </xf>
    <xf numFmtId="0" fontId="0" fillId="0" borderId="0" xfId="0" applyBorder="1" applyAlignment="1">
      <alignment wrapText="1"/>
    </xf>
    <xf numFmtId="0" fontId="0" fillId="0" borderId="44" xfId="0" applyBorder="1" applyAlignment="1">
      <alignment wrapText="1"/>
    </xf>
    <xf numFmtId="0" fontId="2" fillId="0" borderId="0" xfId="0" applyFont="1" applyBorder="1" applyAlignment="1">
      <alignment horizontal="left" vertical="top"/>
    </xf>
    <xf numFmtId="0" fontId="23" fillId="0" borderId="44" xfId="0" applyFont="1" applyBorder="1" applyAlignment="1">
      <alignment vertical="top" wrapText="1"/>
    </xf>
    <xf numFmtId="0" fontId="2" fillId="0" borderId="44" xfId="0" applyFont="1" applyBorder="1" applyAlignment="1">
      <alignment vertical="top"/>
    </xf>
    <xf numFmtId="0" fontId="0" fillId="0" borderId="44" xfId="0" applyBorder="1" applyAlignment="1">
      <alignment vertical="top"/>
    </xf>
    <xf numFmtId="0" fontId="0" fillId="0" borderId="0" xfId="0" applyBorder="1" applyAlignment="1">
      <alignment vertical="top"/>
    </xf>
    <xf numFmtId="0" fontId="0" fillId="0" borderId="0" xfId="0" applyBorder="1" applyAlignment="1"/>
    <xf numFmtId="0" fontId="0" fillId="0" borderId="44" xfId="0" applyBorder="1" applyAlignment="1"/>
    <xf numFmtId="0" fontId="23" fillId="0" borderId="0" xfId="0" applyFont="1" applyBorder="1" applyAlignment="1">
      <alignment horizontal="left" vertical="top" wrapText="1"/>
    </xf>
    <xf numFmtId="0" fontId="21" fillId="0" borderId="44" xfId="0" applyFont="1" applyBorder="1"/>
    <xf numFmtId="0" fontId="0" fillId="0" borderId="60" xfId="0" applyBorder="1"/>
    <xf numFmtId="0" fontId="9" fillId="10" borderId="75" xfId="0" applyFont="1" applyFill="1" applyBorder="1" applyAlignment="1">
      <alignment horizontal="center" vertical="center"/>
    </xf>
    <xf numFmtId="1" fontId="0" fillId="0" borderId="74" xfId="1" applyNumberFormat="1" applyFont="1" applyFill="1" applyBorder="1" applyAlignment="1">
      <alignment horizontal="center" vertical="center"/>
    </xf>
    <xf numFmtId="1" fontId="0" fillId="0" borderId="71" xfId="1" applyNumberFormat="1" applyFont="1" applyFill="1" applyBorder="1" applyAlignment="1">
      <alignment horizontal="center" vertical="center"/>
    </xf>
    <xf numFmtId="1" fontId="0" fillId="0" borderId="68" xfId="1" applyNumberFormat="1" applyFont="1" applyFill="1" applyBorder="1" applyAlignment="1">
      <alignment horizontal="center" vertical="center"/>
    </xf>
    <xf numFmtId="1" fontId="3" fillId="0" borderId="76" xfId="0" applyNumberFormat="1" applyFont="1" applyBorder="1" applyAlignment="1">
      <alignment horizontal="center"/>
    </xf>
    <xf numFmtId="0" fontId="6" fillId="2" borderId="47" xfId="0" applyFont="1" applyFill="1" applyBorder="1" applyAlignment="1">
      <alignment horizontal="left" vertical="center"/>
    </xf>
    <xf numFmtId="0" fontId="6" fillId="2" borderId="70" xfId="0" applyFont="1" applyFill="1" applyBorder="1" applyAlignment="1">
      <alignment horizontal="left" vertical="center"/>
    </xf>
    <xf numFmtId="0" fontId="6" fillId="2" borderId="54" xfId="0" applyFont="1" applyFill="1" applyBorder="1" applyAlignment="1">
      <alignment horizontal="left" vertical="center"/>
    </xf>
    <xf numFmtId="165" fontId="6" fillId="3" borderId="77" xfId="1" applyNumberFormat="1" applyFont="1" applyFill="1" applyBorder="1" applyAlignment="1">
      <alignment horizontal="left" vertical="center"/>
    </xf>
    <xf numFmtId="1" fontId="6" fillId="3" borderId="71" xfId="1" applyNumberFormat="1" applyFont="1" applyFill="1" applyBorder="1" applyAlignment="1">
      <alignment horizontal="center" vertical="center"/>
    </xf>
    <xf numFmtId="1" fontId="6" fillId="3" borderId="55" xfId="1" applyNumberFormat="1" applyFont="1" applyFill="1" applyBorder="1" applyAlignment="1">
      <alignment horizontal="center" vertical="center"/>
    </xf>
    <xf numFmtId="1" fontId="6" fillId="3" borderId="44" xfId="1" applyNumberFormat="1" applyFont="1" applyFill="1" applyBorder="1" applyAlignment="1">
      <alignment horizontal="center" vertical="center"/>
    </xf>
    <xf numFmtId="165" fontId="6" fillId="4" borderId="46" xfId="1" applyNumberFormat="1" applyFont="1" applyFill="1" applyBorder="1" applyAlignment="1">
      <alignment horizontal="center" vertical="center"/>
    </xf>
    <xf numFmtId="165" fontId="6" fillId="4" borderId="62" xfId="1" applyNumberFormat="1" applyFont="1" applyFill="1" applyBorder="1" applyAlignment="1">
      <alignment horizontal="center" vertical="center"/>
    </xf>
    <xf numFmtId="165" fontId="6" fillId="4" borderId="59" xfId="1" applyNumberFormat="1" applyFont="1" applyFill="1" applyBorder="1" applyAlignment="1">
      <alignment horizontal="center" vertical="center"/>
    </xf>
    <xf numFmtId="1" fontId="6" fillId="2" borderId="46" xfId="1" applyNumberFormat="1" applyFont="1" applyFill="1" applyBorder="1" applyAlignment="1">
      <alignment horizontal="center" vertical="center"/>
    </xf>
    <xf numFmtId="165" fontId="6" fillId="2" borderId="47" xfId="1" applyNumberFormat="1" applyFont="1" applyFill="1" applyBorder="1" applyAlignment="1">
      <alignment horizontal="center" vertical="center"/>
    </xf>
    <xf numFmtId="165" fontId="6" fillId="2" borderId="78" xfId="1" applyNumberFormat="1" applyFont="1" applyFill="1" applyBorder="1" applyAlignment="1">
      <alignment horizontal="center" vertical="center"/>
    </xf>
    <xf numFmtId="0" fontId="39" fillId="2" borderId="78" xfId="1" applyNumberFormat="1" applyFont="1" applyFill="1" applyBorder="1" applyAlignment="1">
      <alignment horizontal="left" vertical="center"/>
    </xf>
    <xf numFmtId="0" fontId="0" fillId="0" borderId="48" xfId="0" applyBorder="1" applyAlignment="1">
      <alignment horizontal="left" vertical="top" wrapText="1"/>
    </xf>
    <xf numFmtId="0" fontId="0" fillId="0" borderId="0" xfId="0" applyBorder="1" applyAlignment="1">
      <alignment horizontal="left" vertical="top" wrapText="1"/>
    </xf>
    <xf numFmtId="0" fontId="2" fillId="0" borderId="48" xfId="0" applyFont="1" applyBorder="1" applyAlignment="1">
      <alignment horizontal="left" vertical="top"/>
    </xf>
    <xf numFmtId="0" fontId="2" fillId="0" borderId="0" xfId="0" applyFont="1" applyBorder="1" applyAlignment="1">
      <alignment horizontal="left" vertical="top"/>
    </xf>
    <xf numFmtId="0" fontId="23" fillId="0" borderId="26" xfId="0" applyFont="1" applyBorder="1" applyAlignment="1">
      <alignment horizontal="left" vertical="top" wrapText="1"/>
    </xf>
    <xf numFmtId="0" fontId="23" fillId="0" borderId="0" xfId="0" applyFont="1" applyBorder="1" applyAlignment="1">
      <alignment horizontal="left" vertical="top" wrapText="1"/>
    </xf>
    <xf numFmtId="0" fontId="12" fillId="0" borderId="0" xfId="0" applyFont="1" applyAlignment="1">
      <alignment horizontal="center"/>
    </xf>
    <xf numFmtId="0" fontId="5" fillId="5" borderId="29" xfId="3" applyFont="1" applyFill="1" applyBorder="1" applyAlignment="1">
      <alignment horizontal="center" vertical="center" wrapText="1"/>
    </xf>
    <xf numFmtId="17" fontId="11" fillId="0" borderId="29" xfId="3" applyNumberFormat="1" applyFont="1" applyBorder="1" applyAlignment="1" applyProtection="1">
      <alignment horizontal="center" vertical="top" wrapText="1"/>
      <protection locked="0"/>
    </xf>
    <xf numFmtId="0" fontId="14" fillId="0" borderId="0" xfId="0" applyFont="1" applyBorder="1" applyAlignment="1">
      <alignment horizontal="center" vertical="center"/>
    </xf>
    <xf numFmtId="0" fontId="14" fillId="0" borderId="26" xfId="0" applyFont="1" applyBorder="1" applyAlignment="1">
      <alignment horizontal="center" vertical="center"/>
    </xf>
    <xf numFmtId="0" fontId="42" fillId="0" borderId="0" xfId="0" applyFont="1" applyAlignment="1">
      <alignment horizontal="center"/>
    </xf>
    <xf numFmtId="0" fontId="13" fillId="0" borderId="0" xfId="0" applyFont="1" applyAlignment="1">
      <alignment horizontal="center" vertical="center"/>
    </xf>
    <xf numFmtId="0" fontId="43" fillId="0" borderId="0" xfId="0" applyFont="1" applyAlignment="1">
      <alignment horizontal="center"/>
    </xf>
    <xf numFmtId="0" fontId="31" fillId="4" borderId="37" xfId="0" applyFont="1" applyFill="1" applyBorder="1" applyAlignment="1">
      <alignment horizontal="left" vertical="center" wrapText="1"/>
    </xf>
    <xf numFmtId="0" fontId="31" fillId="4" borderId="53" xfId="0" applyFont="1" applyFill="1" applyBorder="1" applyAlignment="1">
      <alignment horizontal="left" vertical="center" wrapText="1"/>
    </xf>
    <xf numFmtId="9" fontId="31" fillId="4" borderId="29" xfId="2" applyFont="1" applyFill="1" applyBorder="1" applyAlignment="1">
      <alignment horizontal="center" vertical="center"/>
    </xf>
    <xf numFmtId="0" fontId="29" fillId="4" borderId="37" xfId="0" applyFont="1" applyFill="1" applyBorder="1" applyAlignment="1">
      <alignment horizontal="center" vertical="center" wrapText="1"/>
    </xf>
    <xf numFmtId="0" fontId="29" fillId="4" borderId="56" xfId="0" applyFont="1" applyFill="1" applyBorder="1" applyAlignment="1">
      <alignment horizontal="center" vertical="center" wrapText="1"/>
    </xf>
    <xf numFmtId="0" fontId="29" fillId="4" borderId="53" xfId="0" applyFont="1" applyFill="1" applyBorder="1" applyAlignment="1">
      <alignment horizontal="center" vertical="center" wrapText="1"/>
    </xf>
    <xf numFmtId="0" fontId="31" fillId="4" borderId="37" xfId="0" applyFont="1" applyFill="1" applyBorder="1" applyAlignment="1">
      <alignment horizontal="center" vertical="center" wrapText="1"/>
    </xf>
    <xf numFmtId="0" fontId="31" fillId="4" borderId="56" xfId="0" applyFont="1" applyFill="1" applyBorder="1" applyAlignment="1">
      <alignment horizontal="center" vertical="center" wrapText="1"/>
    </xf>
    <xf numFmtId="0" fontId="31" fillId="4" borderId="53" xfId="0" applyFont="1" applyFill="1" applyBorder="1" applyAlignment="1">
      <alignment horizontal="center" vertical="center" wrapText="1"/>
    </xf>
    <xf numFmtId="0" fontId="29" fillId="8" borderId="37" xfId="0" applyFont="1" applyFill="1" applyBorder="1" applyAlignment="1">
      <alignment horizontal="left" vertical="center" wrapText="1"/>
    </xf>
    <xf numFmtId="0" fontId="29" fillId="8" borderId="53" xfId="0" applyFont="1" applyFill="1" applyBorder="1" applyAlignment="1">
      <alignment horizontal="left" vertical="center" wrapText="1"/>
    </xf>
    <xf numFmtId="0" fontId="31" fillId="4" borderId="34" xfId="0" applyFont="1" applyFill="1" applyBorder="1" applyAlignment="1">
      <alignment horizontal="left" vertical="center" wrapText="1"/>
    </xf>
    <xf numFmtId="0" fontId="31" fillId="4" borderId="70" xfId="0" applyFont="1" applyFill="1" applyBorder="1" applyAlignment="1">
      <alignment horizontal="left"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29" fillId="4" borderId="24" xfId="0" applyFont="1" applyFill="1" applyBorder="1" applyAlignment="1">
      <alignment horizontal="center" vertical="center" wrapText="1"/>
    </xf>
    <xf numFmtId="17" fontId="15" fillId="0" borderId="0" xfId="0" applyNumberFormat="1" applyFont="1" applyBorder="1" applyAlignment="1">
      <alignment horizontal="center" vertical="center"/>
    </xf>
    <xf numFmtId="17" fontId="15" fillId="0" borderId="26" xfId="0" applyNumberFormat="1" applyFont="1" applyBorder="1" applyAlignment="1">
      <alignment horizontal="center" vertical="center"/>
    </xf>
    <xf numFmtId="0" fontId="15" fillId="0" borderId="0" xfId="0" applyFont="1" applyAlignment="1">
      <alignment horizontal="left" vertical="top" wrapText="1"/>
    </xf>
    <xf numFmtId="0" fontId="29" fillId="4" borderId="29" xfId="0" applyFont="1" applyFill="1" applyBorder="1" applyAlignment="1">
      <alignment horizontal="center" vertical="center"/>
    </xf>
    <xf numFmtId="0" fontId="30" fillId="4" borderId="29" xfId="0" applyFont="1" applyFill="1" applyBorder="1" applyAlignment="1">
      <alignment horizontal="center" vertical="center" wrapText="1"/>
    </xf>
    <xf numFmtId="9" fontId="15" fillId="0" borderId="29" xfId="0" applyNumberFormat="1" applyFont="1" applyFill="1" applyBorder="1" applyAlignment="1">
      <alignment horizontal="center" vertical="center"/>
    </xf>
    <xf numFmtId="0" fontId="15" fillId="0" borderId="29" xfId="0" applyFont="1" applyFill="1" applyBorder="1" applyAlignment="1">
      <alignment horizontal="center" vertical="center"/>
    </xf>
    <xf numFmtId="0" fontId="28" fillId="0" borderId="0" xfId="0" applyNumberFormat="1" applyFont="1" applyBorder="1" applyAlignment="1">
      <alignment horizontal="center" vertical="center" wrapText="1"/>
    </xf>
    <xf numFmtId="0" fontId="28" fillId="0" borderId="26" xfId="0" applyNumberFormat="1" applyFont="1" applyBorder="1" applyAlignment="1">
      <alignment horizontal="center" vertical="center" wrapText="1"/>
    </xf>
    <xf numFmtId="0" fontId="32" fillId="0" borderId="0" xfId="0" applyNumberFormat="1" applyFont="1" applyBorder="1" applyAlignment="1">
      <alignment horizontal="center" vertical="center" wrapText="1"/>
    </xf>
    <xf numFmtId="0" fontId="32" fillId="0" borderId="26" xfId="0" applyNumberFormat="1" applyFont="1" applyBorder="1" applyAlignment="1">
      <alignment horizontal="center" vertical="center" wrapText="1"/>
    </xf>
    <xf numFmtId="0" fontId="29" fillId="4" borderId="37" xfId="0" applyFont="1" applyFill="1" applyBorder="1" applyAlignment="1">
      <alignment horizontal="left" vertical="center" wrapText="1"/>
    </xf>
    <xf numFmtId="0" fontId="29" fillId="4" borderId="53" xfId="0" applyFont="1" applyFill="1" applyBorder="1" applyAlignment="1">
      <alignment horizontal="left" vertical="center" wrapText="1"/>
    </xf>
    <xf numFmtId="0" fontId="15" fillId="0" borderId="0" xfId="0" applyNumberFormat="1" applyFont="1" applyBorder="1" applyAlignment="1">
      <alignment horizontal="center" vertical="center" wrapText="1"/>
    </xf>
    <xf numFmtId="0" fontId="15" fillId="0" borderId="26" xfId="0" applyNumberFormat="1" applyFont="1" applyBorder="1" applyAlignment="1">
      <alignment horizontal="center" vertical="center" wrapText="1"/>
    </xf>
    <xf numFmtId="15" fontId="15" fillId="0" borderId="0" xfId="0" applyNumberFormat="1" applyFont="1" applyBorder="1" applyAlignment="1">
      <alignment horizontal="center" vertical="center"/>
    </xf>
    <xf numFmtId="15" fontId="15" fillId="0" borderId="26" xfId="0" applyNumberFormat="1" applyFont="1" applyBorder="1" applyAlignment="1">
      <alignment horizontal="center" vertical="center"/>
    </xf>
    <xf numFmtId="0" fontId="29" fillId="4" borderId="29" xfId="0" applyFont="1" applyFill="1" applyBorder="1" applyAlignment="1">
      <alignment horizontal="center" vertical="center" wrapText="1"/>
    </xf>
    <xf numFmtId="9" fontId="15" fillId="0" borderId="29" xfId="2" applyFont="1" applyBorder="1" applyAlignment="1">
      <alignment horizontal="center" vertical="center" wrapText="1"/>
    </xf>
    <xf numFmtId="0" fontId="31" fillId="0" borderId="0" xfId="0" applyFont="1" applyFill="1" applyBorder="1" applyAlignment="1">
      <alignment horizontal="left" vertical="center" wrapText="1"/>
    </xf>
    <xf numFmtId="1" fontId="31" fillId="0" borderId="54" xfId="0" applyNumberFormat="1" applyFont="1" applyFill="1" applyBorder="1" applyAlignment="1">
      <alignment horizontal="center" vertical="center"/>
    </xf>
    <xf numFmtId="1" fontId="31" fillId="0" borderId="55" xfId="0" applyNumberFormat="1" applyFont="1" applyFill="1" applyBorder="1" applyAlignment="1">
      <alignment horizontal="center" vertical="center"/>
    </xf>
    <xf numFmtId="1" fontId="31" fillId="0" borderId="24" xfId="0" applyNumberFormat="1" applyFont="1" applyFill="1" applyBorder="1" applyAlignment="1">
      <alignment horizontal="center" vertical="center"/>
    </xf>
    <xf numFmtId="0" fontId="30" fillId="4" borderId="37" xfId="0" applyFont="1" applyFill="1" applyBorder="1" applyAlignment="1">
      <alignment horizontal="center" vertical="center" wrapText="1"/>
    </xf>
    <xf numFmtId="0" fontId="30" fillId="4" borderId="53" xfId="0" applyFont="1" applyFill="1" applyBorder="1" applyAlignment="1">
      <alignment horizontal="center" vertical="center" wrapText="1"/>
    </xf>
    <xf numFmtId="9" fontId="15" fillId="0" borderId="29" xfId="2" applyFont="1" applyBorder="1" applyAlignment="1">
      <alignment horizontal="center"/>
    </xf>
    <xf numFmtId="0" fontId="29" fillId="4" borderId="34" xfId="0" applyFont="1" applyFill="1" applyBorder="1" applyAlignment="1">
      <alignment horizontal="center" vertical="center"/>
    </xf>
    <xf numFmtId="0" fontId="29" fillId="4" borderId="70" xfId="0" applyFont="1" applyFill="1" applyBorder="1" applyAlignment="1">
      <alignment horizontal="center" vertical="center"/>
    </xf>
    <xf numFmtId="0" fontId="29" fillId="4" borderId="66" xfId="0" applyFont="1" applyFill="1" applyBorder="1" applyAlignment="1">
      <alignment horizontal="center" vertical="center"/>
    </xf>
    <xf numFmtId="0" fontId="29" fillId="4" borderId="43" xfId="0" applyFont="1" applyFill="1" applyBorder="1" applyAlignment="1">
      <alignment horizontal="center" vertical="center"/>
    </xf>
    <xf numFmtId="1" fontId="29" fillId="8" borderId="37" xfId="0" applyNumberFormat="1" applyFont="1" applyFill="1" applyBorder="1" applyAlignment="1">
      <alignment horizontal="center" vertical="center"/>
    </xf>
    <xf numFmtId="1" fontId="29" fillId="8" borderId="56" xfId="0" applyNumberFormat="1" applyFont="1" applyFill="1" applyBorder="1" applyAlignment="1">
      <alignment horizontal="center" vertical="center"/>
    </xf>
    <xf numFmtId="1" fontId="29" fillId="8" borderId="53" xfId="0" applyNumberFormat="1" applyFont="1" applyFill="1" applyBorder="1" applyAlignment="1">
      <alignment horizontal="center" vertical="center"/>
    </xf>
    <xf numFmtId="0" fontId="29" fillId="4" borderId="54" xfId="0" applyFont="1" applyFill="1" applyBorder="1" applyAlignment="1">
      <alignment horizontal="left" vertical="center" wrapText="1"/>
    </xf>
    <xf numFmtId="0" fontId="29" fillId="4" borderId="24"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67"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48" xfId="0" applyFont="1" applyFill="1" applyBorder="1" applyAlignment="1">
      <alignment horizontal="center" vertical="center" wrapText="1"/>
    </xf>
    <xf numFmtId="0" fontId="26" fillId="4" borderId="11" xfId="0" applyFont="1" applyFill="1" applyBorder="1" applyAlignment="1">
      <alignment horizontal="center" vertical="center"/>
    </xf>
    <xf numFmtId="0" fontId="26" fillId="4" borderId="8" xfId="0" applyFont="1" applyFill="1" applyBorder="1" applyAlignment="1">
      <alignment horizontal="center" vertical="center"/>
    </xf>
    <xf numFmtId="0" fontId="26" fillId="4" borderId="12" xfId="0" applyFont="1" applyFill="1" applyBorder="1" applyAlignment="1">
      <alignment horizontal="center" vertical="center"/>
    </xf>
    <xf numFmtId="0" fontId="5" fillId="0" borderId="49"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26" fillId="4" borderId="46" xfId="0" applyFont="1" applyFill="1" applyBorder="1" applyAlignment="1">
      <alignment horizontal="center" vertical="center" wrapText="1"/>
    </xf>
    <xf numFmtId="0" fontId="26" fillId="4" borderId="62" xfId="0" applyFont="1" applyFill="1" applyBorder="1" applyAlignment="1">
      <alignment horizontal="center" vertical="center" wrapText="1"/>
    </xf>
    <xf numFmtId="0" fontId="26" fillId="4" borderId="59" xfId="0" applyFont="1" applyFill="1" applyBorder="1" applyAlignment="1">
      <alignment horizontal="center" vertical="center" wrapText="1"/>
    </xf>
    <xf numFmtId="0" fontId="26" fillId="4" borderId="60"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9" xfId="0" applyFont="1" applyFill="1" applyBorder="1" applyAlignment="1">
      <alignment horizontal="center" vertical="center" wrapText="1"/>
    </xf>
    <xf numFmtId="0" fontId="6" fillId="0" borderId="60" xfId="0" applyFont="1" applyFill="1" applyBorder="1" applyAlignment="1">
      <alignment horizontal="center" vertical="center" wrapText="1"/>
    </xf>
    <xf numFmtId="165" fontId="6" fillId="4" borderId="10" xfId="1" applyNumberFormat="1" applyFont="1" applyFill="1" applyBorder="1" applyAlignment="1">
      <alignment horizontal="center" vertical="center"/>
    </xf>
    <xf numFmtId="165" fontId="6" fillId="4" borderId="49" xfId="1" applyNumberFormat="1" applyFont="1" applyFill="1" applyBorder="1" applyAlignment="1">
      <alignment horizontal="center" vertical="center"/>
    </xf>
    <xf numFmtId="165" fontId="6" fillId="4" borderId="57" xfId="1" applyNumberFormat="1" applyFont="1" applyFill="1" applyBorder="1" applyAlignment="1">
      <alignment horizontal="center" vertical="center"/>
    </xf>
    <xf numFmtId="165" fontId="6" fillId="4" borderId="40" xfId="1" applyNumberFormat="1" applyFont="1" applyFill="1" applyBorder="1" applyAlignment="1">
      <alignment horizontal="center" vertical="center"/>
    </xf>
    <xf numFmtId="165" fontId="6" fillId="4" borderId="56" xfId="1" applyNumberFormat="1" applyFont="1" applyFill="1" applyBorder="1" applyAlignment="1">
      <alignment horizontal="center" vertical="center"/>
    </xf>
    <xf numFmtId="165" fontId="6" fillId="4" borderId="38" xfId="1" applyNumberFormat="1"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6" xfId="0" applyFont="1" applyFill="1" applyBorder="1" applyAlignment="1">
      <alignment horizontal="center" vertical="center" wrapText="1"/>
    </xf>
    <xf numFmtId="1" fontId="0" fillId="2" borderId="67" xfId="1" applyNumberFormat="1" applyFont="1" applyFill="1" applyBorder="1" applyAlignment="1">
      <alignment horizontal="center" vertical="center"/>
    </xf>
    <xf numFmtId="1" fontId="0" fillId="2" borderId="68" xfId="1" applyNumberFormat="1" applyFont="1" applyFill="1" applyBorder="1" applyAlignment="1">
      <alignment horizontal="center" vertical="center"/>
    </xf>
    <xf numFmtId="1" fontId="0" fillId="3" borderId="67" xfId="1" applyNumberFormat="1" applyFont="1" applyFill="1" applyBorder="1" applyAlignment="1">
      <alignment horizontal="center" vertical="center"/>
    </xf>
    <xf numFmtId="1" fontId="0" fillId="3" borderId="68" xfId="1" applyNumberFormat="1" applyFont="1" applyFill="1" applyBorder="1" applyAlignment="1">
      <alignment horizontal="center" vertical="center"/>
    </xf>
    <xf numFmtId="1" fontId="0" fillId="3" borderId="22" xfId="1" applyNumberFormat="1" applyFont="1" applyFill="1" applyBorder="1" applyAlignment="1">
      <alignment horizontal="center" vertical="center"/>
    </xf>
    <xf numFmtId="1" fontId="0" fillId="2" borderId="22" xfId="1" applyNumberFormat="1" applyFont="1" applyFill="1" applyBorder="1" applyAlignment="1">
      <alignment horizontal="center" vertical="center"/>
    </xf>
    <xf numFmtId="165" fontId="6" fillId="4" borderId="17" xfId="1" applyNumberFormat="1" applyFont="1" applyFill="1" applyBorder="1" applyAlignment="1">
      <alignment horizontal="center" vertical="center"/>
    </xf>
    <xf numFmtId="165" fontId="6" fillId="4" borderId="63" xfId="1" applyNumberFormat="1" applyFont="1" applyFill="1" applyBorder="1" applyAlignment="1">
      <alignment horizontal="center" vertical="center"/>
    </xf>
    <xf numFmtId="165" fontId="6" fillId="4" borderId="58" xfId="1" applyNumberFormat="1"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73"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72"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72"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2" fillId="2" borderId="60"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Fill="1" applyAlignment="1">
      <alignment horizontal="left" vertical="center" wrapText="1"/>
    </xf>
    <xf numFmtId="0" fontId="2" fillId="2" borderId="5"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8" xfId="0" applyFont="1" applyFill="1" applyBorder="1" applyAlignment="1">
      <alignment horizontal="center" vertical="center" wrapText="1"/>
    </xf>
    <xf numFmtId="165" fontId="16" fillId="0" borderId="0"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applyAlignment="1">
      <alignment horizontal="center" vertical="center" wrapText="1"/>
    </xf>
    <xf numFmtId="0" fontId="18" fillId="0" borderId="29" xfId="0" applyFont="1" applyFill="1" applyBorder="1" applyAlignment="1">
      <alignment horizontal="center" vertical="center" wrapText="1"/>
    </xf>
    <xf numFmtId="0" fontId="18" fillId="0" borderId="29" xfId="0" applyFont="1" applyFill="1" applyBorder="1" applyAlignment="1">
      <alignment horizontal="center"/>
    </xf>
    <xf numFmtId="0" fontId="18" fillId="0" borderId="29" xfId="0" applyFont="1" applyFill="1" applyBorder="1" applyAlignment="1">
      <alignment horizontal="center" vertical="center"/>
    </xf>
    <xf numFmtId="0" fontId="18" fillId="0" borderId="0" xfId="0" applyFont="1" applyFill="1" applyBorder="1" applyAlignment="1">
      <alignment horizontal="left"/>
    </xf>
    <xf numFmtId="0" fontId="18" fillId="0" borderId="54" xfId="0" applyFont="1" applyFill="1" applyBorder="1" applyAlignment="1">
      <alignment horizontal="center" vertical="center" wrapText="1"/>
    </xf>
    <xf numFmtId="0" fontId="18" fillId="0" borderId="24" xfId="0" applyFont="1" applyFill="1" applyBorder="1" applyAlignment="1">
      <alignment horizontal="center" vertical="center" wrapText="1"/>
    </xf>
    <xf numFmtId="1" fontId="0" fillId="0" borderId="29" xfId="0" applyNumberFormat="1" applyBorder="1" applyAlignment="1">
      <alignment horizontal="center" vertical="center"/>
    </xf>
    <xf numFmtId="165" fontId="0" fillId="0" borderId="29" xfId="0" applyNumberFormat="1" applyBorder="1" applyAlignment="1">
      <alignment horizontal="center"/>
    </xf>
    <xf numFmtId="0" fontId="0" fillId="0" borderId="29" xfId="0" applyBorder="1" applyAlignment="1">
      <alignment horizontal="center"/>
    </xf>
    <xf numFmtId="0" fontId="2" fillId="4" borderId="29"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center" vertical="center" wrapText="1"/>
    </xf>
    <xf numFmtId="1" fontId="0" fillId="8" borderId="29" xfId="1" applyNumberFormat="1" applyFont="1" applyFill="1" applyBorder="1" applyAlignment="1">
      <alignment horizontal="center" vertical="center"/>
    </xf>
  </cellXfs>
  <cellStyles count="6">
    <cellStyle name="Comma" xfId="1" builtinId="3"/>
    <cellStyle name="Comma 2" xfId="4" xr:uid="{00000000-0005-0000-0000-000001000000}"/>
    <cellStyle name="Comma 3" xfId="5" xr:uid="{00000000-0005-0000-0000-000002000000}"/>
    <cellStyle name="Normal" xfId="0" builtinId="0"/>
    <cellStyle name="Normal 2" xfId="3" xr:uid="{00000000-0005-0000-0000-000004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xdr:col>
      <xdr:colOff>38100</xdr:colOff>
      <xdr:row>2</xdr:row>
      <xdr:rowOff>122045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695325" cy="464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57978</xdr:colOff>
      <xdr:row>0</xdr:row>
      <xdr:rowOff>52181</xdr:rowOff>
    </xdr:from>
    <xdr:to>
      <xdr:col>1</xdr:col>
      <xdr:colOff>776751</xdr:colOff>
      <xdr:row>2</xdr:row>
      <xdr:rowOff>103214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935" y="52181"/>
          <a:ext cx="718773" cy="436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57978</xdr:colOff>
      <xdr:row>45</xdr:row>
      <xdr:rowOff>52181</xdr:rowOff>
    </xdr:from>
    <xdr:ext cx="718773" cy="432033"/>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209" y="52181"/>
          <a:ext cx="718773" cy="4320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20016509\Documents\SharePoint%20Drafts\Procedure-Framework_Re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013506/Desktop/Social%20Spend/BU%20Tender%20Adjudication%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BS-DATA_20081212\A1\Exxaro_Medupi\MMS\DOC\1_Integration\MMS_Database_Rev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0013506/Desktop/Social%20Spend/Project%20Social%20Spend%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
      <sheetName val="WP"/>
      <sheetName val="Glossary"/>
      <sheetName val="Ref."/>
      <sheetName val="SH"/>
      <sheetName val="Principles"/>
      <sheetName val="SystApproach"/>
      <sheetName val="Assumptions"/>
      <sheetName val="RAG"/>
      <sheetName val="Processes_Aris"/>
      <sheetName val="DesReq-Inputs"/>
      <sheetName val="People"/>
      <sheetName val="Tools"/>
      <sheetName val="QA"/>
      <sheetName val="PRO_ID"/>
      <sheetName val="Pri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turnables Assessment"/>
      <sheetName val="Results Summary All"/>
      <sheetName val="Total Summary"/>
      <sheetName val="Adjudication Result DB"/>
      <sheetName val="Financial Evaluation"/>
      <sheetName val="Scoring Rules"/>
      <sheetName val="DocPropertie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0106"/>
      <sheetName val="Ref."/>
      <sheetName val="Abbr."/>
      <sheetName val="Principles"/>
      <sheetName val="Concerns"/>
      <sheetName val="EXEC-OV"/>
      <sheetName val="MMS-Framework"/>
      <sheetName val="CSF"/>
      <sheetName val="Outcomes"/>
      <sheetName val="DOCtypes"/>
      <sheetName val="WP"/>
      <sheetName val="PRO_ID"/>
      <sheetName val="QM"/>
      <sheetName val="Action"/>
      <sheetName val="Templ."/>
      <sheetName val="Statistics2"/>
      <sheetName val="Statist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E1" t="str">
            <v>Characteristics</v>
          </cell>
        </row>
        <row r="2">
          <cell r="E2" t="str">
            <v>Customers</v>
          </cell>
        </row>
        <row r="3">
          <cell r="E3" t="str">
            <v>Quality of info</v>
          </cell>
        </row>
      </sheetData>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ial Spend (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AS51"/>
  <sheetViews>
    <sheetView showGridLines="0" topLeftCell="A61" zoomScale="85" zoomScaleNormal="85" workbookViewId="0">
      <selection activeCell="L7" sqref="L7"/>
    </sheetView>
  </sheetViews>
  <sheetFormatPr defaultRowHeight="14.4" x14ac:dyDescent="0.3"/>
  <cols>
    <col min="1" max="1" width="4.33203125" customWidth="1"/>
    <col min="2" max="2" width="3.6640625" customWidth="1"/>
    <col min="4" max="4" width="6.109375" customWidth="1"/>
    <col min="5" max="13" width="10.44140625" customWidth="1"/>
    <col min="15" max="15" width="0.33203125" customWidth="1"/>
    <col min="16" max="16" width="4.6640625" customWidth="1"/>
    <col min="17" max="17" width="18.33203125" customWidth="1"/>
    <col min="18" max="18" width="41.5546875" customWidth="1"/>
    <col min="19" max="19" width="25.5546875" customWidth="1"/>
    <col min="20" max="20" width="41.5546875" customWidth="1"/>
  </cols>
  <sheetData>
    <row r="2" spans="1:45" ht="18" x14ac:dyDescent="0.35">
      <c r="B2" s="76" t="s">
        <v>76</v>
      </c>
    </row>
    <row r="3" spans="1:45" x14ac:dyDescent="0.3">
      <c r="A3" s="101"/>
      <c r="B3" s="101"/>
      <c r="C3" s="101"/>
      <c r="D3" s="101"/>
      <c r="E3" s="101"/>
      <c r="F3" s="101"/>
      <c r="G3" s="101"/>
      <c r="H3" s="101"/>
      <c r="I3" s="101"/>
      <c r="J3" s="101"/>
      <c r="K3" s="101"/>
      <c r="L3" s="101"/>
    </row>
    <row r="4" spans="1:45" ht="19.5" customHeight="1" thickBot="1" x14ac:dyDescent="0.35">
      <c r="A4" s="101"/>
      <c r="B4" s="249" t="s">
        <v>203</v>
      </c>
      <c r="C4" s="249"/>
      <c r="D4" s="249"/>
      <c r="E4" s="249"/>
      <c r="F4" s="249"/>
      <c r="G4" s="249"/>
      <c r="H4" s="249"/>
      <c r="I4" s="249"/>
      <c r="J4" s="249"/>
      <c r="K4" s="249"/>
      <c r="L4" s="249"/>
      <c r="M4" s="249"/>
      <c r="N4" s="249"/>
      <c r="O4" s="249"/>
      <c r="P4" s="249"/>
      <c r="Q4" s="249"/>
    </row>
    <row r="5" spans="1:45" ht="19.5" customHeight="1" thickBot="1" x14ac:dyDescent="0.35">
      <c r="A5" s="101"/>
      <c r="B5" s="249" t="s">
        <v>72</v>
      </c>
      <c r="C5" s="249" t="s">
        <v>318</v>
      </c>
      <c r="D5" s="249"/>
      <c r="E5" s="249"/>
      <c r="F5" s="249"/>
      <c r="G5" s="249"/>
      <c r="H5" s="325" t="s">
        <v>317</v>
      </c>
      <c r="I5" s="249"/>
      <c r="J5" s="249"/>
      <c r="K5" s="249"/>
      <c r="L5" s="249"/>
      <c r="M5" s="249"/>
      <c r="N5" s="249"/>
      <c r="O5" s="249"/>
      <c r="P5" s="249"/>
      <c r="Q5" s="249"/>
    </row>
    <row r="6" spans="1:45" ht="19.5" customHeight="1" thickBot="1" x14ac:dyDescent="0.35">
      <c r="A6" s="101"/>
      <c r="B6" s="249" t="s">
        <v>73</v>
      </c>
      <c r="C6" s="249" t="s">
        <v>319</v>
      </c>
      <c r="D6" s="249"/>
      <c r="E6" s="249"/>
      <c r="F6" s="249"/>
      <c r="G6" s="249"/>
      <c r="H6" s="325" t="s">
        <v>317</v>
      </c>
      <c r="I6" s="249"/>
      <c r="J6" s="249"/>
      <c r="K6" s="249"/>
      <c r="L6" s="249"/>
      <c r="M6" s="249"/>
      <c r="N6" s="249"/>
      <c r="O6" s="249"/>
      <c r="P6" s="249"/>
      <c r="Q6" s="249"/>
    </row>
    <row r="7" spans="1:45" ht="19.5" customHeight="1" x14ac:dyDescent="0.3">
      <c r="A7" s="101"/>
      <c r="B7" s="249" t="s">
        <v>74</v>
      </c>
      <c r="C7" s="249" t="s">
        <v>75</v>
      </c>
      <c r="D7" s="249"/>
      <c r="E7" s="249"/>
      <c r="F7" s="249"/>
      <c r="G7" s="249"/>
      <c r="H7" s="249"/>
      <c r="I7" s="249"/>
      <c r="J7" s="249"/>
      <c r="K7" s="249"/>
      <c r="L7" s="249"/>
      <c r="M7" s="249"/>
      <c r="N7" s="249"/>
      <c r="O7" s="249"/>
      <c r="P7" s="249"/>
      <c r="Q7" s="249"/>
    </row>
    <row r="8" spans="1:45" ht="19.5" customHeight="1" x14ac:dyDescent="0.3">
      <c r="A8" s="101"/>
      <c r="B8" s="249"/>
      <c r="C8" s="249"/>
      <c r="D8" s="249"/>
      <c r="E8" s="249"/>
      <c r="F8" s="249"/>
      <c r="G8" s="249"/>
      <c r="H8" s="249"/>
      <c r="I8" s="249"/>
      <c r="J8" s="249"/>
      <c r="K8" s="249"/>
      <c r="L8" s="249"/>
      <c r="M8" s="249"/>
      <c r="N8" s="249"/>
      <c r="O8" s="249"/>
      <c r="P8" s="249"/>
      <c r="Q8" s="249"/>
    </row>
    <row r="9" spans="1:45" x14ac:dyDescent="0.3">
      <c r="A9" s="101"/>
      <c r="B9" s="249"/>
      <c r="C9" s="249" t="s">
        <v>77</v>
      </c>
      <c r="D9" s="249"/>
      <c r="E9" s="249"/>
      <c r="F9" s="249"/>
      <c r="G9" s="249"/>
      <c r="H9" s="249"/>
      <c r="I9" s="249"/>
      <c r="J9" s="249"/>
      <c r="K9" s="249"/>
      <c r="L9" s="249"/>
      <c r="M9" s="249"/>
      <c r="N9" s="249"/>
      <c r="O9" s="249"/>
      <c r="P9" s="249"/>
      <c r="Q9" s="249"/>
      <c r="AH9" s="83"/>
      <c r="AL9" s="86"/>
      <c r="AM9" s="86"/>
      <c r="AN9" s="86"/>
      <c r="AO9" s="86"/>
      <c r="AP9" s="86"/>
      <c r="AQ9" s="86"/>
      <c r="AR9" s="86"/>
      <c r="AS9" s="86"/>
    </row>
    <row r="10" spans="1:45" ht="15" thickBot="1" x14ac:dyDescent="0.35">
      <c r="A10" s="101"/>
      <c r="B10" s="101"/>
      <c r="C10" s="101"/>
      <c r="D10" s="101"/>
      <c r="E10" s="101"/>
      <c r="F10" s="101"/>
      <c r="G10" s="101"/>
      <c r="H10" s="101"/>
      <c r="I10" s="101"/>
      <c r="J10" s="101"/>
      <c r="K10" s="101"/>
      <c r="L10" s="101"/>
      <c r="AH10" s="83"/>
      <c r="AL10" s="86"/>
      <c r="AM10" s="86"/>
      <c r="AN10" s="86"/>
      <c r="AO10" s="86"/>
      <c r="AP10" s="86"/>
      <c r="AQ10" s="86"/>
      <c r="AR10" s="86"/>
      <c r="AS10" s="86"/>
    </row>
    <row r="11" spans="1:45" x14ac:dyDescent="0.3">
      <c r="A11" s="101"/>
      <c r="B11" s="296"/>
      <c r="C11" s="297"/>
      <c r="D11" s="297"/>
      <c r="E11" s="297"/>
      <c r="F11" s="297"/>
      <c r="G11" s="297"/>
      <c r="H11" s="297"/>
      <c r="I11" s="297"/>
      <c r="J11" s="297"/>
      <c r="K11" s="297"/>
      <c r="L11" s="297"/>
      <c r="M11" s="298"/>
      <c r="N11" s="299"/>
      <c r="O11" s="88"/>
      <c r="P11" s="311"/>
      <c r="Q11" s="298"/>
      <c r="R11" s="298"/>
      <c r="S11" s="298"/>
      <c r="T11" s="298"/>
      <c r="U11" s="299"/>
    </row>
    <row r="12" spans="1:45" ht="18" x14ac:dyDescent="0.35">
      <c r="B12" s="300" t="s">
        <v>84</v>
      </c>
      <c r="C12" s="301"/>
      <c r="D12" s="33"/>
      <c r="E12" s="33"/>
      <c r="F12" s="33"/>
      <c r="G12" s="33"/>
      <c r="H12" s="33"/>
      <c r="I12" s="33"/>
      <c r="J12" s="33"/>
      <c r="K12" s="33"/>
      <c r="L12" s="33"/>
      <c r="M12" s="33"/>
      <c r="N12" s="302"/>
      <c r="O12" s="88"/>
      <c r="P12" s="303"/>
      <c r="Q12" s="301" t="s">
        <v>145</v>
      </c>
      <c r="R12" s="301"/>
      <c r="S12" s="33"/>
      <c r="T12" s="33"/>
      <c r="U12" s="302"/>
      <c r="AH12" s="87"/>
      <c r="AI12" s="87"/>
      <c r="AJ12" s="84"/>
      <c r="AK12" s="85"/>
      <c r="AL12" s="85"/>
      <c r="AM12" s="85"/>
      <c r="AN12" s="85"/>
      <c r="AO12" s="85"/>
      <c r="AP12" s="85"/>
      <c r="AQ12" s="85"/>
      <c r="AR12" s="85"/>
      <c r="AS12" s="85"/>
    </row>
    <row r="13" spans="1:45" x14ac:dyDescent="0.3">
      <c r="B13" s="303"/>
      <c r="C13" s="33"/>
      <c r="D13" s="33"/>
      <c r="E13" s="33"/>
      <c r="F13" s="33"/>
      <c r="G13" s="33"/>
      <c r="H13" s="33"/>
      <c r="I13" s="33"/>
      <c r="J13" s="33"/>
      <c r="K13" s="33"/>
      <c r="L13" s="33"/>
      <c r="M13" s="33"/>
      <c r="N13" s="302"/>
      <c r="O13" s="88"/>
      <c r="P13" s="303"/>
      <c r="Q13" s="33"/>
      <c r="R13" s="33"/>
      <c r="S13" s="33"/>
      <c r="T13" s="33"/>
      <c r="U13" s="302"/>
    </row>
    <row r="14" spans="1:45" ht="48" customHeight="1" x14ac:dyDescent="0.3">
      <c r="B14" s="344" t="s">
        <v>94</v>
      </c>
      <c r="C14" s="345"/>
      <c r="D14" s="345"/>
      <c r="E14" s="345"/>
      <c r="F14" s="345"/>
      <c r="G14" s="345"/>
      <c r="H14" s="345"/>
      <c r="I14" s="345"/>
      <c r="J14" s="345"/>
      <c r="K14" s="345"/>
      <c r="L14" s="345"/>
      <c r="M14" s="345"/>
      <c r="N14" s="302"/>
      <c r="O14" s="88"/>
      <c r="P14" s="303"/>
      <c r="Q14" s="345" t="s">
        <v>95</v>
      </c>
      <c r="R14" s="345"/>
      <c r="S14" s="345"/>
      <c r="T14" s="345"/>
      <c r="U14" s="312"/>
      <c r="V14" s="85"/>
      <c r="W14" s="85"/>
      <c r="X14" s="85"/>
      <c r="Y14" s="85"/>
      <c r="Z14" s="85"/>
      <c r="AA14" s="85"/>
      <c r="AB14" s="85"/>
      <c r="AC14" s="85"/>
      <c r="AD14" s="85"/>
      <c r="AE14" s="85"/>
      <c r="AF14" s="85"/>
    </row>
    <row r="15" spans="1:45" ht="15" customHeight="1" x14ac:dyDescent="0.3">
      <c r="B15" s="303"/>
      <c r="C15" s="33"/>
      <c r="D15" s="33"/>
      <c r="E15" s="33"/>
      <c r="F15" s="33"/>
      <c r="G15" s="33"/>
      <c r="H15" s="33"/>
      <c r="I15" s="33"/>
      <c r="J15" s="33"/>
      <c r="K15" s="33"/>
      <c r="L15" s="33"/>
      <c r="M15" s="33"/>
      <c r="N15" s="302"/>
      <c r="O15" s="88"/>
      <c r="P15" s="303"/>
      <c r="Q15" s="313"/>
      <c r="R15" s="313"/>
      <c r="S15" s="313"/>
      <c r="T15" s="313"/>
      <c r="U15" s="314"/>
      <c r="V15" s="86"/>
      <c r="W15" s="86"/>
      <c r="X15" s="86"/>
      <c r="Y15" s="86"/>
      <c r="Z15" s="86"/>
      <c r="AA15" s="86"/>
      <c r="AB15" s="86"/>
      <c r="AC15" s="86"/>
      <c r="AD15" s="86"/>
      <c r="AE15" s="86"/>
      <c r="AF15" s="86"/>
    </row>
    <row r="16" spans="1:45" ht="33" customHeight="1" x14ac:dyDescent="0.3">
      <c r="B16" s="304" t="s">
        <v>88</v>
      </c>
      <c r="C16" s="305"/>
      <c r="D16" s="305"/>
      <c r="E16" s="345" t="s">
        <v>92</v>
      </c>
      <c r="F16" s="345"/>
      <c r="G16" s="345"/>
      <c r="H16" s="345"/>
      <c r="I16" s="345"/>
      <c r="J16" s="345"/>
      <c r="K16" s="345"/>
      <c r="L16" s="345"/>
      <c r="M16" s="345"/>
      <c r="N16" s="302"/>
      <c r="O16" s="88"/>
      <c r="P16" s="303"/>
      <c r="Q16" s="315" t="s">
        <v>96</v>
      </c>
      <c r="R16" s="345" t="s">
        <v>98</v>
      </c>
      <c r="S16" s="345"/>
      <c r="T16" s="345"/>
      <c r="U16" s="312"/>
      <c r="V16" s="85"/>
      <c r="W16" s="85"/>
      <c r="X16" s="85"/>
      <c r="Y16" s="85"/>
      <c r="Z16" s="85"/>
      <c r="AA16" s="85"/>
      <c r="AB16" s="85"/>
      <c r="AC16" s="85"/>
      <c r="AD16" s="85"/>
      <c r="AE16" s="85"/>
      <c r="AF16" s="85"/>
    </row>
    <row r="17" spans="2:37" ht="35.25" customHeight="1" x14ac:dyDescent="0.3">
      <c r="B17" s="304" t="s">
        <v>90</v>
      </c>
      <c r="C17" s="305"/>
      <c r="D17" s="305"/>
      <c r="E17" s="345" t="s">
        <v>91</v>
      </c>
      <c r="F17" s="345"/>
      <c r="G17" s="345"/>
      <c r="H17" s="345"/>
      <c r="I17" s="345"/>
      <c r="J17" s="345"/>
      <c r="K17" s="345"/>
      <c r="L17" s="345"/>
      <c r="M17" s="345"/>
      <c r="N17" s="302"/>
      <c r="O17" s="88"/>
      <c r="P17" s="303"/>
      <c r="Q17" s="33"/>
      <c r="R17" s="345" t="s">
        <v>97</v>
      </c>
      <c r="S17" s="345"/>
      <c r="T17" s="345"/>
      <c r="U17" s="312"/>
      <c r="V17" s="85"/>
      <c r="W17" s="85"/>
      <c r="X17" s="85"/>
      <c r="Y17" s="85"/>
      <c r="Z17" s="85"/>
      <c r="AA17" s="85"/>
      <c r="AB17" s="85"/>
      <c r="AC17" s="85"/>
      <c r="AD17" s="85"/>
      <c r="AE17" s="85"/>
    </row>
    <row r="18" spans="2:37" x14ac:dyDescent="0.3">
      <c r="B18" s="306"/>
      <c r="C18" s="305"/>
      <c r="D18" s="305"/>
      <c r="E18" s="305"/>
      <c r="F18" s="305"/>
      <c r="G18" s="305"/>
      <c r="H18" s="305"/>
      <c r="I18" s="305"/>
      <c r="J18" s="305"/>
      <c r="K18" s="305"/>
      <c r="L18" s="305"/>
      <c r="M18" s="305"/>
      <c r="N18" s="302"/>
      <c r="O18" s="88"/>
      <c r="P18" s="303"/>
      <c r="Q18" s="33"/>
      <c r="R18" s="33"/>
      <c r="S18" s="33"/>
      <c r="T18" s="33"/>
      <c r="U18" s="302"/>
    </row>
    <row r="19" spans="2:37" ht="61.5" customHeight="1" x14ac:dyDescent="0.3">
      <c r="B19" s="346" t="s">
        <v>85</v>
      </c>
      <c r="C19" s="347"/>
      <c r="D19" s="305"/>
      <c r="E19" s="345" t="s">
        <v>87</v>
      </c>
      <c r="F19" s="345"/>
      <c r="G19" s="345"/>
      <c r="H19" s="345"/>
      <c r="I19" s="345"/>
      <c r="J19" s="345"/>
      <c r="K19" s="345"/>
      <c r="L19" s="345"/>
      <c r="M19" s="345"/>
      <c r="N19" s="302"/>
      <c r="O19" s="88"/>
      <c r="P19" s="303"/>
      <c r="Q19" s="348" t="s">
        <v>147</v>
      </c>
      <c r="R19" s="348"/>
      <c r="S19" s="348"/>
      <c r="T19" s="348"/>
      <c r="U19" s="316"/>
      <c r="V19" s="96"/>
      <c r="W19" s="96"/>
      <c r="X19" s="96"/>
      <c r="Y19" s="96"/>
      <c r="Z19" s="96"/>
      <c r="AA19" s="96"/>
      <c r="AB19" s="96"/>
      <c r="AC19" s="96"/>
      <c r="AD19" s="96"/>
      <c r="AE19" s="96"/>
      <c r="AF19" s="96"/>
    </row>
    <row r="20" spans="2:37" ht="75" customHeight="1" x14ac:dyDescent="0.3">
      <c r="B20" s="306"/>
      <c r="C20" s="305"/>
      <c r="D20" s="305"/>
      <c r="E20" s="345" t="s">
        <v>86</v>
      </c>
      <c r="F20" s="345"/>
      <c r="G20" s="345"/>
      <c r="H20" s="345"/>
      <c r="I20" s="345"/>
      <c r="J20" s="345"/>
      <c r="K20" s="345"/>
      <c r="L20" s="345"/>
      <c r="M20" s="345"/>
      <c r="N20" s="302"/>
      <c r="O20" s="88"/>
      <c r="P20" s="303"/>
      <c r="Q20" s="91" t="s">
        <v>118</v>
      </c>
      <c r="R20" s="91" t="s">
        <v>119</v>
      </c>
      <c r="S20" s="97" t="s">
        <v>120</v>
      </c>
      <c r="T20" s="91" t="s">
        <v>46</v>
      </c>
      <c r="U20" s="312"/>
      <c r="V20" s="85"/>
      <c r="W20" s="85"/>
      <c r="X20" s="85"/>
      <c r="Y20" s="85"/>
      <c r="Z20" s="85"/>
      <c r="AA20" s="85"/>
      <c r="AB20" s="85"/>
      <c r="AC20" s="85"/>
      <c r="AD20" s="85"/>
      <c r="AE20" s="85"/>
      <c r="AF20" s="85"/>
    </row>
    <row r="21" spans="2:37" ht="94.5" customHeight="1" x14ac:dyDescent="0.3">
      <c r="B21" s="306"/>
      <c r="C21" s="305"/>
      <c r="D21" s="305"/>
      <c r="E21" s="345" t="s">
        <v>89</v>
      </c>
      <c r="F21" s="345"/>
      <c r="G21" s="345"/>
      <c r="H21" s="345"/>
      <c r="I21" s="345"/>
      <c r="J21" s="345"/>
      <c r="K21" s="345"/>
      <c r="L21" s="345"/>
      <c r="M21" s="345"/>
      <c r="N21" s="302"/>
      <c r="O21" s="88"/>
      <c r="P21" s="303"/>
      <c r="Q21" s="92" t="s">
        <v>121</v>
      </c>
      <c r="R21" s="93" t="s">
        <v>122</v>
      </c>
      <c r="S21" s="98" t="s">
        <v>123</v>
      </c>
      <c r="T21" s="93" t="s">
        <v>124</v>
      </c>
      <c r="U21" s="302"/>
    </row>
    <row r="22" spans="2:37" ht="94.5" customHeight="1" x14ac:dyDescent="0.3">
      <c r="B22" s="346"/>
      <c r="C22" s="347"/>
      <c r="D22" s="347"/>
      <c r="E22" s="347"/>
      <c r="F22" s="347"/>
      <c r="G22" s="347"/>
      <c r="H22" s="347"/>
      <c r="I22" s="347"/>
      <c r="J22" s="347"/>
      <c r="K22" s="347"/>
      <c r="L22" s="347"/>
      <c r="M22" s="347"/>
      <c r="N22" s="302"/>
      <c r="O22" s="88"/>
      <c r="P22" s="303"/>
      <c r="Q22" s="91" t="s">
        <v>125</v>
      </c>
      <c r="R22" s="94" t="s">
        <v>126</v>
      </c>
      <c r="S22" s="99" t="s">
        <v>127</v>
      </c>
      <c r="T22" s="94" t="s">
        <v>128</v>
      </c>
      <c r="U22" s="302"/>
    </row>
    <row r="23" spans="2:37" ht="94.5" customHeight="1" x14ac:dyDescent="0.3">
      <c r="B23" s="303"/>
      <c r="C23" s="33"/>
      <c r="D23" s="33"/>
      <c r="E23" s="33"/>
      <c r="F23" s="33"/>
      <c r="G23" s="33"/>
      <c r="H23" s="33"/>
      <c r="I23" s="33"/>
      <c r="J23" s="33"/>
      <c r="K23" s="33"/>
      <c r="L23" s="33"/>
      <c r="M23" s="33"/>
      <c r="N23" s="302"/>
      <c r="O23" s="88"/>
      <c r="P23" s="303"/>
      <c r="Q23" s="92" t="s">
        <v>129</v>
      </c>
      <c r="R23" s="93" t="s">
        <v>130</v>
      </c>
      <c r="S23" s="98" t="s">
        <v>131</v>
      </c>
      <c r="T23" s="93" t="s">
        <v>128</v>
      </c>
      <c r="U23" s="302"/>
    </row>
    <row r="24" spans="2:37" ht="94.5" customHeight="1" x14ac:dyDescent="0.3">
      <c r="B24" s="303"/>
      <c r="C24" s="33"/>
      <c r="D24" s="33"/>
      <c r="E24" s="33"/>
      <c r="F24" s="33"/>
      <c r="G24" s="33"/>
      <c r="H24" s="33"/>
      <c r="I24" s="33"/>
      <c r="J24" s="33"/>
      <c r="K24" s="33"/>
      <c r="L24" s="33"/>
      <c r="M24" s="33"/>
      <c r="N24" s="302"/>
      <c r="O24" s="88"/>
      <c r="P24" s="303"/>
      <c r="Q24" s="91" t="s">
        <v>132</v>
      </c>
      <c r="R24" s="94" t="s">
        <v>133</v>
      </c>
      <c r="S24" s="99" t="s">
        <v>134</v>
      </c>
      <c r="T24" s="94" t="s">
        <v>135</v>
      </c>
      <c r="U24" s="312"/>
      <c r="V24" s="85"/>
      <c r="W24" s="85"/>
      <c r="X24" s="85"/>
      <c r="Y24" s="85"/>
      <c r="Z24" s="85"/>
      <c r="AA24" s="85"/>
      <c r="AB24" s="85"/>
    </row>
    <row r="25" spans="2:37" ht="94.5" customHeight="1" x14ac:dyDescent="0.3">
      <c r="B25" s="303"/>
      <c r="C25" s="33"/>
      <c r="D25" s="33"/>
      <c r="E25" s="33"/>
      <c r="F25" s="33"/>
      <c r="G25" s="33"/>
      <c r="H25" s="33"/>
      <c r="I25" s="33"/>
      <c r="J25" s="33"/>
      <c r="K25" s="33"/>
      <c r="L25" s="33"/>
      <c r="M25" s="33"/>
      <c r="N25" s="302"/>
      <c r="O25" s="88"/>
      <c r="P25" s="303"/>
      <c r="Q25" s="92" t="s">
        <v>136</v>
      </c>
      <c r="R25" s="93" t="s">
        <v>137</v>
      </c>
      <c r="S25" s="98" t="s">
        <v>131</v>
      </c>
      <c r="T25" s="93" t="s">
        <v>138</v>
      </c>
      <c r="U25" s="317"/>
      <c r="V25" s="87"/>
      <c r="W25" s="87"/>
      <c r="X25" s="87"/>
      <c r="Y25" s="83"/>
      <c r="Z25" s="87"/>
      <c r="AA25" s="87"/>
      <c r="AB25" s="87"/>
    </row>
    <row r="26" spans="2:37" x14ac:dyDescent="0.3">
      <c r="B26" s="303"/>
      <c r="C26" s="33"/>
      <c r="D26" s="33"/>
      <c r="E26" s="33"/>
      <c r="F26" s="33"/>
      <c r="G26" s="33"/>
      <c r="H26" s="33"/>
      <c r="I26" s="33"/>
      <c r="J26" s="33"/>
      <c r="K26" s="33"/>
      <c r="L26" s="33"/>
      <c r="M26" s="33"/>
      <c r="N26" s="302"/>
      <c r="O26" s="88"/>
      <c r="P26" s="303"/>
      <c r="Q26" s="33"/>
      <c r="R26" s="33"/>
      <c r="S26" s="33"/>
      <c r="T26" s="33"/>
      <c r="U26" s="302"/>
    </row>
    <row r="27" spans="2:37" ht="65.25" customHeight="1" x14ac:dyDescent="0.3">
      <c r="B27" s="303"/>
      <c r="C27" s="33"/>
      <c r="D27" s="33"/>
      <c r="E27" s="33"/>
      <c r="F27" s="33"/>
      <c r="G27" s="33"/>
      <c r="H27" s="33"/>
      <c r="I27" s="33"/>
      <c r="J27" s="33"/>
      <c r="K27" s="33"/>
      <c r="L27" s="33"/>
      <c r="M27" s="33"/>
      <c r="N27" s="302"/>
      <c r="O27" s="88"/>
      <c r="P27" s="303"/>
      <c r="Q27" s="315" t="s">
        <v>99</v>
      </c>
      <c r="R27" s="33"/>
      <c r="S27" s="345" t="s">
        <v>110</v>
      </c>
      <c r="T27" s="345"/>
      <c r="U27" s="318"/>
      <c r="V27" s="84"/>
      <c r="W27" s="84"/>
      <c r="X27" s="84"/>
      <c r="Y27" s="84"/>
      <c r="Z27" s="84"/>
      <c r="AA27" s="84"/>
      <c r="AB27" s="84"/>
      <c r="AC27" s="84"/>
      <c r="AD27" s="84"/>
      <c r="AE27" s="84"/>
      <c r="AF27" s="84"/>
    </row>
    <row r="28" spans="2:37" ht="18.75" customHeight="1" x14ac:dyDescent="0.3">
      <c r="B28" s="303"/>
      <c r="C28" s="33"/>
      <c r="D28" s="33"/>
      <c r="E28" s="33"/>
      <c r="F28" s="33"/>
      <c r="G28" s="33"/>
      <c r="H28" s="33"/>
      <c r="I28" s="33"/>
      <c r="J28" s="33"/>
      <c r="K28" s="33"/>
      <c r="L28" s="33"/>
      <c r="M28" s="33"/>
      <c r="N28" s="302"/>
      <c r="O28" s="88"/>
      <c r="P28" s="303"/>
      <c r="Q28" s="315" t="s">
        <v>102</v>
      </c>
      <c r="R28" s="33"/>
      <c r="S28" s="319" t="s">
        <v>103</v>
      </c>
      <c r="T28" s="319"/>
      <c r="U28" s="318"/>
      <c r="V28" s="84"/>
      <c r="W28" s="84"/>
      <c r="X28" s="84"/>
      <c r="Y28" s="84"/>
      <c r="Z28" s="84"/>
      <c r="AA28" s="84"/>
      <c r="AB28" s="84"/>
      <c r="AC28" s="84"/>
      <c r="AD28" s="84"/>
      <c r="AE28" s="84"/>
      <c r="AF28" s="84"/>
      <c r="AH28" s="83"/>
      <c r="AI28" s="83"/>
      <c r="AJ28" s="83"/>
      <c r="AK28" s="83"/>
    </row>
    <row r="29" spans="2:37" ht="18.75" customHeight="1" x14ac:dyDescent="0.3">
      <c r="B29" s="303"/>
      <c r="C29" s="33"/>
      <c r="D29" s="33"/>
      <c r="E29" s="33"/>
      <c r="F29" s="33"/>
      <c r="G29" s="33"/>
      <c r="H29" s="33"/>
      <c r="I29" s="33"/>
      <c r="J29" s="33"/>
      <c r="K29" s="33"/>
      <c r="L29" s="33"/>
      <c r="M29" s="33"/>
      <c r="N29" s="302"/>
      <c r="O29" s="88"/>
      <c r="P29" s="303"/>
      <c r="Q29" s="315" t="s">
        <v>100</v>
      </c>
      <c r="R29" s="33"/>
      <c r="S29" s="319" t="s">
        <v>101</v>
      </c>
      <c r="T29" s="319"/>
      <c r="U29" s="318"/>
      <c r="V29" s="84"/>
      <c r="W29" s="84"/>
      <c r="X29" s="84"/>
      <c r="Y29" s="84"/>
      <c r="Z29" s="84"/>
      <c r="AA29" s="84"/>
      <c r="AB29" s="84"/>
      <c r="AC29" s="84"/>
      <c r="AD29" s="84"/>
      <c r="AE29" s="84"/>
      <c r="AF29" s="84"/>
    </row>
    <row r="30" spans="2:37" ht="18.75" customHeight="1" x14ac:dyDescent="0.3">
      <c r="B30" s="303"/>
      <c r="C30" s="33"/>
      <c r="D30" s="33"/>
      <c r="E30" s="33"/>
      <c r="F30" s="33"/>
      <c r="G30" s="33"/>
      <c r="H30" s="33"/>
      <c r="I30" s="33"/>
      <c r="J30" s="33"/>
      <c r="K30" s="33"/>
      <c r="L30" s="33"/>
      <c r="M30" s="33"/>
      <c r="N30" s="302"/>
      <c r="O30" s="88"/>
      <c r="P30" s="303"/>
      <c r="Q30" s="315" t="s">
        <v>107</v>
      </c>
      <c r="R30" s="33"/>
      <c r="S30" s="319" t="s">
        <v>108</v>
      </c>
      <c r="T30" s="319"/>
      <c r="U30" s="318"/>
      <c r="V30" s="84"/>
      <c r="W30" s="84"/>
      <c r="X30" s="84"/>
      <c r="Y30" s="84"/>
      <c r="Z30" s="84"/>
      <c r="AA30" s="84"/>
      <c r="AB30" s="84"/>
      <c r="AC30" s="84"/>
      <c r="AD30" s="84"/>
      <c r="AE30" s="84"/>
      <c r="AF30" s="84"/>
    </row>
    <row r="31" spans="2:37" ht="18.75" customHeight="1" x14ac:dyDescent="0.3">
      <c r="B31" s="303"/>
      <c r="C31" s="33"/>
      <c r="D31" s="33"/>
      <c r="E31" s="33"/>
      <c r="F31" s="33"/>
      <c r="G31" s="33"/>
      <c r="H31" s="33"/>
      <c r="I31" s="33"/>
      <c r="J31" s="33"/>
      <c r="K31" s="33"/>
      <c r="L31" s="33"/>
      <c r="M31" s="33"/>
      <c r="N31" s="302"/>
      <c r="O31" s="88"/>
      <c r="P31" s="303"/>
      <c r="Q31" s="315" t="s">
        <v>104</v>
      </c>
      <c r="R31" s="33"/>
      <c r="S31" s="320" t="s">
        <v>109</v>
      </c>
      <c r="T31" s="320"/>
      <c r="U31" s="321"/>
      <c r="V31" s="95"/>
      <c r="W31" s="95"/>
      <c r="X31" s="95"/>
      <c r="Y31" s="95"/>
      <c r="Z31" s="95"/>
      <c r="AA31" s="95"/>
      <c r="AB31" s="95"/>
      <c r="AC31" s="95"/>
      <c r="AD31" s="95"/>
      <c r="AE31" s="95"/>
      <c r="AF31" s="95"/>
    </row>
    <row r="32" spans="2:37" ht="18.75" customHeight="1" x14ac:dyDescent="0.3">
      <c r="B32" s="303"/>
      <c r="C32" s="33"/>
      <c r="D32" s="33"/>
      <c r="E32" s="33"/>
      <c r="F32" s="33"/>
      <c r="G32" s="33"/>
      <c r="H32" s="33"/>
      <c r="I32" s="33"/>
      <c r="J32" s="33"/>
      <c r="K32" s="33"/>
      <c r="L32" s="33"/>
      <c r="M32" s="33"/>
      <c r="N32" s="302"/>
      <c r="O32" s="88"/>
      <c r="P32" s="303"/>
      <c r="Q32" s="315" t="s">
        <v>105</v>
      </c>
      <c r="R32" s="33"/>
      <c r="S32" s="320" t="s">
        <v>106</v>
      </c>
      <c r="T32" s="320"/>
      <c r="U32" s="321"/>
      <c r="V32" s="95"/>
      <c r="W32" s="95"/>
      <c r="X32" s="95"/>
      <c r="Y32" s="95"/>
      <c r="Z32" s="95"/>
      <c r="AA32" s="95"/>
      <c r="AB32" s="95"/>
      <c r="AC32" s="95"/>
      <c r="AD32" s="95"/>
      <c r="AE32" s="95"/>
      <c r="AF32" s="95"/>
    </row>
    <row r="33" spans="2:32" ht="26.25" customHeight="1" x14ac:dyDescent="0.3">
      <c r="B33" s="303"/>
      <c r="C33" s="33"/>
      <c r="D33" s="33"/>
      <c r="E33" s="33"/>
      <c r="F33" s="33"/>
      <c r="G33" s="33"/>
      <c r="H33" s="33"/>
      <c r="I33" s="33"/>
      <c r="J33" s="33"/>
      <c r="K33" s="33"/>
      <c r="L33" s="33"/>
      <c r="M33" s="33"/>
      <c r="N33" s="302"/>
      <c r="O33" s="88"/>
      <c r="P33" s="303"/>
      <c r="Q33" s="33"/>
      <c r="R33" s="33"/>
      <c r="S33" s="33"/>
      <c r="T33" s="33"/>
      <c r="U33" s="302"/>
    </row>
    <row r="34" spans="2:32" ht="78.75" customHeight="1" x14ac:dyDescent="0.3">
      <c r="B34" s="303"/>
      <c r="C34" s="33"/>
      <c r="D34" s="33"/>
      <c r="E34" s="33"/>
      <c r="F34" s="33"/>
      <c r="G34" s="33"/>
      <c r="H34" s="33"/>
      <c r="I34" s="33"/>
      <c r="J34" s="33"/>
      <c r="K34" s="33"/>
      <c r="L34" s="33"/>
      <c r="M34" s="33"/>
      <c r="N34" s="302"/>
      <c r="O34" s="88"/>
      <c r="P34" s="303"/>
      <c r="Q34" s="349" t="s">
        <v>146</v>
      </c>
      <c r="R34" s="349"/>
      <c r="S34" s="349"/>
      <c r="T34" s="349"/>
      <c r="U34" s="316"/>
      <c r="V34" s="96"/>
      <c r="W34" s="96"/>
      <c r="X34" s="96"/>
      <c r="Y34" s="96"/>
      <c r="Z34" s="96"/>
      <c r="AA34" s="96"/>
      <c r="AB34" s="96"/>
      <c r="AC34" s="96"/>
      <c r="AD34" s="96"/>
      <c r="AE34" s="96"/>
      <c r="AF34" s="96"/>
    </row>
    <row r="35" spans="2:32" ht="18" customHeight="1" x14ac:dyDescent="0.3">
      <c r="B35" s="303"/>
      <c r="C35" s="33"/>
      <c r="D35" s="33"/>
      <c r="E35" s="33"/>
      <c r="F35" s="33"/>
      <c r="G35" s="33"/>
      <c r="H35" s="33"/>
      <c r="I35" s="33"/>
      <c r="J35" s="33"/>
      <c r="K35" s="33"/>
      <c r="L35" s="33"/>
      <c r="M35" s="33"/>
      <c r="N35" s="302"/>
      <c r="O35" s="88"/>
      <c r="P35" s="303"/>
      <c r="Q35" s="322"/>
      <c r="R35" s="322"/>
      <c r="S35" s="322"/>
      <c r="T35" s="322"/>
      <c r="U35" s="316"/>
      <c r="V35" s="96"/>
      <c r="W35" s="96"/>
      <c r="X35" s="96"/>
      <c r="Y35" s="96"/>
      <c r="Z35" s="96"/>
      <c r="AA35" s="96"/>
      <c r="AB35" s="96"/>
      <c r="AC35" s="96"/>
      <c r="AD35" s="96"/>
      <c r="AE35" s="96"/>
      <c r="AF35" s="96"/>
    </row>
    <row r="36" spans="2:32" ht="20.25" customHeight="1" x14ac:dyDescent="0.3">
      <c r="B36" s="303"/>
      <c r="C36" s="33"/>
      <c r="D36" s="33"/>
      <c r="E36" s="33"/>
      <c r="F36" s="33"/>
      <c r="G36" s="33"/>
      <c r="H36" s="33"/>
      <c r="I36" s="33"/>
      <c r="J36" s="33"/>
      <c r="K36" s="33"/>
      <c r="L36" s="33"/>
      <c r="M36" s="33"/>
      <c r="N36" s="302"/>
      <c r="O36" s="88"/>
      <c r="P36" s="303"/>
      <c r="Q36" s="90" t="s">
        <v>113</v>
      </c>
      <c r="R36" s="33"/>
      <c r="S36" s="345" t="s">
        <v>114</v>
      </c>
      <c r="T36" s="345"/>
      <c r="U36" s="302"/>
    </row>
    <row r="37" spans="2:32" ht="48.75" customHeight="1" x14ac:dyDescent="0.3">
      <c r="B37" s="303"/>
      <c r="C37" s="33"/>
      <c r="D37" s="33"/>
      <c r="E37" s="33"/>
      <c r="F37" s="33"/>
      <c r="G37" s="33"/>
      <c r="H37" s="33"/>
      <c r="I37" s="33"/>
      <c r="J37" s="33"/>
      <c r="K37" s="33"/>
      <c r="L37" s="33"/>
      <c r="M37" s="33"/>
      <c r="N37" s="302"/>
      <c r="O37" s="88"/>
      <c r="P37" s="303"/>
      <c r="Q37" s="90" t="s">
        <v>112</v>
      </c>
      <c r="R37" s="33"/>
      <c r="S37" s="345" t="s">
        <v>115</v>
      </c>
      <c r="T37" s="345"/>
      <c r="U37" s="323"/>
    </row>
    <row r="38" spans="2:32" ht="42" customHeight="1" x14ac:dyDescent="0.3">
      <c r="B38" s="303"/>
      <c r="C38" s="33"/>
      <c r="D38" s="33"/>
      <c r="E38" s="33"/>
      <c r="F38" s="33"/>
      <c r="G38" s="33"/>
      <c r="H38" s="33"/>
      <c r="I38" s="33"/>
      <c r="J38" s="33"/>
      <c r="K38" s="33"/>
      <c r="L38" s="33"/>
      <c r="M38" s="33"/>
      <c r="N38" s="302"/>
      <c r="O38" s="88"/>
      <c r="P38" s="303"/>
      <c r="Q38" s="90" t="s">
        <v>116</v>
      </c>
      <c r="R38" s="33"/>
      <c r="S38" s="345" t="s">
        <v>117</v>
      </c>
      <c r="T38" s="345"/>
      <c r="U38" s="323"/>
    </row>
    <row r="39" spans="2:32" x14ac:dyDescent="0.3">
      <c r="B39" s="303"/>
      <c r="C39" s="33"/>
      <c r="D39" s="33"/>
      <c r="E39" s="33"/>
      <c r="F39" s="33"/>
      <c r="G39" s="33"/>
      <c r="H39" s="33"/>
      <c r="I39" s="33"/>
      <c r="J39" s="33"/>
      <c r="K39" s="33"/>
      <c r="L39" s="33"/>
      <c r="M39" s="33"/>
      <c r="N39" s="302"/>
      <c r="O39" s="88"/>
      <c r="P39" s="303"/>
      <c r="Q39" s="33"/>
      <c r="R39" s="33"/>
      <c r="S39" s="33"/>
      <c r="T39" s="33"/>
      <c r="U39" s="302"/>
    </row>
    <row r="40" spans="2:32" x14ac:dyDescent="0.3">
      <c r="B40" s="303"/>
      <c r="C40" s="33"/>
      <c r="D40" s="33"/>
      <c r="E40" s="33"/>
      <c r="F40" s="33"/>
      <c r="G40" s="33"/>
      <c r="H40" s="33"/>
      <c r="I40" s="33"/>
      <c r="J40" s="33"/>
      <c r="K40" s="33"/>
      <c r="L40" s="33"/>
      <c r="M40" s="33"/>
      <c r="N40" s="302"/>
      <c r="O40" s="88"/>
      <c r="P40" s="303"/>
      <c r="Q40" s="91" t="s">
        <v>118</v>
      </c>
      <c r="R40" s="91" t="s">
        <v>119</v>
      </c>
      <c r="S40" s="97" t="s">
        <v>120</v>
      </c>
      <c r="T40" s="91" t="s">
        <v>46</v>
      </c>
      <c r="U40" s="302"/>
    </row>
    <row r="41" spans="2:32" ht="28.8" x14ac:dyDescent="0.3">
      <c r="B41" s="303"/>
      <c r="C41" s="33"/>
      <c r="D41" s="33"/>
      <c r="E41" s="33"/>
      <c r="F41" s="33"/>
      <c r="G41" s="33"/>
      <c r="H41" s="33"/>
      <c r="I41" s="33"/>
      <c r="J41" s="33"/>
      <c r="K41" s="33"/>
      <c r="L41" s="33"/>
      <c r="M41" s="33"/>
      <c r="N41" s="302"/>
      <c r="O41" s="88"/>
      <c r="P41" s="303"/>
      <c r="Q41" s="92" t="s">
        <v>139</v>
      </c>
      <c r="R41" s="93" t="s">
        <v>140</v>
      </c>
      <c r="S41" s="98" t="s">
        <v>142</v>
      </c>
      <c r="T41" s="93" t="s">
        <v>143</v>
      </c>
      <c r="U41" s="302"/>
    </row>
    <row r="42" spans="2:32" ht="28.8" x14ac:dyDescent="0.3">
      <c r="B42" s="303"/>
      <c r="C42" s="33"/>
      <c r="D42" s="33"/>
      <c r="E42" s="33"/>
      <c r="F42" s="33"/>
      <c r="G42" s="33"/>
      <c r="H42" s="33"/>
      <c r="I42" s="33"/>
      <c r="J42" s="33"/>
      <c r="K42" s="33"/>
      <c r="L42" s="33"/>
      <c r="M42" s="33"/>
      <c r="N42" s="302"/>
      <c r="O42" s="88"/>
      <c r="P42" s="303"/>
      <c r="Q42" s="91" t="s">
        <v>111</v>
      </c>
      <c r="R42" s="100" t="s">
        <v>141</v>
      </c>
      <c r="S42" s="99" t="s">
        <v>123</v>
      </c>
      <c r="T42" s="94" t="s">
        <v>144</v>
      </c>
      <c r="U42" s="302"/>
    </row>
    <row r="43" spans="2:32" x14ac:dyDescent="0.3">
      <c r="B43" s="303"/>
      <c r="C43" s="33"/>
      <c r="D43" s="33"/>
      <c r="E43" s="33"/>
      <c r="F43" s="33"/>
      <c r="G43" s="33"/>
      <c r="H43" s="33"/>
      <c r="I43" s="33"/>
      <c r="J43" s="33"/>
      <c r="K43" s="33"/>
      <c r="L43" s="33"/>
      <c r="M43" s="33"/>
      <c r="N43" s="302"/>
      <c r="O43" s="88"/>
      <c r="P43" s="303"/>
      <c r="Q43" s="33"/>
      <c r="R43" s="33"/>
      <c r="S43" s="33"/>
      <c r="T43" s="33"/>
      <c r="U43" s="302"/>
    </row>
    <row r="44" spans="2:32" x14ac:dyDescent="0.3">
      <c r="B44" s="303"/>
      <c r="C44" s="33"/>
      <c r="D44" s="33"/>
      <c r="E44" s="33"/>
      <c r="F44" s="33"/>
      <c r="G44" s="33"/>
      <c r="H44" s="33"/>
      <c r="I44" s="33"/>
      <c r="J44" s="33"/>
      <c r="K44" s="33"/>
      <c r="L44" s="33"/>
      <c r="M44" s="33"/>
      <c r="N44" s="302"/>
      <c r="O44" s="88"/>
      <c r="P44" s="303"/>
      <c r="Q44" s="33"/>
      <c r="R44" s="33"/>
      <c r="S44" s="33"/>
      <c r="T44" s="33"/>
      <c r="U44" s="302"/>
    </row>
    <row r="45" spans="2:32" x14ac:dyDescent="0.3">
      <c r="B45" s="303"/>
      <c r="C45" s="33"/>
      <c r="D45" s="33"/>
      <c r="E45" s="33"/>
      <c r="F45" s="33"/>
      <c r="G45" s="33"/>
      <c r="H45" s="33"/>
      <c r="I45" s="33"/>
      <c r="J45" s="33"/>
      <c r="K45" s="33"/>
      <c r="L45" s="33"/>
      <c r="M45" s="33"/>
      <c r="N45" s="302"/>
      <c r="O45" s="88"/>
      <c r="P45" s="303"/>
      <c r="Q45" s="33"/>
      <c r="R45" s="33"/>
      <c r="S45" s="33"/>
      <c r="T45" s="33"/>
      <c r="U45" s="302"/>
    </row>
    <row r="46" spans="2:32" x14ac:dyDescent="0.3">
      <c r="B46" s="303"/>
      <c r="C46" s="33"/>
      <c r="D46" s="33"/>
      <c r="E46" s="33"/>
      <c r="F46" s="33"/>
      <c r="G46" s="33"/>
      <c r="H46" s="33"/>
      <c r="I46" s="33"/>
      <c r="J46" s="33"/>
      <c r="K46" s="33"/>
      <c r="L46" s="33"/>
      <c r="M46" s="33"/>
      <c r="N46" s="302"/>
      <c r="O46" s="88"/>
      <c r="P46" s="303"/>
      <c r="Q46" s="33"/>
      <c r="R46" s="33"/>
      <c r="S46" s="33"/>
      <c r="T46" s="33"/>
      <c r="U46" s="302"/>
    </row>
    <row r="47" spans="2:32" x14ac:dyDescent="0.3">
      <c r="B47" s="303"/>
      <c r="C47" s="33"/>
      <c r="D47" s="33"/>
      <c r="E47" s="33"/>
      <c r="F47" s="33"/>
      <c r="G47" s="33"/>
      <c r="H47" s="33"/>
      <c r="I47" s="33"/>
      <c r="J47" s="33"/>
      <c r="K47" s="33"/>
      <c r="L47" s="33"/>
      <c r="M47" s="33"/>
      <c r="N47" s="302"/>
      <c r="O47" s="88"/>
      <c r="P47" s="303"/>
      <c r="Q47" s="33"/>
      <c r="R47" s="33"/>
      <c r="S47" s="33"/>
      <c r="T47" s="33"/>
      <c r="U47" s="302"/>
    </row>
    <row r="48" spans="2:32" x14ac:dyDescent="0.3">
      <c r="B48" s="303"/>
      <c r="C48" s="33"/>
      <c r="D48" s="33"/>
      <c r="E48" s="33"/>
      <c r="F48" s="33"/>
      <c r="G48" s="33"/>
      <c r="H48" s="33"/>
      <c r="I48" s="33"/>
      <c r="J48" s="33"/>
      <c r="K48" s="33"/>
      <c r="L48" s="33"/>
      <c r="M48" s="33"/>
      <c r="N48" s="302"/>
      <c r="O48" s="88"/>
      <c r="P48" s="303"/>
      <c r="Q48" s="33"/>
      <c r="R48" s="33"/>
      <c r="S48" s="33"/>
      <c r="T48" s="33"/>
      <c r="U48" s="302"/>
    </row>
    <row r="49" spans="2:21" x14ac:dyDescent="0.3">
      <c r="B49" s="303"/>
      <c r="C49" s="33"/>
      <c r="D49" s="33"/>
      <c r="E49" s="33"/>
      <c r="F49" s="33"/>
      <c r="G49" s="33"/>
      <c r="H49" s="33"/>
      <c r="I49" s="33"/>
      <c r="J49" s="33"/>
      <c r="K49" s="33"/>
      <c r="L49" s="33"/>
      <c r="M49" s="33"/>
      <c r="N49" s="302"/>
      <c r="O49" s="88"/>
      <c r="P49" s="303"/>
      <c r="Q49" s="33"/>
      <c r="R49" s="33"/>
      <c r="S49" s="33"/>
      <c r="T49" s="33"/>
      <c r="U49" s="302"/>
    </row>
    <row r="50" spans="2:21" x14ac:dyDescent="0.3">
      <c r="B50" s="303"/>
      <c r="C50" s="33"/>
      <c r="D50" s="33"/>
      <c r="E50" s="33"/>
      <c r="F50" s="33"/>
      <c r="G50" s="33"/>
      <c r="H50" s="33"/>
      <c r="I50" s="33"/>
      <c r="J50" s="33"/>
      <c r="K50" s="33"/>
      <c r="L50" s="33"/>
      <c r="M50" s="33"/>
      <c r="N50" s="302"/>
      <c r="O50" s="88"/>
      <c r="P50" s="303"/>
      <c r="Q50" s="33"/>
      <c r="R50" s="33"/>
      <c r="S50" s="33"/>
      <c r="T50" s="33"/>
      <c r="U50" s="302"/>
    </row>
    <row r="51" spans="2:21" ht="15" thickBot="1" x14ac:dyDescent="0.35">
      <c r="B51" s="307"/>
      <c r="C51" s="308"/>
      <c r="D51" s="308"/>
      <c r="E51" s="308"/>
      <c r="F51" s="309"/>
      <c r="G51" s="309"/>
      <c r="H51" s="309"/>
      <c r="I51" s="309"/>
      <c r="J51" s="309"/>
      <c r="K51" s="309"/>
      <c r="L51" s="309"/>
      <c r="M51" s="309"/>
      <c r="N51" s="310"/>
      <c r="O51" s="88"/>
      <c r="P51" s="324"/>
      <c r="Q51" s="309"/>
      <c r="R51" s="309"/>
      <c r="S51" s="309"/>
      <c r="T51" s="309"/>
      <c r="U51" s="310"/>
    </row>
  </sheetData>
  <mergeCells count="17">
    <mergeCell ref="S36:T36"/>
    <mergeCell ref="S37:T37"/>
    <mergeCell ref="S38:T38"/>
    <mergeCell ref="Q14:T14"/>
    <mergeCell ref="R16:T16"/>
    <mergeCell ref="R17:T17"/>
    <mergeCell ref="Q19:T19"/>
    <mergeCell ref="S27:T27"/>
    <mergeCell ref="Q34:T34"/>
    <mergeCell ref="B14:M14"/>
    <mergeCell ref="B22:M22"/>
    <mergeCell ref="E16:M16"/>
    <mergeCell ref="E19:M19"/>
    <mergeCell ref="B19:C19"/>
    <mergeCell ref="E17:M17"/>
    <mergeCell ref="E21:M21"/>
    <mergeCell ref="E20:M20"/>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N21"/>
  <sheetViews>
    <sheetView showGridLines="0" view="pageLayout" zoomScale="85" zoomScalePageLayoutView="85" workbookViewId="0">
      <selection activeCell="M8" sqref="M8"/>
    </sheetView>
  </sheetViews>
  <sheetFormatPr defaultColWidth="9.109375" defaultRowHeight="13.8" x14ac:dyDescent="0.25"/>
  <cols>
    <col min="1" max="16384" width="9.109375" style="1"/>
  </cols>
  <sheetData>
    <row r="1" spans="1:14" x14ac:dyDescent="0.25">
      <c r="A1" s="50"/>
      <c r="B1" s="50"/>
      <c r="C1" s="50"/>
      <c r="D1" s="353" t="str">
        <f>C8</f>
        <v>PROJECT LOCAL SPEND REPORT</v>
      </c>
      <c r="E1" s="353"/>
      <c r="F1" s="353"/>
      <c r="G1" s="353"/>
      <c r="H1" s="353"/>
      <c r="I1" s="353"/>
      <c r="J1" s="353"/>
      <c r="K1" s="353"/>
      <c r="L1" s="50"/>
      <c r="M1" s="50"/>
      <c r="N1" s="50"/>
    </row>
    <row r="2" spans="1:14" x14ac:dyDescent="0.25">
      <c r="A2" s="50"/>
      <c r="B2" s="50"/>
      <c r="C2" s="50"/>
      <c r="D2" s="353"/>
      <c r="E2" s="353"/>
      <c r="F2" s="353"/>
      <c r="G2" s="353"/>
      <c r="H2" s="353"/>
      <c r="I2" s="353"/>
      <c r="J2" s="353"/>
      <c r="K2" s="353"/>
      <c r="L2" s="50"/>
      <c r="M2" s="50"/>
      <c r="N2" s="50"/>
    </row>
    <row r="3" spans="1:14" x14ac:dyDescent="0.25">
      <c r="A3" s="51"/>
      <c r="B3" s="51"/>
      <c r="C3" s="51"/>
      <c r="D3" s="354"/>
      <c r="E3" s="354"/>
      <c r="F3" s="354"/>
      <c r="G3" s="354"/>
      <c r="H3" s="354"/>
      <c r="I3" s="354"/>
      <c r="J3" s="354"/>
      <c r="K3" s="354"/>
      <c r="L3" s="51"/>
      <c r="M3" s="51"/>
      <c r="N3" s="51"/>
    </row>
    <row r="8" spans="1:14" ht="28.2" x14ac:dyDescent="0.5">
      <c r="C8" s="350" t="s">
        <v>76</v>
      </c>
      <c r="D8" s="350"/>
      <c r="E8" s="350"/>
      <c r="F8" s="350"/>
      <c r="G8" s="350"/>
      <c r="H8" s="350"/>
      <c r="I8" s="350"/>
      <c r="J8" s="350"/>
      <c r="K8" s="350"/>
      <c r="L8" s="350"/>
    </row>
    <row r="10" spans="1:14" ht="15" customHeight="1" x14ac:dyDescent="0.25">
      <c r="C10" s="356" t="s">
        <v>63</v>
      </c>
      <c r="D10" s="356"/>
      <c r="E10" s="356"/>
      <c r="F10" s="356"/>
      <c r="G10" s="356"/>
      <c r="H10" s="356"/>
      <c r="I10" s="356"/>
      <c r="J10" s="356"/>
      <c r="K10" s="356"/>
      <c r="L10" s="356"/>
    </row>
    <row r="12" spans="1:14" ht="21" x14ac:dyDescent="0.4">
      <c r="C12" s="355" t="s">
        <v>316</v>
      </c>
      <c r="D12" s="355"/>
      <c r="E12" s="355"/>
      <c r="F12" s="355"/>
      <c r="G12" s="355"/>
      <c r="H12" s="355"/>
      <c r="I12" s="355"/>
      <c r="J12" s="355"/>
      <c r="K12" s="355"/>
      <c r="L12" s="355"/>
    </row>
    <row r="14" spans="1:14" ht="21" x14ac:dyDescent="0.4">
      <c r="C14" s="357" t="s">
        <v>356</v>
      </c>
      <c r="D14" s="357"/>
      <c r="E14" s="357"/>
      <c r="F14" s="357"/>
      <c r="G14" s="357"/>
      <c r="H14" s="357"/>
      <c r="I14" s="357"/>
      <c r="J14" s="357"/>
      <c r="K14" s="357"/>
      <c r="L14" s="357"/>
    </row>
    <row r="17" spans="3:12" ht="28.2" x14ac:dyDescent="0.5">
      <c r="C17" s="350" t="s">
        <v>64</v>
      </c>
      <c r="D17" s="350"/>
      <c r="E17" s="350"/>
      <c r="F17" s="350"/>
      <c r="G17" s="350"/>
      <c r="H17" s="350"/>
      <c r="I17" s="350"/>
      <c r="J17" s="350"/>
      <c r="K17" s="350"/>
      <c r="L17" s="350"/>
    </row>
    <row r="20" spans="3:12" ht="14.25" customHeight="1" x14ac:dyDescent="0.25">
      <c r="E20" s="351" t="s">
        <v>65</v>
      </c>
      <c r="F20" s="351"/>
      <c r="G20" s="351"/>
      <c r="H20" s="351"/>
      <c r="I20" s="351"/>
      <c r="J20" s="351"/>
    </row>
    <row r="21" spans="3:12" ht="17.399999999999999" x14ac:dyDescent="0.25">
      <c r="E21" s="352">
        <v>43434</v>
      </c>
      <c r="F21" s="352"/>
      <c r="G21" s="352"/>
      <c r="H21" s="352"/>
      <c r="I21" s="352"/>
      <c r="J21" s="352"/>
    </row>
  </sheetData>
  <mergeCells count="8">
    <mergeCell ref="C17:L17"/>
    <mergeCell ref="E20:J20"/>
    <mergeCell ref="E21:J21"/>
    <mergeCell ref="D1:K3"/>
    <mergeCell ref="C8:L8"/>
    <mergeCell ref="C12:L12"/>
    <mergeCell ref="C10:L10"/>
    <mergeCell ref="C14:L14"/>
  </mergeCells>
  <pageMargins left="0.7" right="0.7" top="0.75" bottom="0.75" header="0.3" footer="0.3"/>
  <pageSetup paperSize="9" orientation="landscape" r:id="rId1"/>
  <headerFooter>
    <oddFooter>&amp;C2018/02/22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M85"/>
  <sheetViews>
    <sheetView showGridLines="0" view="pageLayout" zoomScale="115" zoomScaleSheetLayoutView="130" zoomScalePageLayoutView="115" workbookViewId="0">
      <selection activeCell="F65" sqref="F65"/>
    </sheetView>
  </sheetViews>
  <sheetFormatPr defaultColWidth="9.109375" defaultRowHeight="13.8" x14ac:dyDescent="0.3"/>
  <cols>
    <col min="1" max="1" width="0.6640625" style="203" customWidth="1"/>
    <col min="2" max="2" width="17.44140625" style="203" customWidth="1"/>
    <col min="3" max="4" width="10.5546875" style="203" customWidth="1"/>
    <col min="5" max="10" width="9.88671875" style="203" customWidth="1"/>
    <col min="11" max="16" width="9" style="203" customWidth="1"/>
    <col min="17" max="16384" width="9.109375" style="203"/>
  </cols>
  <sheetData>
    <row r="1" spans="1:13" ht="15" customHeight="1" x14ac:dyDescent="0.3">
      <c r="A1" s="202"/>
      <c r="B1" s="202"/>
      <c r="C1" s="381" t="str">
        <f>'Cover Page'!$D$1</f>
        <v>PROJECT LOCAL SPEND REPORT</v>
      </c>
      <c r="D1" s="381"/>
      <c r="E1" s="381"/>
      <c r="F1" s="383" t="str">
        <f>'Cover Page'!$C$12</f>
        <v>BELFAST IMPLEMENTATION PROJECT</v>
      </c>
      <c r="G1" s="383"/>
      <c r="H1" s="383"/>
      <c r="I1" s="374">
        <f>'Cover Page'!$E$21</f>
        <v>43434</v>
      </c>
      <c r="J1" s="374"/>
    </row>
    <row r="2" spans="1:13" ht="15" customHeight="1" x14ac:dyDescent="0.3">
      <c r="A2" s="202"/>
      <c r="B2" s="202"/>
      <c r="C2" s="381"/>
      <c r="D2" s="381"/>
      <c r="E2" s="381"/>
      <c r="F2" s="383"/>
      <c r="G2" s="383"/>
      <c r="H2" s="383"/>
      <c r="I2" s="374"/>
      <c r="J2" s="374"/>
    </row>
    <row r="3" spans="1:13" ht="15" customHeight="1" x14ac:dyDescent="0.3">
      <c r="A3" s="204"/>
      <c r="B3" s="204"/>
      <c r="C3" s="382"/>
      <c r="D3" s="382"/>
      <c r="E3" s="382"/>
      <c r="F3" s="384"/>
      <c r="G3" s="384"/>
      <c r="H3" s="384"/>
      <c r="I3" s="375"/>
      <c r="J3" s="375"/>
    </row>
    <row r="4" spans="1:13" ht="8.25" customHeight="1" x14ac:dyDescent="0.3"/>
    <row r="5" spans="1:13" s="205" customFormat="1" ht="15" customHeight="1" x14ac:dyDescent="0.4">
      <c r="A5" s="199"/>
      <c r="B5" s="210" t="s">
        <v>8</v>
      </c>
      <c r="C5" s="199"/>
      <c r="D5" s="199"/>
      <c r="E5" s="199"/>
      <c r="F5" s="199"/>
      <c r="G5" s="199"/>
      <c r="H5" s="199"/>
      <c r="I5" s="199"/>
      <c r="J5" s="199"/>
      <c r="K5" s="199"/>
      <c r="L5" s="199"/>
      <c r="M5" s="197"/>
    </row>
    <row r="6" spans="1:13" ht="23.25" customHeight="1" x14ac:dyDescent="0.3">
      <c r="A6" s="199"/>
      <c r="B6" s="376" t="s">
        <v>299</v>
      </c>
      <c r="C6" s="376"/>
      <c r="D6" s="376"/>
      <c r="E6" s="376"/>
      <c r="F6" s="376"/>
      <c r="G6" s="376"/>
      <c r="H6" s="376"/>
      <c r="I6" s="376"/>
      <c r="J6" s="376"/>
      <c r="K6" s="199"/>
      <c r="L6" s="199"/>
      <c r="M6" s="197"/>
    </row>
    <row r="7" spans="1:13" x14ac:dyDescent="0.3">
      <c r="A7" s="199"/>
      <c r="B7" s="198"/>
      <c r="C7" s="199"/>
      <c r="D7" s="199"/>
      <c r="E7" s="199"/>
      <c r="F7" s="199"/>
      <c r="G7" s="199"/>
      <c r="H7" s="199"/>
      <c r="I7" s="199"/>
      <c r="J7" s="199"/>
      <c r="K7" s="199"/>
      <c r="L7" s="199"/>
      <c r="M7" s="197"/>
    </row>
    <row r="8" spans="1:13" ht="21" customHeight="1" x14ac:dyDescent="0.3">
      <c r="A8" s="198"/>
      <c r="B8" s="206"/>
      <c r="C8" s="207"/>
      <c r="D8" s="361" t="s">
        <v>311</v>
      </c>
      <c r="E8" s="363"/>
      <c r="F8" s="361" t="s">
        <v>20</v>
      </c>
      <c r="G8" s="363"/>
      <c r="H8" s="371" t="s">
        <v>199</v>
      </c>
      <c r="I8" s="371" t="s">
        <v>67</v>
      </c>
    </row>
    <row r="9" spans="1:13" ht="32.25" customHeight="1" x14ac:dyDescent="0.3">
      <c r="A9" s="199"/>
      <c r="B9" s="214" t="s">
        <v>19</v>
      </c>
      <c r="C9" s="215" t="s">
        <v>66</v>
      </c>
      <c r="D9" s="216" t="s">
        <v>296</v>
      </c>
      <c r="E9" s="216" t="s">
        <v>297</v>
      </c>
      <c r="F9" s="248" t="s">
        <v>298</v>
      </c>
      <c r="G9" s="248" t="s">
        <v>297</v>
      </c>
      <c r="H9" s="373"/>
      <c r="I9" s="373"/>
    </row>
    <row r="10" spans="1:13" x14ac:dyDescent="0.3">
      <c r="A10" s="199"/>
      <c r="B10" s="208" t="str">
        <f>Calculations!B7</f>
        <v>All Vendors / Suppliers</v>
      </c>
      <c r="C10" s="208" t="str">
        <f>Calculations!C7</f>
        <v>Combined</v>
      </c>
      <c r="D10" s="226">
        <f>Calculations!N7</f>
        <v>0</v>
      </c>
      <c r="E10" s="279">
        <f>Calculations!U7</f>
        <v>0</v>
      </c>
      <c r="F10" s="227">
        <f>Calculations!P7</f>
        <v>84274.959999999992</v>
      </c>
      <c r="G10" s="279">
        <f>Calculations!V7</f>
        <v>0</v>
      </c>
      <c r="H10" s="277">
        <f>Calculations!D7</f>
        <v>498513.93000000005</v>
      </c>
      <c r="I10" s="228">
        <f>Calculations!S7</f>
        <v>0.16905236730295578</v>
      </c>
    </row>
    <row r="11" spans="1:13" x14ac:dyDescent="0.3">
      <c r="A11" s="199"/>
      <c r="B11" s="208">
        <f>Calculations!B8</f>
        <v>0</v>
      </c>
      <c r="C11" s="208">
        <f>Calculations!C8</f>
        <v>0</v>
      </c>
      <c r="D11" s="226">
        <f>Calculations!N8</f>
        <v>0</v>
      </c>
      <c r="E11" s="279">
        <f>Calculations!U8</f>
        <v>0</v>
      </c>
      <c r="F11" s="227">
        <f>Calculations!P8</f>
        <v>0</v>
      </c>
      <c r="G11" s="279">
        <f>Calculations!V8</f>
        <v>0</v>
      </c>
      <c r="H11" s="277">
        <f>Calculations!D8</f>
        <v>0</v>
      </c>
      <c r="I11" s="228">
        <f>Calculations!S8</f>
        <v>0</v>
      </c>
    </row>
    <row r="12" spans="1:13" x14ac:dyDescent="0.3">
      <c r="A12" s="199"/>
      <c r="B12" s="208">
        <f>Calculations!B9</f>
        <v>0</v>
      </c>
      <c r="C12" s="208">
        <f>Calculations!C9</f>
        <v>0</v>
      </c>
      <c r="D12" s="226">
        <f>Calculations!N9</f>
        <v>0</v>
      </c>
      <c r="E12" s="279">
        <f>Calculations!U9</f>
        <v>0</v>
      </c>
      <c r="F12" s="227">
        <f>Calculations!P9</f>
        <v>0</v>
      </c>
      <c r="G12" s="279">
        <f>Calculations!V9</f>
        <v>0</v>
      </c>
      <c r="H12" s="277">
        <f>Calculations!D9</f>
        <v>0</v>
      </c>
      <c r="I12" s="228">
        <f>Calculations!S9</f>
        <v>0</v>
      </c>
    </row>
    <row r="13" spans="1:13" x14ac:dyDescent="0.3">
      <c r="A13" s="199"/>
      <c r="B13" s="208">
        <f>Calculations!B10</f>
        <v>0</v>
      </c>
      <c r="C13" s="208">
        <f>Calculations!C10</f>
        <v>0</v>
      </c>
      <c r="D13" s="226">
        <f>Calculations!N10</f>
        <v>0</v>
      </c>
      <c r="E13" s="279">
        <f>Calculations!U10</f>
        <v>0</v>
      </c>
      <c r="F13" s="227">
        <f>Calculations!P10</f>
        <v>0</v>
      </c>
      <c r="G13" s="279">
        <f>Calculations!V10</f>
        <v>0</v>
      </c>
      <c r="H13" s="277">
        <f>Calculations!D10</f>
        <v>0</v>
      </c>
      <c r="I13" s="228">
        <f>Calculations!S10</f>
        <v>0</v>
      </c>
    </row>
    <row r="14" spans="1:13" x14ac:dyDescent="0.3">
      <c r="A14" s="199"/>
      <c r="B14" s="208">
        <f>Calculations!B11</f>
        <v>0</v>
      </c>
      <c r="C14" s="208">
        <f>Calculations!C11</f>
        <v>0</v>
      </c>
      <c r="D14" s="226">
        <f>Calculations!N11</f>
        <v>0</v>
      </c>
      <c r="E14" s="279">
        <f>Calculations!U11</f>
        <v>0</v>
      </c>
      <c r="F14" s="227">
        <f>Calculations!P11</f>
        <v>0</v>
      </c>
      <c r="G14" s="279">
        <f>Calculations!V11</f>
        <v>0</v>
      </c>
      <c r="H14" s="277">
        <f>Calculations!D11</f>
        <v>0</v>
      </c>
      <c r="I14" s="228">
        <f>Calculations!S11</f>
        <v>0</v>
      </c>
    </row>
    <row r="15" spans="1:13" x14ac:dyDescent="0.3">
      <c r="A15" s="199"/>
      <c r="B15" s="208">
        <f>Calculations!B12</f>
        <v>0</v>
      </c>
      <c r="C15" s="208">
        <f>Calculations!C12</f>
        <v>0</v>
      </c>
      <c r="D15" s="226">
        <f>Calculations!N12</f>
        <v>0</v>
      </c>
      <c r="E15" s="279">
        <f>Calculations!U12</f>
        <v>0</v>
      </c>
      <c r="F15" s="227">
        <f>Calculations!P12</f>
        <v>0</v>
      </c>
      <c r="G15" s="279">
        <f>Calculations!V12</f>
        <v>0</v>
      </c>
      <c r="H15" s="277">
        <f>Calculations!D12</f>
        <v>0</v>
      </c>
      <c r="I15" s="228">
        <f>Calculations!S12</f>
        <v>0</v>
      </c>
    </row>
    <row r="16" spans="1:13" x14ac:dyDescent="0.3">
      <c r="A16" s="199"/>
      <c r="B16" s="208">
        <f>Calculations!B13</f>
        <v>0</v>
      </c>
      <c r="C16" s="208">
        <f>Calculations!C13</f>
        <v>0</v>
      </c>
      <c r="D16" s="226">
        <f>Calculations!N13</f>
        <v>0</v>
      </c>
      <c r="E16" s="279">
        <f>Calculations!U13</f>
        <v>0</v>
      </c>
      <c r="F16" s="227">
        <f>Calculations!P13</f>
        <v>0</v>
      </c>
      <c r="G16" s="279">
        <f>Calculations!V13</f>
        <v>0</v>
      </c>
      <c r="H16" s="277">
        <f>Calculations!D13</f>
        <v>0</v>
      </c>
      <c r="I16" s="228">
        <f>Calculations!S13</f>
        <v>0</v>
      </c>
    </row>
    <row r="17" spans="1:13" x14ac:dyDescent="0.3">
      <c r="A17" s="199"/>
      <c r="B17" s="208">
        <f>Calculations!B14</f>
        <v>0</v>
      </c>
      <c r="C17" s="208">
        <f>Calculations!C14</f>
        <v>0</v>
      </c>
      <c r="D17" s="226">
        <f>Calculations!N14</f>
        <v>0</v>
      </c>
      <c r="E17" s="279">
        <f>Calculations!U14</f>
        <v>0</v>
      </c>
      <c r="F17" s="227">
        <f>Calculations!P14</f>
        <v>0</v>
      </c>
      <c r="G17" s="279">
        <f>Calculations!V14</f>
        <v>0</v>
      </c>
      <c r="H17" s="277">
        <f>Calculations!D14</f>
        <v>0</v>
      </c>
      <c r="I17" s="228">
        <f>Calculations!S14</f>
        <v>0</v>
      </c>
    </row>
    <row r="18" spans="1:13" x14ac:dyDescent="0.3">
      <c r="A18" s="199"/>
      <c r="B18" s="208">
        <f>Calculations!B15</f>
        <v>0</v>
      </c>
      <c r="C18" s="208">
        <f>Calculations!C15</f>
        <v>0</v>
      </c>
      <c r="D18" s="226">
        <f>Calculations!N15</f>
        <v>0</v>
      </c>
      <c r="E18" s="279">
        <f>Calculations!U15</f>
        <v>0</v>
      </c>
      <c r="F18" s="227">
        <f>Calculations!P15</f>
        <v>0</v>
      </c>
      <c r="G18" s="279">
        <f>Calculations!V15</f>
        <v>0</v>
      </c>
      <c r="H18" s="277">
        <f>Calculations!D15</f>
        <v>0</v>
      </c>
      <c r="I18" s="228">
        <f>Calculations!S15</f>
        <v>0</v>
      </c>
    </row>
    <row r="19" spans="1:13" x14ac:dyDescent="0.3">
      <c r="A19" s="199"/>
      <c r="B19" s="208">
        <f>Calculations!B16</f>
        <v>0</v>
      </c>
      <c r="C19" s="208">
        <f>Calculations!C16</f>
        <v>0</v>
      </c>
      <c r="D19" s="226">
        <f>Calculations!N16</f>
        <v>0</v>
      </c>
      <c r="E19" s="279">
        <f>Calculations!U16</f>
        <v>0</v>
      </c>
      <c r="F19" s="227">
        <f>Calculations!P16</f>
        <v>0</v>
      </c>
      <c r="G19" s="279">
        <f>Calculations!V16</f>
        <v>0</v>
      </c>
      <c r="H19" s="277">
        <f>Calculations!D16</f>
        <v>0</v>
      </c>
      <c r="I19" s="228">
        <f>Calculations!S16</f>
        <v>0</v>
      </c>
    </row>
    <row r="20" spans="1:13" x14ac:dyDescent="0.3">
      <c r="A20" s="199"/>
      <c r="B20" s="208">
        <f>Calculations!B17</f>
        <v>0</v>
      </c>
      <c r="C20" s="208">
        <f>Calculations!C17</f>
        <v>0</v>
      </c>
      <c r="D20" s="226">
        <f>Calculations!N17</f>
        <v>0</v>
      </c>
      <c r="E20" s="279">
        <f>Calculations!U17</f>
        <v>0</v>
      </c>
      <c r="F20" s="227">
        <f>Calculations!P17</f>
        <v>0</v>
      </c>
      <c r="G20" s="279">
        <f>Calculations!V17</f>
        <v>0</v>
      </c>
      <c r="H20" s="277">
        <f>Calculations!D17</f>
        <v>0</v>
      </c>
      <c r="I20" s="228">
        <f>Calculations!S17</f>
        <v>0</v>
      </c>
    </row>
    <row r="21" spans="1:13" ht="22.5" customHeight="1" x14ac:dyDescent="0.3">
      <c r="A21" s="199"/>
      <c r="B21" s="377" t="s">
        <v>184</v>
      </c>
      <c r="C21" s="377"/>
      <c r="D21" s="275">
        <f>Calculations!N18</f>
        <v>0</v>
      </c>
      <c r="E21" s="278">
        <f>Calculations!U18</f>
        <v>0</v>
      </c>
      <c r="F21" s="275">
        <f>Calculations!P18</f>
        <v>84274.959999999992</v>
      </c>
      <c r="G21" s="278">
        <f>Calculations!V18</f>
        <v>0</v>
      </c>
      <c r="H21" s="275">
        <f>Calculations!$D$18</f>
        <v>498513.93000000005</v>
      </c>
      <c r="I21" s="276">
        <f>Calculations!$S$18</f>
        <v>0.16905236730295578</v>
      </c>
    </row>
    <row r="22" spans="1:13" x14ac:dyDescent="0.3">
      <c r="A22" s="199"/>
      <c r="B22" s="209"/>
      <c r="C22" s="209"/>
      <c r="D22" s="209"/>
      <c r="E22" s="209"/>
      <c r="F22" s="209"/>
      <c r="G22" s="209"/>
      <c r="H22" s="209"/>
      <c r="I22" s="209"/>
      <c r="J22" s="199"/>
      <c r="K22" s="199"/>
      <c r="L22" s="199"/>
      <c r="M22" s="197"/>
    </row>
    <row r="23" spans="1:13" ht="21.75" customHeight="1" x14ac:dyDescent="0.3">
      <c r="A23" s="199"/>
      <c r="B23" s="199"/>
      <c r="C23" s="199"/>
      <c r="D23" s="199"/>
      <c r="E23" s="199"/>
      <c r="F23" s="378" t="s">
        <v>185</v>
      </c>
      <c r="G23" s="378"/>
      <c r="H23" s="201" t="s">
        <v>200</v>
      </c>
      <c r="I23" s="201" t="s">
        <v>68</v>
      </c>
      <c r="J23" s="199"/>
      <c r="K23" s="199"/>
      <c r="L23" s="199"/>
      <c r="M23" s="197"/>
    </row>
    <row r="24" spans="1:13" ht="18.75" customHeight="1" x14ac:dyDescent="0.3">
      <c r="A24" s="199"/>
      <c r="B24" s="199"/>
      <c r="C24" s="199"/>
      <c r="D24" s="199"/>
      <c r="E24" s="199"/>
      <c r="F24" s="379">
        <f>I21</f>
        <v>0.16905236730295578</v>
      </c>
      <c r="G24" s="380"/>
      <c r="H24" s="218">
        <v>0.3</v>
      </c>
      <c r="I24" s="219">
        <f>IF(F24&gt;=H24,1,0)</f>
        <v>0</v>
      </c>
      <c r="J24" s="199"/>
      <c r="K24" s="199"/>
      <c r="L24" s="199"/>
      <c r="M24" s="197"/>
    </row>
    <row r="25" spans="1:13" ht="11.25" customHeight="1" x14ac:dyDescent="0.3">
      <c r="A25" s="199"/>
      <c r="B25" s="199"/>
      <c r="C25" s="199"/>
      <c r="D25" s="199"/>
      <c r="E25" s="199"/>
      <c r="F25" s="217"/>
      <c r="G25" s="200"/>
      <c r="H25" s="200"/>
      <c r="I25" s="200"/>
      <c r="J25" s="198"/>
      <c r="K25" s="199"/>
      <c r="L25" s="199"/>
      <c r="M25" s="197"/>
    </row>
    <row r="26" spans="1:13" x14ac:dyDescent="0.3">
      <c r="A26" s="199"/>
      <c r="B26" s="210" t="s">
        <v>0</v>
      </c>
      <c r="C26" s="199"/>
      <c r="D26" s="199"/>
      <c r="E26" s="199"/>
      <c r="F26" s="199"/>
      <c r="G26" s="198"/>
      <c r="H26" s="198"/>
      <c r="I26" s="198"/>
      <c r="J26" s="198"/>
      <c r="K26" s="199"/>
      <c r="L26" s="199"/>
      <c r="M26" s="197"/>
    </row>
    <row r="27" spans="1:13" x14ac:dyDescent="0.3">
      <c r="A27" s="199"/>
      <c r="B27" s="376" t="s">
        <v>186</v>
      </c>
      <c r="C27" s="376"/>
      <c r="D27" s="376"/>
      <c r="E27" s="376"/>
      <c r="F27" s="376"/>
      <c r="G27" s="376"/>
      <c r="H27" s="376"/>
      <c r="I27" s="376"/>
      <c r="J27" s="376"/>
      <c r="K27" s="199"/>
      <c r="L27" s="199"/>
      <c r="M27" s="197"/>
    </row>
    <row r="28" spans="1:13" x14ac:dyDescent="0.3">
      <c r="A28" s="199"/>
      <c r="B28" s="234"/>
      <c r="C28" s="234"/>
      <c r="D28" s="234"/>
      <c r="E28" s="234"/>
      <c r="F28" s="234"/>
      <c r="G28" s="234"/>
      <c r="H28" s="234"/>
      <c r="I28" s="234"/>
      <c r="J28" s="234"/>
      <c r="K28" s="199"/>
      <c r="L28" s="199"/>
      <c r="M28" s="197"/>
    </row>
    <row r="29" spans="1:13" ht="22.5" customHeight="1" x14ac:dyDescent="0.3">
      <c r="A29" s="199"/>
      <c r="B29" s="212"/>
      <c r="C29" s="371" t="s">
        <v>170</v>
      </c>
      <c r="D29" s="361" t="s">
        <v>187</v>
      </c>
      <c r="E29" s="362"/>
      <c r="F29" s="362"/>
      <c r="G29" s="362"/>
      <c r="H29" s="362"/>
      <c r="I29" s="363"/>
      <c r="J29" s="199"/>
      <c r="K29" s="199"/>
      <c r="L29" s="199"/>
      <c r="M29" s="197"/>
    </row>
    <row r="30" spans="1:13" ht="23.25" customHeight="1" x14ac:dyDescent="0.3">
      <c r="A30" s="199"/>
      <c r="B30" s="212"/>
      <c r="C30" s="372"/>
      <c r="D30" s="216" t="s">
        <v>165</v>
      </c>
      <c r="E30" s="364" t="s">
        <v>201</v>
      </c>
      <c r="F30" s="365"/>
      <c r="G30" s="365"/>
      <c r="H30" s="365"/>
      <c r="I30" s="366"/>
      <c r="J30" s="199"/>
      <c r="K30" s="199"/>
      <c r="L30" s="199"/>
      <c r="M30" s="197"/>
    </row>
    <row r="31" spans="1:13" ht="38.25" customHeight="1" x14ac:dyDescent="0.3">
      <c r="A31" s="199"/>
      <c r="B31" s="212"/>
      <c r="C31" s="373"/>
      <c r="D31" s="221" t="s">
        <v>172</v>
      </c>
      <c r="E31" s="221" t="s">
        <v>121</v>
      </c>
      <c r="F31" s="221" t="s">
        <v>125</v>
      </c>
      <c r="G31" s="221" t="s">
        <v>188</v>
      </c>
      <c r="H31" s="221" t="s">
        <v>163</v>
      </c>
      <c r="I31" s="221" t="s">
        <v>164</v>
      </c>
      <c r="J31" s="199"/>
      <c r="K31" s="199"/>
      <c r="L31" s="199"/>
      <c r="M31" s="197"/>
    </row>
    <row r="32" spans="1:13" ht="21" customHeight="1" x14ac:dyDescent="0.3">
      <c r="A32" s="199"/>
      <c r="B32" s="214" t="s">
        <v>69</v>
      </c>
      <c r="C32" s="230">
        <f>Calculations!C24</f>
        <v>0</v>
      </c>
      <c r="D32" s="230">
        <f>Calculations!D24</f>
        <v>0</v>
      </c>
      <c r="E32" s="230">
        <f>Calculations!E24</f>
        <v>0</v>
      </c>
      <c r="F32" s="230">
        <f>Calculations!F24</f>
        <v>0</v>
      </c>
      <c r="G32" s="230">
        <f>Calculations!G24</f>
        <v>0</v>
      </c>
      <c r="H32" s="230">
        <f>Calculations!H24</f>
        <v>0</v>
      </c>
      <c r="I32" s="230">
        <f>Calculations!I24</f>
        <v>0</v>
      </c>
      <c r="J32" s="199"/>
      <c r="K32" s="199"/>
      <c r="L32" s="199"/>
      <c r="M32" s="197"/>
    </row>
    <row r="33" spans="1:13" ht="21" customHeight="1" x14ac:dyDescent="0.3">
      <c r="A33" s="199"/>
      <c r="B33" s="214" t="s">
        <v>70</v>
      </c>
      <c r="C33" s="230">
        <f>Calculations!C25</f>
        <v>498513.93000000005</v>
      </c>
      <c r="D33" s="230">
        <f>Calculations!D25</f>
        <v>0</v>
      </c>
      <c r="E33" s="230">
        <f>Calculations!E25</f>
        <v>0</v>
      </c>
      <c r="F33" s="230">
        <f>Calculations!F25</f>
        <v>0</v>
      </c>
      <c r="G33" s="230">
        <f>Calculations!G25</f>
        <v>0</v>
      </c>
      <c r="H33" s="230">
        <f>Calculations!H25</f>
        <v>0</v>
      </c>
      <c r="I33" s="230">
        <f>Calculations!I25</f>
        <v>0</v>
      </c>
      <c r="J33" s="199"/>
      <c r="K33" s="199"/>
      <c r="L33" s="199"/>
      <c r="M33" s="197"/>
    </row>
    <row r="34" spans="1:13" ht="21" customHeight="1" x14ac:dyDescent="0.3">
      <c r="A34" s="199"/>
      <c r="B34" s="214" t="s">
        <v>43</v>
      </c>
      <c r="C34" s="231">
        <f>Calculations!C26</f>
        <v>498513.93000000005</v>
      </c>
      <c r="D34" s="231">
        <f>Calculations!D26</f>
        <v>0</v>
      </c>
      <c r="E34" s="231">
        <f>Calculations!E26</f>
        <v>0</v>
      </c>
      <c r="F34" s="231">
        <f>Calculations!F26</f>
        <v>0</v>
      </c>
      <c r="G34" s="231">
        <f>Calculations!G26</f>
        <v>0</v>
      </c>
      <c r="H34" s="231">
        <f>Calculations!H26</f>
        <v>0</v>
      </c>
      <c r="I34" s="231">
        <f>Calculations!I26</f>
        <v>0</v>
      </c>
      <c r="J34" s="199"/>
      <c r="K34" s="199"/>
      <c r="L34" s="199"/>
      <c r="M34" s="197"/>
    </row>
    <row r="35" spans="1:13" ht="21" customHeight="1" x14ac:dyDescent="0.3">
      <c r="A35" s="199"/>
      <c r="B35" s="367" t="s">
        <v>173</v>
      </c>
      <c r="C35" s="368"/>
      <c r="D35" s="250">
        <f>Calculations!D27</f>
        <v>0</v>
      </c>
      <c r="E35" s="250">
        <f>Calculations!E27</f>
        <v>0</v>
      </c>
      <c r="F35" s="250">
        <f>Calculations!F27</f>
        <v>0</v>
      </c>
      <c r="G35" s="250">
        <f>Calculations!G27</f>
        <v>0</v>
      </c>
      <c r="H35" s="250">
        <f>Calculations!H27</f>
        <v>0</v>
      </c>
      <c r="I35" s="250">
        <f>Calculations!I27</f>
        <v>0</v>
      </c>
      <c r="J35" s="199"/>
      <c r="K35" s="199"/>
      <c r="L35" s="199"/>
      <c r="M35" s="197"/>
    </row>
    <row r="36" spans="1:13" ht="7.5" customHeight="1" x14ac:dyDescent="0.3">
      <c r="A36" s="199"/>
      <c r="B36" s="236"/>
      <c r="C36" s="237"/>
      <c r="D36" s="238"/>
      <c r="E36" s="238"/>
      <c r="F36" s="238"/>
      <c r="G36" s="238"/>
      <c r="H36" s="238"/>
      <c r="I36" s="238"/>
      <c r="J36" s="217"/>
      <c r="K36" s="199"/>
      <c r="L36" s="199"/>
      <c r="M36" s="197"/>
    </row>
    <row r="37" spans="1:13" ht="15.75" customHeight="1" x14ac:dyDescent="0.3">
      <c r="A37" s="199"/>
      <c r="B37" s="369" t="s">
        <v>189</v>
      </c>
      <c r="C37" s="370"/>
      <c r="D37" s="360">
        <v>0.4</v>
      </c>
      <c r="E37" s="239">
        <v>0.8</v>
      </c>
      <c r="F37" s="239">
        <v>0.15</v>
      </c>
      <c r="G37" s="239">
        <v>0.15</v>
      </c>
      <c r="H37" s="239">
        <v>0.4</v>
      </c>
      <c r="I37" s="239">
        <v>0.12</v>
      </c>
      <c r="J37" s="199"/>
      <c r="K37" s="199"/>
      <c r="L37" s="199"/>
      <c r="M37" s="197"/>
    </row>
    <row r="38" spans="1:13" ht="15.75" customHeight="1" x14ac:dyDescent="0.3">
      <c r="A38" s="199"/>
      <c r="B38" s="358" t="s">
        <v>190</v>
      </c>
      <c r="C38" s="359"/>
      <c r="D38" s="360"/>
      <c r="E38" s="239">
        <v>0.32000000000000006</v>
      </c>
      <c r="F38" s="239">
        <v>0.06</v>
      </c>
      <c r="G38" s="239">
        <v>0.06</v>
      </c>
      <c r="H38" s="239">
        <v>0.16000000000000003</v>
      </c>
      <c r="I38" s="239">
        <v>4.8000000000000001E-2</v>
      </c>
      <c r="J38" s="199"/>
      <c r="K38" s="199"/>
      <c r="L38" s="199"/>
      <c r="M38" s="197"/>
    </row>
    <row r="39" spans="1:13" s="223" customFormat="1" ht="7.5" customHeight="1" x14ac:dyDescent="0.3">
      <c r="A39" s="217"/>
      <c r="B39" s="224"/>
      <c r="C39" s="224"/>
      <c r="D39" s="225"/>
      <c r="E39" s="225"/>
      <c r="F39" s="225"/>
      <c r="G39" s="225"/>
      <c r="H39" s="225"/>
      <c r="I39" s="217"/>
      <c r="J39" s="217"/>
      <c r="K39" s="217"/>
      <c r="L39" s="217"/>
      <c r="M39" s="213"/>
    </row>
    <row r="40" spans="1:13" s="223" customFormat="1" ht="15" customHeight="1" x14ac:dyDescent="0.3">
      <c r="A40" s="217"/>
      <c r="B40" s="385" t="s">
        <v>191</v>
      </c>
      <c r="C40" s="386"/>
      <c r="D40" s="219">
        <f>IF(D35&gt;=D37,1,0)</f>
        <v>0</v>
      </c>
      <c r="E40" s="219">
        <f>IF(E35&gt;=E38,1,0)</f>
        <v>0</v>
      </c>
      <c r="F40" s="219">
        <f t="shared" ref="F40:I40" si="0">IF(F35&gt;=F38,1,0)</f>
        <v>0</v>
      </c>
      <c r="G40" s="219">
        <f t="shared" si="0"/>
        <v>0</v>
      </c>
      <c r="H40" s="219">
        <f t="shared" si="0"/>
        <v>0</v>
      </c>
      <c r="I40" s="219">
        <f t="shared" si="0"/>
        <v>0</v>
      </c>
      <c r="J40" s="217"/>
      <c r="K40" s="217"/>
      <c r="L40" s="217"/>
      <c r="M40" s="213"/>
    </row>
    <row r="41" spans="1:13" s="223" customFormat="1" ht="22.5" customHeight="1" x14ac:dyDescent="0.3">
      <c r="A41" s="217"/>
      <c r="B41" s="224"/>
      <c r="C41" s="224"/>
      <c r="D41" s="225"/>
      <c r="E41" s="225"/>
      <c r="F41" s="225"/>
      <c r="G41" s="225"/>
      <c r="H41" s="225"/>
      <c r="I41" s="217"/>
      <c r="J41" s="217"/>
      <c r="K41" s="217"/>
      <c r="L41" s="217"/>
      <c r="M41" s="213"/>
    </row>
    <row r="42" spans="1:13" s="223" customFormat="1" ht="22.5" customHeight="1" x14ac:dyDescent="0.3">
      <c r="A42" s="217"/>
      <c r="B42" s="224"/>
      <c r="C42" s="224"/>
      <c r="D42" s="225"/>
      <c r="E42" s="225"/>
      <c r="F42" s="225"/>
      <c r="G42" s="225"/>
      <c r="H42" s="225"/>
      <c r="I42" s="217"/>
      <c r="J42" s="217"/>
      <c r="K42" s="217"/>
      <c r="L42" s="217"/>
      <c r="M42" s="213"/>
    </row>
    <row r="43" spans="1:13" s="223" customFormat="1" ht="22.5" customHeight="1" x14ac:dyDescent="0.3">
      <c r="A43" s="217"/>
      <c r="B43" s="224"/>
      <c r="C43" s="224"/>
      <c r="D43" s="225"/>
      <c r="E43" s="225"/>
      <c r="F43" s="225"/>
      <c r="G43" s="225"/>
      <c r="H43" s="225"/>
      <c r="I43" s="217"/>
      <c r="J43" s="217"/>
      <c r="K43" s="217"/>
      <c r="L43" s="217"/>
      <c r="M43" s="213"/>
    </row>
    <row r="44" spans="1:13" s="223" customFormat="1" ht="22.5" customHeight="1" x14ac:dyDescent="0.3">
      <c r="A44" s="217"/>
      <c r="B44" s="224"/>
      <c r="C44" s="224"/>
      <c r="D44" s="225"/>
      <c r="E44" s="225"/>
      <c r="F44" s="225"/>
      <c r="G44" s="225"/>
      <c r="H44" s="225"/>
      <c r="I44" s="217"/>
      <c r="J44" s="217"/>
      <c r="K44" s="217"/>
      <c r="L44" s="217"/>
      <c r="M44" s="213"/>
    </row>
    <row r="45" spans="1:13" s="223" customFormat="1" ht="22.5" customHeight="1" x14ac:dyDescent="0.3">
      <c r="A45" s="217"/>
      <c r="B45" s="224"/>
      <c r="C45" s="224"/>
      <c r="D45" s="225"/>
      <c r="E45" s="225"/>
      <c r="F45" s="225"/>
      <c r="G45" s="225"/>
      <c r="H45" s="225"/>
      <c r="I45" s="217"/>
      <c r="J45" s="217"/>
      <c r="K45" s="217"/>
      <c r="L45" s="217"/>
      <c r="M45" s="213"/>
    </row>
    <row r="46" spans="1:13" s="223" customFormat="1" ht="15" customHeight="1" x14ac:dyDescent="0.3">
      <c r="A46" s="198"/>
      <c r="B46" s="198"/>
      <c r="C46" s="387" t="str">
        <f>'Cover Page'!$D$1</f>
        <v>PROJECT LOCAL SPEND REPORT</v>
      </c>
      <c r="D46" s="387"/>
      <c r="E46" s="387"/>
      <c r="F46" s="387" t="str">
        <f>'Cover Page'!$C$12</f>
        <v>BELFAST IMPLEMENTATION PROJECT</v>
      </c>
      <c r="G46" s="387"/>
      <c r="H46" s="387"/>
      <c r="I46" s="389">
        <f>'Cover Page'!$E$21</f>
        <v>43434</v>
      </c>
      <c r="J46" s="389"/>
      <c r="K46" s="217"/>
      <c r="L46" s="217"/>
      <c r="M46" s="213"/>
    </row>
    <row r="47" spans="1:13" s="223" customFormat="1" ht="15" customHeight="1" x14ac:dyDescent="0.3">
      <c r="A47" s="198"/>
      <c r="B47" s="198"/>
      <c r="C47" s="387"/>
      <c r="D47" s="387"/>
      <c r="E47" s="387"/>
      <c r="F47" s="387"/>
      <c r="G47" s="387"/>
      <c r="H47" s="387"/>
      <c r="I47" s="389"/>
      <c r="J47" s="389"/>
      <c r="K47" s="217"/>
      <c r="L47" s="217"/>
      <c r="M47" s="213"/>
    </row>
    <row r="48" spans="1:13" s="223" customFormat="1" ht="15" customHeight="1" x14ac:dyDescent="0.3">
      <c r="A48" s="240"/>
      <c r="B48" s="240"/>
      <c r="C48" s="388"/>
      <c r="D48" s="388"/>
      <c r="E48" s="388"/>
      <c r="F48" s="388"/>
      <c r="G48" s="388"/>
      <c r="H48" s="388"/>
      <c r="I48" s="390"/>
      <c r="J48" s="390"/>
      <c r="K48" s="217"/>
      <c r="L48" s="217"/>
      <c r="M48" s="213"/>
    </row>
    <row r="49" spans="1:13" s="223" customFormat="1" ht="9" customHeight="1" x14ac:dyDescent="0.3">
      <c r="A49" s="198"/>
      <c r="B49" s="198"/>
      <c r="C49" s="241"/>
      <c r="D49" s="241"/>
      <c r="E49" s="241"/>
      <c r="F49" s="241"/>
      <c r="G49" s="241"/>
      <c r="H49" s="241"/>
      <c r="I49" s="220"/>
      <c r="J49" s="220"/>
      <c r="K49" s="217"/>
      <c r="L49" s="217"/>
      <c r="M49" s="213"/>
    </row>
    <row r="50" spans="1:13" s="223" customFormat="1" ht="14.25" customHeight="1" x14ac:dyDescent="0.3">
      <c r="A50" s="217"/>
      <c r="B50" s="210" t="s">
        <v>195</v>
      </c>
      <c r="C50" s="199"/>
      <c r="D50" s="199"/>
      <c r="E50" s="199"/>
      <c r="F50" s="199"/>
      <c r="G50" s="198"/>
      <c r="H50" s="198"/>
      <c r="I50" s="198"/>
      <c r="J50" s="198"/>
      <c r="K50" s="217"/>
      <c r="L50" s="217"/>
      <c r="M50" s="213"/>
    </row>
    <row r="51" spans="1:13" s="223" customFormat="1" ht="12" customHeight="1" x14ac:dyDescent="0.3">
      <c r="A51" s="217"/>
      <c r="B51" s="376" t="s">
        <v>202</v>
      </c>
      <c r="C51" s="376"/>
      <c r="D51" s="376"/>
      <c r="E51" s="376"/>
      <c r="F51" s="376"/>
      <c r="G51" s="376"/>
      <c r="H51" s="376"/>
      <c r="I51" s="376"/>
      <c r="J51" s="376"/>
      <c r="K51" s="217"/>
      <c r="L51" s="217"/>
      <c r="M51" s="213"/>
    </row>
    <row r="52" spans="1:13" ht="10.5" customHeight="1" x14ac:dyDescent="0.3">
      <c r="A52" s="199"/>
      <c r="B52" s="234"/>
      <c r="C52" s="234"/>
      <c r="D52" s="234"/>
      <c r="E52" s="234"/>
      <c r="F52" s="234"/>
      <c r="G52" s="234"/>
      <c r="H52" s="234"/>
      <c r="I52" s="234"/>
      <c r="J52" s="234"/>
      <c r="K52" s="199"/>
      <c r="L52" s="199"/>
      <c r="M52" s="197"/>
    </row>
    <row r="53" spans="1:13" ht="24.75" customHeight="1" x14ac:dyDescent="0.3">
      <c r="A53" s="199"/>
      <c r="B53" s="199"/>
      <c r="C53" s="391" t="s">
        <v>192</v>
      </c>
      <c r="D53" s="391"/>
      <c r="E53" s="391"/>
      <c r="F53" s="199"/>
      <c r="G53" s="391" t="s">
        <v>223</v>
      </c>
      <c r="H53" s="391"/>
      <c r="I53" s="391"/>
      <c r="J53" s="391"/>
      <c r="K53" s="199"/>
      <c r="L53" s="199"/>
      <c r="M53" s="197"/>
    </row>
    <row r="54" spans="1:13" ht="28.5" customHeight="1" x14ac:dyDescent="0.3">
      <c r="A54" s="199"/>
      <c r="B54" s="232"/>
      <c r="C54" s="221" t="s">
        <v>194</v>
      </c>
      <c r="D54" s="221" t="s">
        <v>139</v>
      </c>
      <c r="E54" s="221" t="s">
        <v>111</v>
      </c>
      <c r="F54" s="211"/>
      <c r="G54" s="392" t="str">
        <f>Calculations!E116</f>
        <v/>
      </c>
      <c r="H54" s="392"/>
      <c r="I54" s="392"/>
      <c r="J54" s="392"/>
      <c r="K54" s="199"/>
      <c r="L54" s="199"/>
      <c r="M54" s="197"/>
    </row>
    <row r="55" spans="1:13" ht="21" customHeight="1" x14ac:dyDescent="0.3">
      <c r="A55" s="199"/>
      <c r="B55" s="214" t="s">
        <v>69</v>
      </c>
      <c r="C55" s="222">
        <f>Calculations!C36</f>
        <v>0</v>
      </c>
      <c r="D55" s="222">
        <f>Calculations!D36</f>
        <v>0</v>
      </c>
      <c r="E55" s="222">
        <f>Calculations!E36</f>
        <v>0</v>
      </c>
      <c r="F55" s="211"/>
      <c r="G55" s="392"/>
      <c r="H55" s="392"/>
      <c r="I55" s="392"/>
      <c r="J55" s="392"/>
      <c r="K55" s="199"/>
      <c r="L55" s="199"/>
      <c r="M55" s="197"/>
    </row>
    <row r="56" spans="1:13" ht="21" customHeight="1" x14ac:dyDescent="0.3">
      <c r="A56" s="199"/>
      <c r="B56" s="214" t="s">
        <v>70</v>
      </c>
      <c r="C56" s="222">
        <f>Calculations!C37</f>
        <v>0</v>
      </c>
      <c r="D56" s="222">
        <f>Calculations!D37</f>
        <v>0</v>
      </c>
      <c r="E56" s="222">
        <f>Calculations!E37</f>
        <v>0</v>
      </c>
      <c r="F56" s="211"/>
      <c r="G56" s="392"/>
      <c r="H56" s="392"/>
      <c r="I56" s="392"/>
      <c r="J56" s="392"/>
      <c r="K56" s="199"/>
      <c r="L56" s="199"/>
      <c r="M56" s="197"/>
    </row>
    <row r="57" spans="1:13" s="223" customFormat="1" ht="21" customHeight="1" x14ac:dyDescent="0.3">
      <c r="A57" s="217"/>
      <c r="B57" s="214" t="s">
        <v>43</v>
      </c>
      <c r="C57" s="235">
        <f>Calculations!C38</f>
        <v>0</v>
      </c>
      <c r="D57" s="235">
        <f>Calculations!D38</f>
        <v>0</v>
      </c>
      <c r="E57" s="235">
        <f>Calculations!E38</f>
        <v>0</v>
      </c>
      <c r="F57" s="225"/>
      <c r="G57" s="392"/>
      <c r="H57" s="392"/>
      <c r="I57" s="392"/>
      <c r="J57" s="392"/>
      <c r="K57" s="217"/>
      <c r="L57" s="217"/>
      <c r="M57" s="213"/>
    </row>
    <row r="58" spans="1:13" s="223" customFormat="1" ht="21" customHeight="1" x14ac:dyDescent="0.3">
      <c r="A58" s="217"/>
      <c r="B58" s="242"/>
      <c r="C58" s="243"/>
      <c r="D58" s="243"/>
      <c r="E58" s="243"/>
      <c r="F58" s="225"/>
      <c r="G58" s="225"/>
      <c r="H58" s="225"/>
      <c r="I58" s="217"/>
      <c r="J58" s="217"/>
      <c r="K58" s="217"/>
      <c r="L58" s="217"/>
      <c r="M58" s="213"/>
    </row>
    <row r="59" spans="1:13" s="223" customFormat="1" ht="21" customHeight="1" x14ac:dyDescent="0.3">
      <c r="A59" s="217"/>
      <c r="B59" s="242"/>
      <c r="C59" s="243"/>
      <c r="D59" s="243"/>
      <c r="E59" s="217"/>
      <c r="F59" s="225"/>
      <c r="G59" s="225"/>
      <c r="H59" s="225"/>
      <c r="I59" s="217"/>
      <c r="J59" s="217"/>
      <c r="K59" s="217"/>
      <c r="L59" s="217"/>
      <c r="M59" s="213"/>
    </row>
    <row r="60" spans="1:13" s="223" customFormat="1" ht="14.25" customHeight="1" x14ac:dyDescent="0.3">
      <c r="A60" s="217"/>
      <c r="B60" s="210" t="s">
        <v>196</v>
      </c>
      <c r="C60" s="243"/>
      <c r="D60" s="243"/>
      <c r="E60" s="217"/>
      <c r="F60" s="225"/>
      <c r="G60" s="225"/>
      <c r="H60" s="225"/>
      <c r="I60" s="217"/>
      <c r="J60" s="217"/>
      <c r="K60" s="217"/>
      <c r="L60" s="217"/>
      <c r="M60" s="213"/>
    </row>
    <row r="61" spans="1:13" s="223" customFormat="1" ht="12.75" customHeight="1" x14ac:dyDescent="0.3">
      <c r="A61" s="217"/>
      <c r="B61" s="376" t="s">
        <v>197</v>
      </c>
      <c r="C61" s="376"/>
      <c r="D61" s="376"/>
      <c r="E61" s="376"/>
      <c r="F61" s="376"/>
      <c r="G61" s="376"/>
      <c r="H61" s="376"/>
      <c r="I61" s="376"/>
      <c r="J61" s="376"/>
      <c r="K61" s="217"/>
      <c r="L61" s="217"/>
      <c r="M61" s="213"/>
    </row>
    <row r="62" spans="1:13" s="223" customFormat="1" ht="15" customHeight="1" x14ac:dyDescent="0.3">
      <c r="A62" s="217"/>
      <c r="B62" s="224"/>
      <c r="C62" s="224"/>
      <c r="D62" s="225"/>
      <c r="E62" s="225"/>
      <c r="F62" s="225"/>
      <c r="G62" s="225"/>
      <c r="H62" s="225"/>
      <c r="I62" s="217"/>
      <c r="J62" s="217"/>
      <c r="K62" s="217"/>
      <c r="L62" s="217"/>
      <c r="M62" s="213"/>
    </row>
    <row r="63" spans="1:13" ht="18.75" customHeight="1" x14ac:dyDescent="0.3">
      <c r="A63" s="199"/>
      <c r="B63" s="199"/>
      <c r="C63" s="199"/>
      <c r="D63" s="391" t="s">
        <v>37</v>
      </c>
      <c r="E63" s="391"/>
      <c r="F63" s="391"/>
      <c r="G63" s="391"/>
      <c r="H63" s="391"/>
      <c r="I63" s="391" t="s">
        <v>178</v>
      </c>
      <c r="J63" s="391"/>
      <c r="L63" s="199"/>
      <c r="M63" s="197"/>
    </row>
    <row r="64" spans="1:13" ht="35.25" customHeight="1" x14ac:dyDescent="0.3">
      <c r="A64" s="199"/>
      <c r="B64" s="385" t="s">
        <v>48</v>
      </c>
      <c r="C64" s="386"/>
      <c r="D64" s="221" t="s">
        <v>49</v>
      </c>
      <c r="E64" s="221" t="s">
        <v>50</v>
      </c>
      <c r="F64" s="221" t="s">
        <v>51</v>
      </c>
      <c r="G64" s="221" t="s">
        <v>52</v>
      </c>
      <c r="H64" s="221" t="s">
        <v>53</v>
      </c>
      <c r="I64" s="221" t="s">
        <v>49</v>
      </c>
      <c r="J64" s="221" t="s">
        <v>179</v>
      </c>
      <c r="L64" s="199"/>
      <c r="M64" s="197"/>
    </row>
    <row r="65" spans="1:13" ht="18.75" customHeight="1" x14ac:dyDescent="0.3">
      <c r="A65" s="199"/>
      <c r="B65" s="407" t="s">
        <v>55</v>
      </c>
      <c r="C65" s="221" t="s">
        <v>159</v>
      </c>
      <c r="D65" s="244">
        <f>Calculations!F46</f>
        <v>6</v>
      </c>
      <c r="E65" s="244">
        <f>Calculations!G46</f>
        <v>0</v>
      </c>
      <c r="F65" s="244">
        <f>Calculations!H46</f>
        <v>4</v>
      </c>
      <c r="G65" s="244">
        <f>Calculations!I46</f>
        <v>0</v>
      </c>
      <c r="H65" s="244">
        <f>Calculations!J46</f>
        <v>0</v>
      </c>
      <c r="I65" s="394">
        <f>Calculations!K46</f>
        <v>0</v>
      </c>
      <c r="J65" s="394">
        <f>Calculations!$L$46</f>
        <v>3</v>
      </c>
      <c r="L65" s="199"/>
      <c r="M65" s="197"/>
    </row>
    <row r="66" spans="1:13" ht="18.75" customHeight="1" x14ac:dyDescent="0.3">
      <c r="A66" s="199"/>
      <c r="B66" s="408"/>
      <c r="C66" s="221" t="s">
        <v>160</v>
      </c>
      <c r="D66" s="244">
        <f>Calculations!F47</f>
        <v>0</v>
      </c>
      <c r="E66" s="244">
        <f>Calculations!G47</f>
        <v>0</v>
      </c>
      <c r="F66" s="244">
        <f>Calculations!H47</f>
        <v>0</v>
      </c>
      <c r="G66" s="244">
        <f>Calculations!I47</f>
        <v>0</v>
      </c>
      <c r="H66" s="244">
        <f>Calculations!J47</f>
        <v>0</v>
      </c>
      <c r="I66" s="395"/>
      <c r="J66" s="395"/>
      <c r="L66" s="199"/>
      <c r="M66" s="197"/>
    </row>
    <row r="67" spans="1:13" ht="18.75" customHeight="1" x14ac:dyDescent="0.3">
      <c r="A67" s="199"/>
      <c r="B67" s="407" t="s">
        <v>56</v>
      </c>
      <c r="C67" s="221" t="s">
        <v>159</v>
      </c>
      <c r="D67" s="244">
        <f>Calculations!F48</f>
        <v>0</v>
      </c>
      <c r="E67" s="244">
        <f>Calculations!G48</f>
        <v>0</v>
      </c>
      <c r="F67" s="244">
        <f>Calculations!H48</f>
        <v>0</v>
      </c>
      <c r="G67" s="244">
        <f>Calculations!I48</f>
        <v>0</v>
      </c>
      <c r="H67" s="244">
        <f>Calculations!J48</f>
        <v>0</v>
      </c>
      <c r="I67" s="395"/>
      <c r="J67" s="395"/>
      <c r="L67" s="199"/>
      <c r="M67" s="197"/>
    </row>
    <row r="68" spans="1:13" ht="18.75" customHeight="1" x14ac:dyDescent="0.3">
      <c r="A68" s="199"/>
      <c r="B68" s="408"/>
      <c r="C68" s="221" t="s">
        <v>160</v>
      </c>
      <c r="D68" s="244">
        <f>Calculations!F49</f>
        <v>0</v>
      </c>
      <c r="E68" s="244">
        <f>Calculations!G49</f>
        <v>0</v>
      </c>
      <c r="F68" s="244">
        <f>Calculations!H49</f>
        <v>0</v>
      </c>
      <c r="G68" s="244">
        <f>Calculations!I49</f>
        <v>0</v>
      </c>
      <c r="H68" s="244">
        <f>Calculations!J49</f>
        <v>0</v>
      </c>
      <c r="I68" s="395"/>
      <c r="J68" s="395"/>
      <c r="L68" s="199"/>
      <c r="M68" s="197"/>
    </row>
    <row r="69" spans="1:13" ht="18.75" customHeight="1" x14ac:dyDescent="0.3">
      <c r="A69" s="199"/>
      <c r="B69" s="407" t="s">
        <v>57</v>
      </c>
      <c r="C69" s="221" t="s">
        <v>159</v>
      </c>
      <c r="D69" s="244">
        <f>Calculations!F50</f>
        <v>0</v>
      </c>
      <c r="E69" s="244">
        <f>Calculations!G50</f>
        <v>0</v>
      </c>
      <c r="F69" s="244">
        <f>Calculations!H50</f>
        <v>0</v>
      </c>
      <c r="G69" s="244">
        <f>Calculations!I50</f>
        <v>0</v>
      </c>
      <c r="H69" s="244">
        <f>Calculations!J50</f>
        <v>0</v>
      </c>
      <c r="I69" s="395"/>
      <c r="J69" s="395"/>
      <c r="L69" s="199"/>
      <c r="M69" s="197"/>
    </row>
    <row r="70" spans="1:13" ht="18.75" customHeight="1" x14ac:dyDescent="0.3">
      <c r="A70" s="199"/>
      <c r="B70" s="408"/>
      <c r="C70" s="221" t="s">
        <v>160</v>
      </c>
      <c r="D70" s="244">
        <f>Calculations!F51</f>
        <v>0</v>
      </c>
      <c r="E70" s="244">
        <f>Calculations!G51</f>
        <v>0</v>
      </c>
      <c r="F70" s="244">
        <f>Calculations!H51</f>
        <v>0</v>
      </c>
      <c r="G70" s="244">
        <f>Calculations!I51</f>
        <v>0</v>
      </c>
      <c r="H70" s="244">
        <f>Calculations!J51</f>
        <v>0</v>
      </c>
      <c r="I70" s="395"/>
      <c r="J70" s="395"/>
      <c r="L70" s="199"/>
      <c r="M70" s="197"/>
    </row>
    <row r="71" spans="1:13" ht="18.75" customHeight="1" x14ac:dyDescent="0.3">
      <c r="A71" s="199"/>
      <c r="B71" s="407" t="s">
        <v>58</v>
      </c>
      <c r="C71" s="221" t="s">
        <v>159</v>
      </c>
      <c r="D71" s="244">
        <f>Calculations!F52</f>
        <v>0</v>
      </c>
      <c r="E71" s="244">
        <f>Calculations!G52</f>
        <v>0</v>
      </c>
      <c r="F71" s="244">
        <f>Calculations!H52</f>
        <v>0</v>
      </c>
      <c r="G71" s="244">
        <f>Calculations!I52</f>
        <v>0</v>
      </c>
      <c r="H71" s="244">
        <f>Calculations!J52</f>
        <v>0</v>
      </c>
      <c r="I71" s="395"/>
      <c r="J71" s="395"/>
      <c r="L71" s="199"/>
      <c r="M71" s="197"/>
    </row>
    <row r="72" spans="1:13" ht="18.75" customHeight="1" x14ac:dyDescent="0.3">
      <c r="A72" s="199"/>
      <c r="B72" s="408"/>
      <c r="C72" s="221" t="s">
        <v>160</v>
      </c>
      <c r="D72" s="244">
        <f>Calculations!F53</f>
        <v>0</v>
      </c>
      <c r="E72" s="244">
        <f>Calculations!G53</f>
        <v>0</v>
      </c>
      <c r="F72" s="244">
        <f>Calculations!H53</f>
        <v>0</v>
      </c>
      <c r="G72" s="244">
        <f>Calculations!I53</f>
        <v>0</v>
      </c>
      <c r="H72" s="244">
        <f>Calculations!J53</f>
        <v>0</v>
      </c>
      <c r="I72" s="396"/>
      <c r="J72" s="396"/>
      <c r="L72" s="199"/>
      <c r="M72" s="197"/>
    </row>
    <row r="73" spans="1:13" ht="18.75" customHeight="1" x14ac:dyDescent="0.3">
      <c r="A73" s="199"/>
      <c r="B73" s="400" t="s">
        <v>184</v>
      </c>
      <c r="C73" s="401"/>
      <c r="D73" s="245">
        <f>Calculations!F54</f>
        <v>6</v>
      </c>
      <c r="E73" s="246">
        <f>Calculations!G54</f>
        <v>0</v>
      </c>
      <c r="F73" s="246">
        <f>Calculations!H54</f>
        <v>4</v>
      </c>
      <c r="G73" s="246">
        <f>Calculations!I54</f>
        <v>0</v>
      </c>
      <c r="H73" s="246">
        <f>Calculations!J54</f>
        <v>0</v>
      </c>
      <c r="I73" s="245">
        <f>Calculations!K54</f>
        <v>0</v>
      </c>
      <c r="J73" s="246">
        <f>Calculations!L54</f>
        <v>3</v>
      </c>
      <c r="L73" s="199"/>
      <c r="M73" s="197"/>
    </row>
    <row r="74" spans="1:13" ht="18.75" customHeight="1" x14ac:dyDescent="0.3">
      <c r="A74" s="199"/>
      <c r="B74" s="402"/>
      <c r="C74" s="403"/>
      <c r="D74" s="404">
        <f>Calculations!$F$55</f>
        <v>10</v>
      </c>
      <c r="E74" s="405"/>
      <c r="F74" s="405"/>
      <c r="G74" s="405"/>
      <c r="H74" s="406"/>
      <c r="I74" s="404">
        <f>Calculations!$K$55</f>
        <v>3</v>
      </c>
      <c r="J74" s="406"/>
      <c r="L74" s="199"/>
      <c r="M74" s="197"/>
    </row>
    <row r="75" spans="1:13" ht="10.5" customHeight="1" x14ac:dyDescent="0.3">
      <c r="A75" s="199"/>
      <c r="B75" s="247"/>
      <c r="C75" s="247"/>
      <c r="D75" s="243"/>
      <c r="E75" s="243"/>
      <c r="F75" s="243"/>
      <c r="G75" s="243"/>
      <c r="H75" s="243"/>
      <c r="I75" s="243"/>
      <c r="J75" s="243"/>
      <c r="L75" s="199"/>
      <c r="M75" s="197"/>
    </row>
    <row r="76" spans="1:13" ht="21" customHeight="1" x14ac:dyDescent="0.3">
      <c r="A76" s="199"/>
      <c r="B76" s="393"/>
      <c r="C76" s="393"/>
      <c r="D76" s="53"/>
      <c r="E76" s="199"/>
      <c r="F76" s="199"/>
      <c r="G76" s="397" t="s">
        <v>198</v>
      </c>
      <c r="H76" s="398"/>
      <c r="I76" s="201" t="s">
        <v>200</v>
      </c>
      <c r="J76" s="201" t="s">
        <v>68</v>
      </c>
      <c r="K76" s="199"/>
      <c r="L76" s="199"/>
      <c r="M76" s="197"/>
    </row>
    <row r="77" spans="1:13" ht="21" customHeight="1" x14ac:dyDescent="0.3">
      <c r="A77" s="199"/>
      <c r="B77" s="393"/>
      <c r="C77" s="393"/>
      <c r="D77" s="233"/>
      <c r="E77" s="199"/>
      <c r="F77" s="199"/>
      <c r="G77" s="399">
        <f>Calculations!D57</f>
        <v>1</v>
      </c>
      <c r="H77" s="399"/>
      <c r="I77" s="218">
        <v>0.7</v>
      </c>
      <c r="J77" s="219">
        <f>IF(G77&gt;=I77,1,0)</f>
        <v>1</v>
      </c>
      <c r="K77" s="199"/>
      <c r="L77" s="199"/>
      <c r="M77" s="197"/>
    </row>
    <row r="78" spans="1:13" x14ac:dyDescent="0.3">
      <c r="A78" s="199"/>
      <c r="B78" s="229"/>
      <c r="C78" s="229"/>
      <c r="D78" s="229"/>
      <c r="E78" s="229"/>
      <c r="F78" s="229"/>
      <c r="G78" s="229"/>
      <c r="H78" s="229"/>
      <c r="I78" s="229"/>
      <c r="J78" s="229"/>
      <c r="K78" s="197"/>
      <c r="L78" s="197"/>
      <c r="M78" s="197"/>
    </row>
    <row r="79" spans="1:13" x14ac:dyDescent="0.3">
      <c r="A79" s="199"/>
      <c r="B79" s="229"/>
      <c r="C79" s="229"/>
      <c r="D79" s="229"/>
      <c r="E79" s="229"/>
      <c r="F79" s="229"/>
      <c r="G79" s="229"/>
      <c r="H79" s="229"/>
      <c r="I79" s="229"/>
      <c r="J79" s="229"/>
      <c r="K79" s="197"/>
      <c r="L79" s="197"/>
      <c r="M79" s="197"/>
    </row>
    <row r="80" spans="1:13" x14ac:dyDescent="0.3">
      <c r="A80" s="199"/>
      <c r="B80" s="229"/>
      <c r="C80" s="229"/>
      <c r="D80" s="229"/>
      <c r="E80" s="229"/>
      <c r="F80" s="229"/>
      <c r="G80" s="229"/>
      <c r="H80" s="229"/>
      <c r="I80" s="229"/>
      <c r="J80" s="229"/>
      <c r="K80" s="197"/>
      <c r="L80" s="197"/>
      <c r="M80" s="197"/>
    </row>
    <row r="81" spans="1:13" x14ac:dyDescent="0.3">
      <c r="A81" s="199"/>
      <c r="B81" s="229"/>
      <c r="C81" s="229"/>
      <c r="D81" s="229"/>
      <c r="E81" s="229"/>
      <c r="F81" s="229"/>
      <c r="G81" s="229"/>
      <c r="H81" s="229"/>
      <c r="I81" s="229"/>
      <c r="J81" s="229"/>
      <c r="K81" s="197"/>
      <c r="L81" s="197"/>
      <c r="M81" s="197"/>
    </row>
    <row r="82" spans="1:13" x14ac:dyDescent="0.3">
      <c r="A82" s="199"/>
      <c r="B82" s="229"/>
      <c r="C82" s="229"/>
      <c r="D82" s="229"/>
      <c r="E82" s="229"/>
      <c r="F82" s="229"/>
      <c r="G82" s="229"/>
      <c r="H82" s="229"/>
      <c r="I82" s="229"/>
      <c r="J82" s="229"/>
      <c r="K82" s="197"/>
      <c r="L82" s="197"/>
      <c r="M82" s="197"/>
    </row>
    <row r="83" spans="1:13" x14ac:dyDescent="0.3">
      <c r="A83" s="199"/>
      <c r="B83" s="229"/>
      <c r="C83" s="229"/>
      <c r="D83" s="229"/>
      <c r="E83" s="229"/>
      <c r="F83" s="229"/>
      <c r="G83" s="229"/>
      <c r="H83" s="229"/>
      <c r="I83" s="229"/>
      <c r="J83" s="229"/>
      <c r="K83" s="197"/>
      <c r="L83" s="197"/>
      <c r="M83" s="197"/>
    </row>
    <row r="84" spans="1:13" x14ac:dyDescent="0.3">
      <c r="A84" s="199"/>
      <c r="B84" s="199"/>
      <c r="C84" s="199"/>
      <c r="D84" s="199"/>
      <c r="E84" s="199"/>
      <c r="F84" s="199"/>
      <c r="G84" s="199"/>
      <c r="H84" s="199"/>
      <c r="I84" s="199"/>
      <c r="J84" s="199"/>
      <c r="K84" s="197"/>
      <c r="L84" s="197"/>
      <c r="M84" s="197"/>
    </row>
    <row r="85" spans="1:13" x14ac:dyDescent="0.3">
      <c r="B85" s="197"/>
      <c r="C85" s="197"/>
      <c r="D85" s="197"/>
      <c r="E85" s="197"/>
      <c r="F85" s="197"/>
      <c r="G85" s="197"/>
      <c r="H85" s="197"/>
      <c r="I85" s="197"/>
      <c r="J85" s="197"/>
      <c r="K85" s="197"/>
      <c r="L85" s="197"/>
      <c r="M85" s="197"/>
    </row>
  </sheetData>
  <mergeCells count="44">
    <mergeCell ref="B77:C77"/>
    <mergeCell ref="B61:J61"/>
    <mergeCell ref="I65:I72"/>
    <mergeCell ref="J65:J72"/>
    <mergeCell ref="G76:H76"/>
    <mergeCell ref="G77:H77"/>
    <mergeCell ref="B73:C74"/>
    <mergeCell ref="D74:H74"/>
    <mergeCell ref="I74:J74"/>
    <mergeCell ref="B76:C76"/>
    <mergeCell ref="B65:B66"/>
    <mergeCell ref="B67:B68"/>
    <mergeCell ref="B69:B70"/>
    <mergeCell ref="B71:B72"/>
    <mergeCell ref="I63:J63"/>
    <mergeCell ref="D63:H63"/>
    <mergeCell ref="B64:C64"/>
    <mergeCell ref="B40:C40"/>
    <mergeCell ref="C46:E48"/>
    <mergeCell ref="F46:H48"/>
    <mergeCell ref="I46:J48"/>
    <mergeCell ref="B51:J51"/>
    <mergeCell ref="C53:E53"/>
    <mergeCell ref="G54:J57"/>
    <mergeCell ref="G53:J53"/>
    <mergeCell ref="I1:J3"/>
    <mergeCell ref="B27:J27"/>
    <mergeCell ref="B6:J6"/>
    <mergeCell ref="B21:C21"/>
    <mergeCell ref="F23:G23"/>
    <mergeCell ref="F24:G24"/>
    <mergeCell ref="C1:E3"/>
    <mergeCell ref="F1:H3"/>
    <mergeCell ref="H8:H9"/>
    <mergeCell ref="I8:I9"/>
    <mergeCell ref="D8:E8"/>
    <mergeCell ref="F8:G8"/>
    <mergeCell ref="B38:C38"/>
    <mergeCell ref="D37:D38"/>
    <mergeCell ref="D29:I29"/>
    <mergeCell ref="E30:I30"/>
    <mergeCell ref="B35:C35"/>
    <mergeCell ref="B37:C37"/>
    <mergeCell ref="C29:C31"/>
  </mergeCells>
  <conditionalFormatting sqref="I24">
    <cfRule type="iconSet" priority="3">
      <iconSet iconSet="3Symbols2" showValue="0">
        <cfvo type="percent" val="0"/>
        <cfvo type="num" val="0.8"/>
        <cfvo type="num" val="1"/>
      </iconSet>
    </cfRule>
  </conditionalFormatting>
  <conditionalFormatting sqref="D40:I40">
    <cfRule type="iconSet" priority="2">
      <iconSet iconSet="3Symbols2" showValue="0">
        <cfvo type="percent" val="0"/>
        <cfvo type="num" val="0.8"/>
        <cfvo type="num" val="1"/>
      </iconSet>
    </cfRule>
  </conditionalFormatting>
  <conditionalFormatting sqref="J77">
    <cfRule type="iconSet" priority="1">
      <iconSet iconSet="3Symbols2" showValue="0">
        <cfvo type="percent" val="0"/>
        <cfvo type="num" val="0.8"/>
        <cfvo type="num" val="1"/>
      </iconSet>
    </cfRule>
  </conditionalFormatting>
  <pageMargins left="0.25" right="0.25" top="0.75" bottom="0.75" header="0.3" footer="0.3"/>
  <pageSetup paperSize="9" orientation="portrait" r:id="rId1"/>
  <headerFooter>
    <oddHeader xml:space="preserve">&amp;C
</oddHeader>
    <oddFooter>&amp;C2018/02/22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Z180"/>
  <sheetViews>
    <sheetView tabSelected="1" topLeftCell="A42" zoomScale="85" zoomScaleNormal="85" workbookViewId="0">
      <selection activeCell="I64" sqref="I64"/>
    </sheetView>
  </sheetViews>
  <sheetFormatPr defaultColWidth="9.109375" defaultRowHeight="13.8" x14ac:dyDescent="0.25"/>
  <cols>
    <col min="1" max="1" width="5.5546875" style="1" customWidth="1"/>
    <col min="2" max="2" width="49.33203125" style="1" customWidth="1"/>
    <col min="3" max="3" width="33.44140625" style="1" bestFit="1" customWidth="1"/>
    <col min="4" max="4" width="12.44140625" style="1" customWidth="1"/>
    <col min="5" max="6" width="20.109375" style="1" customWidth="1"/>
    <col min="7" max="7" width="17" style="1" customWidth="1"/>
    <col min="8" max="8" width="21.109375" style="1" customWidth="1"/>
    <col min="9" max="9" width="36.44140625" style="1" customWidth="1"/>
    <col min="10" max="10" width="21" style="1" customWidth="1"/>
    <col min="11" max="11" width="14.88671875" style="1" customWidth="1"/>
    <col min="12" max="12" width="16" style="1" customWidth="1"/>
    <col min="13" max="15" width="17" style="1" customWidth="1"/>
    <col min="16" max="16" width="20.44140625" style="1" customWidth="1"/>
    <col min="17" max="18" width="18.88671875" style="1" customWidth="1"/>
    <col min="19" max="19" width="54.88671875" style="1" customWidth="1"/>
    <col min="20" max="20" width="46.33203125" style="3" customWidth="1"/>
    <col min="21" max="21" width="18.5546875" style="57" customWidth="1"/>
    <col min="22" max="22" width="14.109375" style="57" customWidth="1"/>
    <col min="23" max="23" width="42.6640625" style="57" customWidth="1"/>
    <col min="24" max="24" width="27.6640625" style="57" customWidth="1"/>
    <col min="25" max="25" width="30" style="59" customWidth="1"/>
    <col min="26" max="26" width="30" style="1" customWidth="1"/>
    <col min="27" max="32" width="25.33203125" style="1" customWidth="1"/>
    <col min="33" max="16384" width="9.109375" style="1"/>
  </cols>
  <sheetData>
    <row r="2" spans="2:25" ht="15.6" x14ac:dyDescent="0.3">
      <c r="B2" s="8" t="s">
        <v>1</v>
      </c>
      <c r="C2" s="8"/>
    </row>
    <row r="3" spans="2:25" x14ac:dyDescent="0.25">
      <c r="B3" s="4"/>
      <c r="C3" s="4"/>
    </row>
    <row r="4" spans="2:25" ht="15" thickBot="1" x14ac:dyDescent="0.35">
      <c r="B4" s="81" t="s">
        <v>158</v>
      </c>
      <c r="C4" s="81"/>
      <c r="U4" s="196" t="s">
        <v>60</v>
      </c>
      <c r="V4" s="196" t="s">
        <v>61</v>
      </c>
      <c r="W4" s="196" t="s">
        <v>62</v>
      </c>
      <c r="X4" s="196" t="s">
        <v>139</v>
      </c>
      <c r="Y4" s="196" t="s">
        <v>149</v>
      </c>
    </row>
    <row r="5" spans="2:25" ht="15.6" x14ac:dyDescent="0.3">
      <c r="B5" s="81" t="s">
        <v>2</v>
      </c>
      <c r="C5" s="81"/>
      <c r="U5" s="74" t="s">
        <v>369</v>
      </c>
      <c r="V5" s="74" t="s">
        <v>3</v>
      </c>
      <c r="W5" s="74" t="s">
        <v>28</v>
      </c>
      <c r="X5" s="74" t="s">
        <v>155</v>
      </c>
      <c r="Y5" s="74" t="s">
        <v>150</v>
      </c>
    </row>
    <row r="6" spans="2:25" ht="15.6" x14ac:dyDescent="0.3">
      <c r="B6" s="81" t="s">
        <v>214</v>
      </c>
      <c r="C6" s="81"/>
      <c r="U6" s="74" t="s">
        <v>370</v>
      </c>
      <c r="V6" s="74" t="s">
        <v>4</v>
      </c>
      <c r="W6" s="74" t="s">
        <v>42</v>
      </c>
      <c r="X6" s="74" t="s">
        <v>156</v>
      </c>
      <c r="Y6" s="74" t="s">
        <v>151</v>
      </c>
    </row>
    <row r="7" spans="2:25" ht="15.6" x14ac:dyDescent="0.3">
      <c r="B7" s="2"/>
      <c r="C7" s="2"/>
      <c r="U7" s="74" t="s">
        <v>371</v>
      </c>
      <c r="V7" s="74" t="s">
        <v>5</v>
      </c>
      <c r="W7" s="74" t="s">
        <v>25</v>
      </c>
      <c r="X7" s="74"/>
      <c r="Y7" s="74"/>
    </row>
    <row r="8" spans="2:25" s="9" customFormat="1" ht="15.6" x14ac:dyDescent="0.3">
      <c r="B8" s="8" t="s">
        <v>7</v>
      </c>
      <c r="C8" s="8"/>
      <c r="T8" s="3"/>
      <c r="U8" s="74" t="s">
        <v>372</v>
      </c>
      <c r="V8" s="74"/>
      <c r="W8" s="74" t="s">
        <v>39</v>
      </c>
      <c r="X8" s="74"/>
      <c r="Y8" s="74"/>
    </row>
    <row r="9" spans="2:25" s="9" customFormat="1" ht="14.4" thickBot="1" x14ac:dyDescent="0.3">
      <c r="D9" s="10"/>
      <c r="E9" s="10"/>
      <c r="F9" s="10"/>
      <c r="G9" s="10"/>
      <c r="H9" s="10"/>
      <c r="I9" s="10"/>
      <c r="J9" s="10"/>
      <c r="K9" s="10"/>
      <c r="L9" s="10"/>
      <c r="M9" s="10"/>
      <c r="N9" s="10"/>
      <c r="O9" s="10"/>
      <c r="P9" s="10"/>
      <c r="Q9" s="125"/>
      <c r="R9" s="125"/>
      <c r="S9" s="10"/>
      <c r="T9" s="6"/>
      <c r="U9" s="60"/>
      <c r="V9" s="60"/>
      <c r="W9" s="60"/>
      <c r="X9" s="60"/>
      <c r="Y9" s="61"/>
    </row>
    <row r="10" spans="2:25" s="9" customFormat="1" ht="20.25" customHeight="1" thickBot="1" x14ac:dyDescent="0.3">
      <c r="B10" s="5"/>
      <c r="C10" s="5"/>
      <c r="D10" s="5"/>
      <c r="E10" s="5"/>
      <c r="F10" s="5"/>
      <c r="G10" s="5"/>
      <c r="H10" s="429" t="s">
        <v>9</v>
      </c>
      <c r="I10" s="430"/>
      <c r="J10" s="430"/>
      <c r="K10" s="431"/>
      <c r="L10" s="416" t="s">
        <v>10</v>
      </c>
      <c r="M10" s="417"/>
      <c r="N10" s="417"/>
      <c r="O10" s="418"/>
      <c r="P10" s="416" t="s">
        <v>93</v>
      </c>
      <c r="Q10" s="417"/>
      <c r="R10" s="417"/>
      <c r="S10" s="418"/>
      <c r="T10" s="11"/>
      <c r="U10" s="60"/>
      <c r="V10" s="60"/>
      <c r="W10" s="60"/>
      <c r="X10" s="60"/>
      <c r="Y10" s="61"/>
    </row>
    <row r="11" spans="2:25" s="9" customFormat="1" ht="38.25" customHeight="1" x14ac:dyDescent="0.25">
      <c r="B11" s="409" t="s">
        <v>12</v>
      </c>
      <c r="C11" s="411" t="s">
        <v>314</v>
      </c>
      <c r="D11" s="411" t="s">
        <v>13</v>
      </c>
      <c r="E11" s="413" t="s">
        <v>14</v>
      </c>
      <c r="F11" s="413" t="s">
        <v>148</v>
      </c>
      <c r="G11" s="12" t="s">
        <v>16</v>
      </c>
      <c r="H11" s="13" t="s">
        <v>152</v>
      </c>
      <c r="I11" s="426" t="s">
        <v>6</v>
      </c>
      <c r="J11" s="427"/>
      <c r="K11" s="419" t="s">
        <v>161</v>
      </c>
      <c r="L11" s="428" t="s">
        <v>154</v>
      </c>
      <c r="M11" s="426"/>
      <c r="N11" s="428" t="s">
        <v>18</v>
      </c>
      <c r="O11" s="427"/>
      <c r="P11" s="421" t="s">
        <v>153</v>
      </c>
      <c r="Q11" s="14" t="s">
        <v>139</v>
      </c>
      <c r="R11" s="174" t="s">
        <v>111</v>
      </c>
      <c r="S11" s="419" t="s">
        <v>222</v>
      </c>
      <c r="T11" s="15"/>
      <c r="U11" s="60"/>
      <c r="V11" s="60"/>
      <c r="W11" s="60"/>
      <c r="X11" s="60"/>
      <c r="Y11" s="61"/>
    </row>
    <row r="12" spans="2:25" s="9" customFormat="1" ht="27.75" customHeight="1" thickBot="1" x14ac:dyDescent="0.3">
      <c r="B12" s="410"/>
      <c r="C12" s="412"/>
      <c r="D12" s="412"/>
      <c r="E12" s="414"/>
      <c r="F12" s="415"/>
      <c r="G12" s="41" t="s">
        <v>21</v>
      </c>
      <c r="H12" s="16" t="s">
        <v>22</v>
      </c>
      <c r="I12" s="106" t="s">
        <v>6</v>
      </c>
      <c r="J12" s="103" t="s">
        <v>105</v>
      </c>
      <c r="K12" s="420"/>
      <c r="L12" s="104" t="s">
        <v>104</v>
      </c>
      <c r="M12" s="105" t="s">
        <v>219</v>
      </c>
      <c r="N12" s="104" t="s">
        <v>104</v>
      </c>
      <c r="O12" s="105" t="s">
        <v>219</v>
      </c>
      <c r="P12" s="422"/>
      <c r="Q12" s="129" t="s">
        <v>177</v>
      </c>
      <c r="R12" s="32" t="s">
        <v>177</v>
      </c>
      <c r="S12" s="420"/>
      <c r="T12" s="17"/>
      <c r="U12" s="60"/>
      <c r="V12" s="60"/>
      <c r="W12" s="60"/>
      <c r="X12" s="60"/>
      <c r="Y12" s="61"/>
    </row>
    <row r="13" spans="2:25" s="9" customFormat="1" ht="19.5" customHeight="1" x14ac:dyDescent="0.25">
      <c r="B13" s="18"/>
      <c r="C13" s="292"/>
      <c r="D13" s="19"/>
      <c r="E13" s="20"/>
      <c r="F13" s="42"/>
      <c r="G13" s="43"/>
      <c r="H13" s="44"/>
      <c r="I13" s="44"/>
      <c r="J13" s="107"/>
      <c r="K13" s="159" t="str">
        <f>IF(H13="EME","Yes",IF(I13="Black Empowered  (&gt;= 25 %, &lt; 51 %)","Yes",IF(I13="Black Owned  (&gt;= 51 %)","Yes","No")))</f>
        <v>No</v>
      </c>
      <c r="L13" s="111"/>
      <c r="M13" s="112"/>
      <c r="N13" s="113"/>
      <c r="O13" s="114"/>
      <c r="P13" s="131"/>
      <c r="Q13" s="126"/>
      <c r="R13" s="121"/>
      <c r="S13" s="254"/>
      <c r="T13" s="23"/>
      <c r="U13" s="60"/>
      <c r="V13" s="60"/>
      <c r="W13" s="60"/>
      <c r="X13" s="60"/>
      <c r="Y13" s="61"/>
    </row>
    <row r="14" spans="2:25" s="9" customFormat="1" ht="19.5" customHeight="1" x14ac:dyDescent="0.25">
      <c r="B14" s="24"/>
      <c r="C14" s="293"/>
      <c r="D14" s="25"/>
      <c r="E14" s="26"/>
      <c r="F14" s="46"/>
      <c r="G14" s="21"/>
      <c r="H14" s="22"/>
      <c r="I14" s="108"/>
      <c r="J14" s="109"/>
      <c r="K14" s="160" t="str">
        <f t="shared" ref="K14:K22" si="0">IF(H14="EME","Yes",IF(I14="Black Empowered  (&gt;= 25 %, &lt; 51 %)","Yes",IF(I14="Black Owned  (&gt;= 51 %)","Yes","No")))</f>
        <v>No</v>
      </c>
      <c r="L14" s="115"/>
      <c r="M14" s="123"/>
      <c r="N14" s="116"/>
      <c r="O14" s="117"/>
      <c r="P14" s="175"/>
      <c r="Q14" s="127"/>
      <c r="R14" s="122"/>
      <c r="S14" s="255"/>
      <c r="T14" s="23"/>
      <c r="U14" s="60"/>
      <c r="V14" s="60"/>
      <c r="W14" s="60"/>
      <c r="X14" s="60"/>
      <c r="Y14" s="61"/>
    </row>
    <row r="15" spans="2:25" s="9" customFormat="1" ht="19.5" customHeight="1" x14ac:dyDescent="0.25">
      <c r="B15" s="24"/>
      <c r="C15" s="293"/>
      <c r="D15" s="25"/>
      <c r="E15" s="26"/>
      <c r="F15" s="46"/>
      <c r="G15" s="21"/>
      <c r="H15" s="22"/>
      <c r="I15" s="22"/>
      <c r="J15" s="109"/>
      <c r="K15" s="160" t="str">
        <f t="shared" si="0"/>
        <v>No</v>
      </c>
      <c r="L15" s="115"/>
      <c r="M15" s="123"/>
      <c r="N15" s="116"/>
      <c r="O15" s="117"/>
      <c r="P15" s="175"/>
      <c r="Q15" s="127"/>
      <c r="R15" s="122"/>
      <c r="S15" s="255"/>
      <c r="T15" s="23"/>
      <c r="U15" s="60"/>
      <c r="V15" s="60"/>
      <c r="W15" s="60"/>
      <c r="X15" s="60"/>
      <c r="Y15" s="61"/>
    </row>
    <row r="16" spans="2:25" s="9" customFormat="1" ht="19.5" customHeight="1" x14ac:dyDescent="0.25">
      <c r="B16" s="24"/>
      <c r="C16" s="293"/>
      <c r="D16" s="25"/>
      <c r="E16" s="26"/>
      <c r="F16" s="46"/>
      <c r="G16" s="21"/>
      <c r="H16" s="22"/>
      <c r="I16" s="22"/>
      <c r="J16" s="109"/>
      <c r="K16" s="160" t="str">
        <f t="shared" si="0"/>
        <v>No</v>
      </c>
      <c r="L16" s="115"/>
      <c r="M16" s="123"/>
      <c r="N16" s="116"/>
      <c r="O16" s="117"/>
      <c r="P16" s="175"/>
      <c r="Q16" s="127"/>
      <c r="R16" s="122"/>
      <c r="S16" s="255"/>
      <c r="T16" s="23"/>
      <c r="U16" s="60"/>
      <c r="V16" s="60"/>
      <c r="W16" s="60"/>
      <c r="X16" s="60"/>
      <c r="Y16" s="61"/>
    </row>
    <row r="17" spans="2:25" s="9" customFormat="1" ht="19.5" customHeight="1" x14ac:dyDescent="0.25">
      <c r="B17" s="24"/>
      <c r="C17" s="293"/>
      <c r="D17" s="25"/>
      <c r="E17" s="26"/>
      <c r="F17" s="46"/>
      <c r="G17" s="21"/>
      <c r="H17" s="22"/>
      <c r="I17" s="22"/>
      <c r="J17" s="109"/>
      <c r="K17" s="160" t="str">
        <f t="shared" si="0"/>
        <v>No</v>
      </c>
      <c r="L17" s="115"/>
      <c r="M17" s="123"/>
      <c r="N17" s="116"/>
      <c r="O17" s="117"/>
      <c r="P17" s="175"/>
      <c r="Q17" s="127"/>
      <c r="R17" s="122"/>
      <c r="S17" s="255"/>
      <c r="T17" s="23"/>
      <c r="U17" s="60"/>
      <c r="V17" s="60"/>
      <c r="W17" s="60"/>
      <c r="X17" s="60"/>
      <c r="Y17" s="61"/>
    </row>
    <row r="18" spans="2:25" s="9" customFormat="1" ht="19.5" customHeight="1" x14ac:dyDescent="0.25">
      <c r="B18" s="24"/>
      <c r="C18" s="293"/>
      <c r="D18" s="25"/>
      <c r="E18" s="26"/>
      <c r="F18" s="46"/>
      <c r="G18" s="21"/>
      <c r="H18" s="22"/>
      <c r="I18" s="22"/>
      <c r="J18" s="109"/>
      <c r="K18" s="160" t="str">
        <f t="shared" si="0"/>
        <v>No</v>
      </c>
      <c r="L18" s="115"/>
      <c r="M18" s="123"/>
      <c r="N18" s="116"/>
      <c r="O18" s="117"/>
      <c r="P18" s="175"/>
      <c r="Q18" s="127"/>
      <c r="R18" s="122"/>
      <c r="S18" s="255"/>
      <c r="T18" s="23"/>
      <c r="U18" s="60"/>
      <c r="V18" s="60"/>
      <c r="W18" s="60"/>
      <c r="X18" s="60"/>
      <c r="Y18" s="61"/>
    </row>
    <row r="19" spans="2:25" s="9" customFormat="1" ht="19.5" customHeight="1" x14ac:dyDescent="0.25">
      <c r="B19" s="24"/>
      <c r="C19" s="293"/>
      <c r="D19" s="25"/>
      <c r="E19" s="26"/>
      <c r="F19" s="46"/>
      <c r="G19" s="21"/>
      <c r="H19" s="22"/>
      <c r="I19" s="22"/>
      <c r="J19" s="109"/>
      <c r="K19" s="160" t="str">
        <f t="shared" si="0"/>
        <v>No</v>
      </c>
      <c r="L19" s="115"/>
      <c r="M19" s="123"/>
      <c r="N19" s="116"/>
      <c r="O19" s="117"/>
      <c r="P19" s="175"/>
      <c r="Q19" s="127"/>
      <c r="R19" s="122"/>
      <c r="S19" s="255"/>
      <c r="T19" s="23"/>
      <c r="U19" s="60"/>
      <c r="V19" s="60"/>
      <c r="W19" s="60"/>
      <c r="X19" s="60"/>
      <c r="Y19" s="61"/>
    </row>
    <row r="20" spans="2:25" s="9" customFormat="1" ht="19.5" customHeight="1" x14ac:dyDescent="0.25">
      <c r="B20" s="24"/>
      <c r="C20" s="293"/>
      <c r="D20" s="25"/>
      <c r="E20" s="26"/>
      <c r="F20" s="46"/>
      <c r="G20" s="21"/>
      <c r="H20" s="22"/>
      <c r="I20" s="22"/>
      <c r="J20" s="109"/>
      <c r="K20" s="160" t="str">
        <f t="shared" si="0"/>
        <v>No</v>
      </c>
      <c r="L20" s="115"/>
      <c r="M20" s="123"/>
      <c r="N20" s="116"/>
      <c r="O20" s="117"/>
      <c r="P20" s="175"/>
      <c r="Q20" s="127"/>
      <c r="R20" s="122"/>
      <c r="S20" s="255"/>
      <c r="T20" s="23"/>
      <c r="U20" s="60"/>
      <c r="V20" s="60"/>
      <c r="W20" s="60"/>
      <c r="X20" s="60"/>
      <c r="Y20" s="61"/>
    </row>
    <row r="21" spans="2:25" s="9" customFormat="1" ht="19.5" customHeight="1" x14ac:dyDescent="0.25">
      <c r="B21" s="24"/>
      <c r="C21" s="293"/>
      <c r="D21" s="25"/>
      <c r="E21" s="26"/>
      <c r="F21" s="46"/>
      <c r="G21" s="21"/>
      <c r="H21" s="22"/>
      <c r="I21" s="22"/>
      <c r="J21" s="109"/>
      <c r="K21" s="160" t="str">
        <f t="shared" si="0"/>
        <v>No</v>
      </c>
      <c r="L21" s="115"/>
      <c r="M21" s="123"/>
      <c r="N21" s="116"/>
      <c r="O21" s="117"/>
      <c r="P21" s="175"/>
      <c r="Q21" s="127"/>
      <c r="R21" s="122"/>
      <c r="S21" s="255"/>
      <c r="T21" s="23"/>
      <c r="U21" s="60"/>
      <c r="V21" s="60"/>
      <c r="W21" s="60"/>
      <c r="X21" s="60"/>
      <c r="Y21" s="61"/>
    </row>
    <row r="22" spans="2:25" s="9" customFormat="1" ht="19.5" customHeight="1" thickBot="1" x14ac:dyDescent="0.3">
      <c r="B22" s="29"/>
      <c r="C22" s="294"/>
      <c r="D22" s="30"/>
      <c r="E22" s="31"/>
      <c r="F22" s="47"/>
      <c r="G22" s="48"/>
      <c r="H22" s="49"/>
      <c r="I22" s="49"/>
      <c r="J22" s="110"/>
      <c r="K22" s="161" t="str">
        <f t="shared" si="0"/>
        <v>No</v>
      </c>
      <c r="L22" s="124"/>
      <c r="M22" s="118"/>
      <c r="N22" s="119"/>
      <c r="O22" s="120"/>
      <c r="P22" s="176"/>
      <c r="Q22" s="137"/>
      <c r="R22" s="177"/>
      <c r="S22" s="256"/>
      <c r="T22" s="23"/>
      <c r="U22" s="60"/>
      <c r="V22" s="262"/>
      <c r="W22" s="60"/>
      <c r="X22" s="60"/>
      <c r="Y22" s="61"/>
    </row>
    <row r="23" spans="2:25" s="9" customFormat="1" ht="19.5" customHeight="1" x14ac:dyDescent="0.25">
      <c r="B23" s="5"/>
      <c r="C23" s="5"/>
      <c r="D23" s="5"/>
      <c r="E23" s="5"/>
      <c r="F23" s="5"/>
      <c r="G23" s="5"/>
      <c r="H23" s="5"/>
      <c r="I23" s="5"/>
      <c r="J23" s="5"/>
      <c r="K23" s="5"/>
      <c r="L23" s="5"/>
      <c r="M23" s="5"/>
      <c r="N23" s="5"/>
      <c r="O23" s="5"/>
      <c r="P23" s="5"/>
      <c r="Q23" s="5"/>
      <c r="R23" s="5"/>
      <c r="S23" s="7"/>
      <c r="T23" s="6"/>
      <c r="U23" s="60"/>
      <c r="V23" s="262"/>
      <c r="W23" s="60"/>
      <c r="Y23" s="61"/>
    </row>
    <row r="24" spans="2:25" s="9" customFormat="1" ht="19.5" customHeight="1" x14ac:dyDescent="0.25">
      <c r="B24" s="5"/>
      <c r="C24" s="5"/>
      <c r="D24" s="5"/>
      <c r="E24" s="5"/>
      <c r="F24" s="5"/>
      <c r="G24" s="5"/>
      <c r="H24" s="5"/>
      <c r="I24" s="5"/>
      <c r="J24" s="5"/>
      <c r="K24" s="5"/>
      <c r="L24" s="5"/>
      <c r="M24" s="5"/>
      <c r="N24" s="5"/>
      <c r="O24" s="5"/>
      <c r="P24" s="5"/>
      <c r="Q24" s="5"/>
      <c r="R24" s="5"/>
      <c r="S24" s="7"/>
      <c r="T24" s="6"/>
      <c r="U24" s="60"/>
      <c r="V24" s="262"/>
      <c r="W24" s="60"/>
      <c r="Y24" s="61"/>
    </row>
    <row r="25" spans="2:25" s="9" customFormat="1" ht="19.5" customHeight="1" thickBot="1" x14ac:dyDescent="0.35">
      <c r="B25" s="134" t="s">
        <v>32</v>
      </c>
      <c r="C25" s="134"/>
      <c r="D25" s="52"/>
      <c r="E25" s="52"/>
      <c r="F25" s="52"/>
      <c r="G25" s="52"/>
      <c r="H25" s="5"/>
      <c r="I25" s="5"/>
      <c r="J25" s="5"/>
      <c r="K25" s="5"/>
      <c r="L25" s="5"/>
      <c r="M25" s="5"/>
      <c r="N25" s="5"/>
      <c r="O25" s="5"/>
      <c r="P25" s="5"/>
      <c r="Q25" s="5"/>
      <c r="R25" s="5"/>
      <c r="S25" s="7"/>
      <c r="T25" s="6"/>
      <c r="U25" s="60"/>
      <c r="V25" s="262"/>
      <c r="W25" s="60"/>
      <c r="Y25" s="61"/>
    </row>
    <row r="26" spans="2:25" s="9" customFormat="1" ht="19.5" customHeight="1" thickBot="1" x14ac:dyDescent="0.3">
      <c r="B26" s="135"/>
      <c r="C26" s="3"/>
      <c r="D26" s="52"/>
      <c r="E26" s="52"/>
      <c r="F26" s="52"/>
      <c r="G26" s="52"/>
      <c r="H26" s="432" t="s">
        <v>9</v>
      </c>
      <c r="I26" s="433"/>
      <c r="J26" s="433"/>
      <c r="K26" s="434"/>
      <c r="L26" s="423" t="s">
        <v>10</v>
      </c>
      <c r="M26" s="424"/>
      <c r="N26" s="424"/>
      <c r="O26" s="425"/>
      <c r="P26" s="416" t="s">
        <v>11</v>
      </c>
      <c r="Q26" s="417"/>
      <c r="R26" s="417"/>
      <c r="S26" s="418"/>
      <c r="T26" s="6"/>
      <c r="U26" s="58"/>
      <c r="V26" s="262"/>
      <c r="W26" s="60"/>
      <c r="X26" s="3"/>
      <c r="Y26" s="61"/>
    </row>
    <row r="27" spans="2:25" s="9" customFormat="1" ht="31.5" customHeight="1" x14ac:dyDescent="0.25">
      <c r="B27" s="409" t="s">
        <v>33</v>
      </c>
      <c r="C27" s="411" t="s">
        <v>315</v>
      </c>
      <c r="D27" s="411" t="s">
        <v>13</v>
      </c>
      <c r="E27" s="413" t="s">
        <v>14</v>
      </c>
      <c r="F27" s="413" t="s">
        <v>15</v>
      </c>
      <c r="G27" s="12" t="s">
        <v>16</v>
      </c>
      <c r="H27" s="13" t="s">
        <v>152</v>
      </c>
      <c r="I27" s="426" t="s">
        <v>6</v>
      </c>
      <c r="J27" s="427"/>
      <c r="K27" s="419" t="s">
        <v>161</v>
      </c>
      <c r="L27" s="435" t="s">
        <v>34</v>
      </c>
      <c r="M27" s="436"/>
      <c r="N27" s="436"/>
      <c r="O27" s="437"/>
      <c r="P27" s="421" t="s">
        <v>153</v>
      </c>
      <c r="Q27" s="251" t="s">
        <v>139</v>
      </c>
      <c r="R27" s="174" t="s">
        <v>111</v>
      </c>
      <c r="S27" s="419" t="s">
        <v>222</v>
      </c>
      <c r="T27" s="6"/>
      <c r="U27" s="58"/>
      <c r="V27" s="262"/>
      <c r="W27" s="60"/>
      <c r="X27" s="3"/>
      <c r="Y27" s="61"/>
    </row>
    <row r="28" spans="2:25" s="9" customFormat="1" ht="29.25" customHeight="1" thickBot="1" x14ac:dyDescent="0.3">
      <c r="B28" s="410"/>
      <c r="C28" s="412"/>
      <c r="D28" s="412"/>
      <c r="E28" s="414"/>
      <c r="F28" s="414"/>
      <c r="G28" s="32" t="s">
        <v>21</v>
      </c>
      <c r="H28" s="16" t="s">
        <v>22</v>
      </c>
      <c r="I28" s="138" t="s">
        <v>6</v>
      </c>
      <c r="J28" s="103" t="s">
        <v>105</v>
      </c>
      <c r="K28" s="420"/>
      <c r="L28" s="438"/>
      <c r="M28" s="439"/>
      <c r="N28" s="439"/>
      <c r="O28" s="440"/>
      <c r="P28" s="441"/>
      <c r="Q28" s="129" t="s">
        <v>177</v>
      </c>
      <c r="R28" s="32" t="s">
        <v>177</v>
      </c>
      <c r="S28" s="420"/>
      <c r="T28" s="6"/>
      <c r="U28" s="58"/>
      <c r="V28" s="262"/>
      <c r="W28" s="60"/>
      <c r="X28" s="58"/>
      <c r="Y28" s="61"/>
    </row>
    <row r="29" spans="2:25" s="9" customFormat="1" ht="19.5" customHeight="1" x14ac:dyDescent="0.25">
      <c r="B29" s="78" t="s">
        <v>325</v>
      </c>
      <c r="C29" s="295" t="s">
        <v>331</v>
      </c>
      <c r="D29" s="79"/>
      <c r="E29" s="45"/>
      <c r="F29" s="45">
        <v>8500</v>
      </c>
      <c r="G29" s="43" t="s">
        <v>37</v>
      </c>
      <c r="H29" s="44"/>
      <c r="I29" s="139"/>
      <c r="J29" s="107"/>
      <c r="K29" s="160" t="str">
        <f t="shared" ref="K29:K73" si="1">IF(H29="EME","Yes",IF(I29="Black Empowered  (&gt;= 25 %, &lt; 51 %)","Yes",IF(I29="Black Owned  (&gt;= 51 %)","Yes","No")))</f>
        <v>No</v>
      </c>
      <c r="L29" s="442"/>
      <c r="M29" s="443"/>
      <c r="N29" s="443"/>
      <c r="O29" s="444"/>
      <c r="P29" s="82"/>
      <c r="Q29" s="27"/>
      <c r="R29" s="28"/>
      <c r="S29" s="257"/>
      <c r="T29" s="6"/>
      <c r="U29" s="182"/>
      <c r="V29" s="262"/>
      <c r="W29" s="60"/>
      <c r="X29" s="3"/>
      <c r="Y29" s="61"/>
    </row>
    <row r="30" spans="2:25" s="9" customFormat="1" ht="19.5" customHeight="1" x14ac:dyDescent="0.25">
      <c r="B30" s="24" t="s">
        <v>332</v>
      </c>
      <c r="C30" s="293" t="s">
        <v>333</v>
      </c>
      <c r="D30" s="25"/>
      <c r="E30" s="20"/>
      <c r="F30" s="26">
        <v>119.96</v>
      </c>
      <c r="G30" s="21" t="s">
        <v>37</v>
      </c>
      <c r="H30" s="22"/>
      <c r="I30" s="128"/>
      <c r="J30" s="109"/>
      <c r="K30" s="160" t="str">
        <f t="shared" si="1"/>
        <v>No</v>
      </c>
      <c r="L30" s="445"/>
      <c r="M30" s="446"/>
      <c r="N30" s="446"/>
      <c r="O30" s="447"/>
      <c r="P30" s="178"/>
      <c r="Q30" s="132"/>
      <c r="R30" s="179"/>
      <c r="S30" s="258"/>
      <c r="T30" s="6"/>
      <c r="U30" s="182"/>
      <c r="V30" s="262"/>
      <c r="W30" s="60"/>
      <c r="X30" s="3"/>
      <c r="Y30" s="61"/>
    </row>
    <row r="31" spans="2:25" s="9" customFormat="1" ht="19.5" customHeight="1" x14ac:dyDescent="0.25">
      <c r="B31" s="24" t="s">
        <v>320</v>
      </c>
      <c r="C31" s="293" t="s">
        <v>334</v>
      </c>
      <c r="D31" s="25"/>
      <c r="E31" s="20"/>
      <c r="F31" s="26">
        <f>7542.99+559.15+8409.29</f>
        <v>16511.43</v>
      </c>
      <c r="G31" s="21" t="s">
        <v>37</v>
      </c>
      <c r="H31" s="22"/>
      <c r="I31" s="128"/>
      <c r="J31" s="109"/>
      <c r="K31" s="160" t="str">
        <f t="shared" si="1"/>
        <v>No</v>
      </c>
      <c r="L31" s="445"/>
      <c r="M31" s="446"/>
      <c r="N31" s="446"/>
      <c r="O31" s="447"/>
      <c r="P31" s="178"/>
      <c r="Q31" s="132"/>
      <c r="R31" s="179"/>
      <c r="S31" s="258"/>
      <c r="T31" s="6"/>
      <c r="U31" s="68"/>
      <c r="V31" s="262"/>
      <c r="W31" s="60"/>
      <c r="X31" s="3"/>
      <c r="Y31" s="61"/>
    </row>
    <row r="32" spans="2:25" s="9" customFormat="1" ht="19.5" customHeight="1" x14ac:dyDescent="0.25">
      <c r="B32" s="24" t="s">
        <v>321</v>
      </c>
      <c r="C32" s="293" t="s">
        <v>333</v>
      </c>
      <c r="D32" s="25"/>
      <c r="E32" s="20"/>
      <c r="F32" s="26">
        <f>776.01+99.5+210+165</f>
        <v>1250.51</v>
      </c>
      <c r="G32" s="21" t="s">
        <v>37</v>
      </c>
      <c r="H32" s="22"/>
      <c r="I32" s="128"/>
      <c r="J32" s="109"/>
      <c r="K32" s="160" t="str">
        <f t="shared" si="1"/>
        <v>No</v>
      </c>
      <c r="L32" s="445"/>
      <c r="M32" s="446"/>
      <c r="N32" s="446"/>
      <c r="O32" s="447"/>
      <c r="P32" s="178"/>
      <c r="Q32" s="132"/>
      <c r="R32" s="179"/>
      <c r="S32" s="258"/>
      <c r="T32" s="6"/>
      <c r="U32" s="68"/>
      <c r="V32" s="262"/>
      <c r="W32" s="60"/>
      <c r="X32" s="3"/>
      <c r="Y32" s="61"/>
    </row>
    <row r="33" spans="2:26" s="9" customFormat="1" ht="19.5" customHeight="1" x14ac:dyDescent="0.25">
      <c r="B33" s="24" t="s">
        <v>335</v>
      </c>
      <c r="C33" s="293" t="s">
        <v>333</v>
      </c>
      <c r="D33" s="25"/>
      <c r="E33" s="20"/>
      <c r="F33" s="26">
        <v>111.57</v>
      </c>
      <c r="G33" s="21" t="s">
        <v>371</v>
      </c>
      <c r="H33" s="22"/>
      <c r="I33" s="128"/>
      <c r="J33" s="109"/>
      <c r="K33" s="160" t="str">
        <f t="shared" ref="K33:K40" si="2">IF(H33="EME","Yes",IF(I33="Black Empowered  (&gt;= 25 %, &lt; 51 %)","Yes",IF(I33="Black Owned  (&gt;= 51 %)","Yes","No")))</f>
        <v>No</v>
      </c>
      <c r="L33" s="289"/>
      <c r="M33" s="290"/>
      <c r="N33" s="290"/>
      <c r="O33" s="291"/>
      <c r="P33" s="178"/>
      <c r="Q33" s="132"/>
      <c r="R33" s="179"/>
      <c r="S33" s="258"/>
      <c r="T33" s="6"/>
      <c r="U33" s="68"/>
      <c r="V33" s="262"/>
      <c r="W33" s="60"/>
      <c r="X33" s="3"/>
      <c r="Y33" s="61"/>
    </row>
    <row r="34" spans="2:26" s="9" customFormat="1" ht="19.5" customHeight="1" x14ac:dyDescent="0.25">
      <c r="B34" s="24" t="s">
        <v>336</v>
      </c>
      <c r="C34" s="293" t="str">
        <f>+C33</f>
        <v>COST OF SALES</v>
      </c>
      <c r="D34" s="25"/>
      <c r="E34" s="20"/>
      <c r="F34" s="26">
        <v>843.1</v>
      </c>
      <c r="G34" s="21" t="s">
        <v>37</v>
      </c>
      <c r="H34" s="22"/>
      <c r="I34" s="128"/>
      <c r="J34" s="109"/>
      <c r="K34" s="160" t="str">
        <f t="shared" si="2"/>
        <v>No</v>
      </c>
      <c r="L34" s="289"/>
      <c r="M34" s="290"/>
      <c r="N34" s="290"/>
      <c r="O34" s="291"/>
      <c r="P34" s="178"/>
      <c r="Q34" s="132"/>
      <c r="R34" s="179"/>
      <c r="S34" s="258"/>
      <c r="T34" s="6"/>
      <c r="U34" s="58"/>
      <c r="V34" s="262"/>
      <c r="W34" s="60"/>
      <c r="X34" s="58"/>
      <c r="Y34" s="61"/>
    </row>
    <row r="35" spans="2:26" s="9" customFormat="1" ht="19.5" customHeight="1" x14ac:dyDescent="0.25">
      <c r="B35" s="24" t="s">
        <v>374</v>
      </c>
      <c r="C35" s="293" t="s">
        <v>373</v>
      </c>
      <c r="D35" s="25"/>
      <c r="E35" s="20"/>
      <c r="F35" s="26">
        <v>86.95</v>
      </c>
      <c r="G35" s="21" t="s">
        <v>371</v>
      </c>
      <c r="H35" s="22"/>
      <c r="I35" s="128"/>
      <c r="J35" s="109"/>
      <c r="K35" s="160" t="str">
        <f t="shared" si="2"/>
        <v>No</v>
      </c>
      <c r="L35" s="289"/>
      <c r="M35" s="290"/>
      <c r="N35" s="290"/>
      <c r="O35" s="291"/>
      <c r="P35" s="178"/>
      <c r="Q35" s="132"/>
      <c r="R35" s="179"/>
      <c r="S35" s="258"/>
      <c r="T35" s="6"/>
      <c r="U35" s="58"/>
      <c r="V35" s="262"/>
      <c r="W35" s="60"/>
      <c r="X35" s="58"/>
      <c r="Y35" s="61"/>
    </row>
    <row r="36" spans="2:26" s="9" customFormat="1" ht="19.5" customHeight="1" x14ac:dyDescent="0.25">
      <c r="B36" s="24" t="s">
        <v>337</v>
      </c>
      <c r="C36" s="293" t="s">
        <v>322</v>
      </c>
      <c r="D36" s="25"/>
      <c r="E36" s="20"/>
      <c r="F36" s="26">
        <f>1049.91+43.23</f>
        <v>1093.1400000000001</v>
      </c>
      <c r="G36" s="21" t="s">
        <v>37</v>
      </c>
      <c r="H36" s="22"/>
      <c r="I36" s="128"/>
      <c r="J36" s="109"/>
      <c r="K36" s="160" t="str">
        <f t="shared" si="2"/>
        <v>No</v>
      </c>
      <c r="L36" s="289"/>
      <c r="M36" s="290"/>
      <c r="N36" s="290"/>
      <c r="O36" s="291"/>
      <c r="P36" s="178"/>
      <c r="Q36" s="132"/>
      <c r="R36" s="179"/>
      <c r="S36" s="258"/>
      <c r="T36" s="6"/>
      <c r="U36" s="58"/>
      <c r="V36" s="58"/>
      <c r="W36" s="60"/>
      <c r="X36" s="58"/>
      <c r="Y36" s="61"/>
    </row>
    <row r="37" spans="2:26" s="9" customFormat="1" ht="19.5" customHeight="1" x14ac:dyDescent="0.25">
      <c r="B37" s="24" t="s">
        <v>338</v>
      </c>
      <c r="C37" s="293" t="str">
        <f>+C36</f>
        <v>LOSE TOOLS</v>
      </c>
      <c r="D37" s="25"/>
      <c r="E37" s="20"/>
      <c r="F37" s="26">
        <v>78.260000000000005</v>
      </c>
      <c r="G37" s="21" t="s">
        <v>37</v>
      </c>
      <c r="H37" s="22"/>
      <c r="I37" s="128"/>
      <c r="J37" s="109"/>
      <c r="K37" s="160" t="str">
        <f t="shared" si="2"/>
        <v>No</v>
      </c>
      <c r="L37" s="289"/>
      <c r="M37" s="290"/>
      <c r="N37" s="290"/>
      <c r="O37" s="291"/>
      <c r="P37" s="178"/>
      <c r="Q37" s="132"/>
      <c r="R37" s="179"/>
      <c r="S37" s="258"/>
      <c r="T37" s="6"/>
      <c r="U37" s="58"/>
      <c r="V37" s="58"/>
      <c r="W37" s="60"/>
      <c r="X37" s="58"/>
      <c r="Y37" s="61"/>
    </row>
    <row r="38" spans="2:26" s="9" customFormat="1" ht="19.5" customHeight="1" x14ac:dyDescent="0.25">
      <c r="B38" s="24" t="s">
        <v>327</v>
      </c>
      <c r="C38" s="293" t="s">
        <v>339</v>
      </c>
      <c r="D38" s="25"/>
      <c r="E38" s="20"/>
      <c r="F38" s="26">
        <f>291.3+778.26+253</f>
        <v>1322.56</v>
      </c>
      <c r="G38" s="21" t="s">
        <v>37</v>
      </c>
      <c r="H38" s="22"/>
      <c r="I38" s="128"/>
      <c r="J38" s="109"/>
      <c r="K38" s="160" t="str">
        <f t="shared" si="2"/>
        <v>No</v>
      </c>
      <c r="L38" s="289"/>
      <c r="M38" s="290"/>
      <c r="N38" s="290"/>
      <c r="O38" s="291"/>
      <c r="P38" s="178"/>
      <c r="Q38" s="132"/>
      <c r="R38" s="179"/>
      <c r="S38" s="258"/>
      <c r="T38" s="6"/>
      <c r="U38" s="58"/>
      <c r="V38" s="58"/>
      <c r="W38" s="60"/>
      <c r="X38" s="58"/>
      <c r="Y38" s="61"/>
    </row>
    <row r="39" spans="2:26" s="9" customFormat="1" ht="19.5" customHeight="1" x14ac:dyDescent="0.25">
      <c r="B39" s="24" t="s">
        <v>340</v>
      </c>
      <c r="C39" s="293" t="s">
        <v>331</v>
      </c>
      <c r="D39" s="25"/>
      <c r="E39" s="20"/>
      <c r="F39" s="26">
        <v>7000</v>
      </c>
      <c r="G39" s="21" t="s">
        <v>37</v>
      </c>
      <c r="H39" s="22"/>
      <c r="I39" s="128"/>
      <c r="J39" s="109"/>
      <c r="K39" s="160" t="str">
        <f t="shared" si="2"/>
        <v>No</v>
      </c>
      <c r="L39" s="289"/>
      <c r="M39" s="290"/>
      <c r="N39" s="290"/>
      <c r="O39" s="291"/>
      <c r="P39" s="178"/>
      <c r="Q39" s="132"/>
      <c r="R39" s="179"/>
      <c r="S39" s="258"/>
      <c r="T39" s="6"/>
      <c r="U39" s="58"/>
      <c r="V39" s="58"/>
      <c r="W39" s="60"/>
      <c r="X39" s="58"/>
      <c r="Y39" s="61"/>
    </row>
    <row r="40" spans="2:26" s="9" customFormat="1" ht="19.5" customHeight="1" x14ac:dyDescent="0.25">
      <c r="B40" s="24" t="s">
        <v>341</v>
      </c>
      <c r="C40" s="293" t="s">
        <v>342</v>
      </c>
      <c r="D40" s="25"/>
      <c r="E40" s="20"/>
      <c r="F40" s="26">
        <v>5933.67</v>
      </c>
      <c r="G40" s="21" t="s">
        <v>371</v>
      </c>
      <c r="H40" s="22"/>
      <c r="I40" s="128"/>
      <c r="J40" s="109"/>
      <c r="K40" s="160" t="str">
        <f t="shared" si="2"/>
        <v>No</v>
      </c>
      <c r="L40" s="445"/>
      <c r="M40" s="446"/>
      <c r="N40" s="446"/>
      <c r="O40" s="447"/>
      <c r="P40" s="178"/>
      <c r="Q40" s="132"/>
      <c r="R40" s="179"/>
      <c r="S40" s="258"/>
      <c r="T40" s="6"/>
      <c r="U40" s="60"/>
      <c r="V40" s="60"/>
      <c r="W40" s="60"/>
      <c r="X40" s="60"/>
      <c r="Y40" s="61"/>
    </row>
    <row r="41" spans="2:26" s="9" customFormat="1" ht="19.5" customHeight="1" x14ac:dyDescent="0.25">
      <c r="B41" s="24" t="s">
        <v>343</v>
      </c>
      <c r="C41" s="293" t="s">
        <v>326</v>
      </c>
      <c r="D41" s="25"/>
      <c r="E41" s="20"/>
      <c r="F41" s="26">
        <v>9900</v>
      </c>
      <c r="G41" s="21" t="s">
        <v>37</v>
      </c>
      <c r="H41" s="22"/>
      <c r="I41" s="128"/>
      <c r="J41" s="109"/>
      <c r="K41" s="160" t="str">
        <f t="shared" si="1"/>
        <v>No</v>
      </c>
      <c r="L41" s="445"/>
      <c r="M41" s="446"/>
      <c r="N41" s="446"/>
      <c r="O41" s="447"/>
      <c r="P41" s="178"/>
      <c r="Q41" s="132"/>
      <c r="R41" s="179"/>
      <c r="S41" s="258"/>
      <c r="T41" s="6"/>
      <c r="U41" s="60"/>
      <c r="V41" s="60"/>
      <c r="W41" s="60"/>
      <c r="X41" s="60"/>
      <c r="Y41" s="61"/>
    </row>
    <row r="42" spans="2:26" s="9" customFormat="1" ht="19.5" customHeight="1" x14ac:dyDescent="0.25">
      <c r="B42" s="24" t="s">
        <v>358</v>
      </c>
      <c r="C42" s="293" t="s">
        <v>323</v>
      </c>
      <c r="D42" s="25"/>
      <c r="E42" s="20"/>
      <c r="F42" s="26">
        <f>500+300+550</f>
        <v>1350</v>
      </c>
      <c r="G42" s="21" t="s">
        <v>37</v>
      </c>
      <c r="H42" s="22"/>
      <c r="I42" s="128"/>
      <c r="J42" s="109"/>
      <c r="K42" s="160" t="str">
        <f t="shared" si="1"/>
        <v>No</v>
      </c>
      <c r="L42" s="445"/>
      <c r="M42" s="446"/>
      <c r="N42" s="446"/>
      <c r="O42" s="447"/>
      <c r="P42" s="178"/>
      <c r="Q42" s="132"/>
      <c r="R42" s="179"/>
      <c r="S42" s="258"/>
      <c r="T42" s="6"/>
      <c r="U42" s="60"/>
      <c r="V42" s="60"/>
      <c r="W42" s="60"/>
      <c r="X42" s="60"/>
      <c r="Y42" s="61"/>
    </row>
    <row r="43" spans="2:26" s="9" customFormat="1" ht="19.5" customHeight="1" x14ac:dyDescent="0.25">
      <c r="B43" s="24" t="s">
        <v>344</v>
      </c>
      <c r="C43" s="293" t="s">
        <v>345</v>
      </c>
      <c r="D43" s="25"/>
      <c r="E43" s="20"/>
      <c r="F43" s="26">
        <v>7431.48</v>
      </c>
      <c r="G43" s="21" t="s">
        <v>370</v>
      </c>
      <c r="H43" s="22"/>
      <c r="I43" s="128"/>
      <c r="J43" s="109"/>
      <c r="K43" s="160" t="str">
        <f t="shared" si="1"/>
        <v>No</v>
      </c>
      <c r="L43" s="445"/>
      <c r="M43" s="446"/>
      <c r="N43" s="446"/>
      <c r="O43" s="447"/>
      <c r="P43" s="178"/>
      <c r="Q43" s="132"/>
      <c r="R43" s="179"/>
      <c r="S43" s="258"/>
      <c r="T43" s="6"/>
      <c r="U43" s="60"/>
      <c r="V43" s="60"/>
      <c r="W43" s="60"/>
    </row>
    <row r="44" spans="2:26" s="9" customFormat="1" ht="19.5" customHeight="1" x14ac:dyDescent="0.25">
      <c r="B44" s="24" t="s">
        <v>324</v>
      </c>
      <c r="C44" s="293" t="str">
        <f>+C33</f>
        <v>COST OF SALES</v>
      </c>
      <c r="D44" s="25"/>
      <c r="E44" s="20"/>
      <c r="F44" s="26">
        <v>4564.5</v>
      </c>
      <c r="G44" s="21" t="s">
        <v>371</v>
      </c>
      <c r="H44" s="22"/>
      <c r="I44" s="128"/>
      <c r="J44" s="109"/>
      <c r="K44" s="160" t="str">
        <f t="shared" si="1"/>
        <v>No</v>
      </c>
      <c r="L44" s="445"/>
      <c r="M44" s="446"/>
      <c r="N44" s="446"/>
      <c r="O44" s="447"/>
      <c r="P44" s="178"/>
      <c r="Q44" s="132"/>
      <c r="R44" s="179"/>
      <c r="S44" s="258"/>
      <c r="T44" s="6"/>
      <c r="U44" s="60"/>
      <c r="V44" s="60"/>
      <c r="W44" s="60"/>
    </row>
    <row r="45" spans="2:26" s="9" customFormat="1" ht="19.5" customHeight="1" x14ac:dyDescent="0.25">
      <c r="B45" s="24" t="s">
        <v>346</v>
      </c>
      <c r="C45" s="293" t="s">
        <v>347</v>
      </c>
      <c r="D45" s="25"/>
      <c r="E45" s="20"/>
      <c r="F45" s="26">
        <f>246999.79+115450.44</f>
        <v>362450.23</v>
      </c>
      <c r="G45" s="21" t="s">
        <v>371</v>
      </c>
      <c r="H45" s="22"/>
      <c r="I45" s="128"/>
      <c r="J45" s="109"/>
      <c r="K45" s="160" t="str">
        <f t="shared" si="1"/>
        <v>No</v>
      </c>
      <c r="L45" s="445"/>
      <c r="M45" s="446"/>
      <c r="N45" s="446"/>
      <c r="O45" s="447"/>
      <c r="P45" s="178"/>
      <c r="Q45" s="132"/>
      <c r="R45" s="179"/>
      <c r="S45" s="258"/>
      <c r="T45" s="6"/>
      <c r="U45" s="58"/>
      <c r="V45" s="58"/>
      <c r="W45" s="60"/>
    </row>
    <row r="46" spans="2:26" s="9" customFormat="1" ht="19.5" customHeight="1" x14ac:dyDescent="0.25">
      <c r="B46" s="24" t="s">
        <v>375</v>
      </c>
      <c r="C46" s="293" t="s">
        <v>348</v>
      </c>
      <c r="D46" s="25"/>
      <c r="E46" s="20"/>
      <c r="F46" s="26">
        <f>28995+1739.7</f>
        <v>30734.7</v>
      </c>
      <c r="G46" s="21" t="s">
        <v>371</v>
      </c>
      <c r="H46" s="22"/>
      <c r="I46" s="128"/>
      <c r="J46" s="109"/>
      <c r="K46" s="160" t="str">
        <f t="shared" si="1"/>
        <v>No</v>
      </c>
      <c r="L46" s="445"/>
      <c r="M46" s="446"/>
      <c r="N46" s="446"/>
      <c r="O46" s="447"/>
      <c r="P46" s="178"/>
      <c r="Q46" s="132"/>
      <c r="R46" s="179"/>
      <c r="S46" s="258"/>
      <c r="T46" s="6"/>
      <c r="U46" s="58"/>
      <c r="V46" s="58"/>
      <c r="W46" s="60"/>
    </row>
    <row r="47" spans="2:26" s="9" customFormat="1" ht="19.5" customHeight="1" x14ac:dyDescent="0.25">
      <c r="B47" s="24" t="s">
        <v>328</v>
      </c>
      <c r="C47" s="293" t="s">
        <v>333</v>
      </c>
      <c r="D47" s="25"/>
      <c r="E47" s="20"/>
      <c r="F47" s="26">
        <f>195+308.7+51.3</f>
        <v>555</v>
      </c>
      <c r="G47" s="21" t="s">
        <v>37</v>
      </c>
      <c r="H47" s="22"/>
      <c r="I47" s="128"/>
      <c r="J47" s="109"/>
      <c r="K47" s="160" t="str">
        <f t="shared" si="1"/>
        <v>No</v>
      </c>
      <c r="L47" s="445"/>
      <c r="M47" s="446"/>
      <c r="N47" s="446"/>
      <c r="O47" s="447"/>
      <c r="P47" s="178"/>
      <c r="Q47" s="132"/>
      <c r="R47" s="179"/>
      <c r="S47" s="258"/>
      <c r="T47" s="6"/>
      <c r="U47" s="69"/>
      <c r="V47" s="69"/>
    </row>
    <row r="48" spans="2:26" s="9" customFormat="1" ht="19.5" customHeight="1" x14ac:dyDescent="0.25">
      <c r="B48" s="24" t="s">
        <v>349</v>
      </c>
      <c r="C48" s="293" t="s">
        <v>329</v>
      </c>
      <c r="D48" s="25"/>
      <c r="E48" s="20"/>
      <c r="F48" s="26">
        <f>200+50+50+50+50+50</f>
        <v>450</v>
      </c>
      <c r="G48" s="21" t="s">
        <v>37</v>
      </c>
      <c r="H48" s="22"/>
      <c r="I48" s="128"/>
      <c r="J48" s="109"/>
      <c r="K48" s="160" t="str">
        <f t="shared" si="1"/>
        <v>No</v>
      </c>
      <c r="L48" s="445"/>
      <c r="M48" s="446"/>
      <c r="N48" s="446"/>
      <c r="O48" s="447"/>
      <c r="P48" s="178"/>
      <c r="Q48" s="132"/>
      <c r="R48" s="179"/>
      <c r="S48" s="258"/>
      <c r="T48" s="6"/>
      <c r="U48" s="70"/>
      <c r="V48" s="70"/>
      <c r="W48" s="61"/>
      <c r="X48" s="61"/>
      <c r="Y48" s="61"/>
      <c r="Z48" s="61"/>
    </row>
    <row r="49" spans="2:26" s="9" customFormat="1" ht="19.5" customHeight="1" x14ac:dyDescent="0.25">
      <c r="B49" s="24" t="s">
        <v>350</v>
      </c>
      <c r="C49" s="293" t="s">
        <v>351</v>
      </c>
      <c r="D49" s="25"/>
      <c r="E49" s="20"/>
      <c r="F49" s="26">
        <f>129.91+294.92</f>
        <v>424.83000000000004</v>
      </c>
      <c r="G49" s="21" t="s">
        <v>370</v>
      </c>
      <c r="H49" s="22"/>
      <c r="I49" s="128"/>
      <c r="J49" s="109"/>
      <c r="K49" s="160" t="str">
        <f t="shared" si="1"/>
        <v>No</v>
      </c>
      <c r="L49" s="445"/>
      <c r="M49" s="446"/>
      <c r="N49" s="446"/>
      <c r="O49" s="447"/>
      <c r="P49" s="178"/>
      <c r="Q49" s="132"/>
      <c r="R49" s="179"/>
      <c r="S49" s="258"/>
      <c r="T49" s="6"/>
      <c r="U49" s="71"/>
      <c r="V49" s="71"/>
      <c r="W49" s="61"/>
      <c r="X49" s="61"/>
      <c r="Y49" s="61"/>
      <c r="Z49" s="61"/>
    </row>
    <row r="50" spans="2:26" s="9" customFormat="1" ht="19.5" customHeight="1" x14ac:dyDescent="0.25">
      <c r="B50" s="24" t="s">
        <v>352</v>
      </c>
      <c r="C50" s="293" t="s">
        <v>322</v>
      </c>
      <c r="D50" s="25"/>
      <c r="E50" s="20"/>
      <c r="F50" s="26">
        <v>1008.7</v>
      </c>
      <c r="G50" s="21" t="s">
        <v>371</v>
      </c>
      <c r="H50" s="22"/>
      <c r="I50" s="128"/>
      <c r="J50" s="109"/>
      <c r="K50" s="160" t="str">
        <f t="shared" si="1"/>
        <v>No</v>
      </c>
      <c r="L50" s="445"/>
      <c r="M50" s="446"/>
      <c r="N50" s="446"/>
      <c r="O50" s="447"/>
      <c r="P50" s="178"/>
      <c r="Q50" s="132"/>
      <c r="R50" s="179"/>
      <c r="S50" s="258"/>
      <c r="T50" s="6"/>
      <c r="U50" s="71"/>
      <c r="V50" s="71"/>
      <c r="W50" s="61"/>
      <c r="X50" s="61"/>
      <c r="Y50" s="61"/>
      <c r="Z50" s="61"/>
    </row>
    <row r="51" spans="2:26" s="9" customFormat="1" ht="19.5" customHeight="1" x14ac:dyDescent="0.25">
      <c r="B51" s="24" t="s">
        <v>353</v>
      </c>
      <c r="C51" s="293" t="s">
        <v>333</v>
      </c>
      <c r="D51" s="25"/>
      <c r="E51" s="20"/>
      <c r="F51" s="26">
        <v>26</v>
      </c>
      <c r="G51" s="21" t="s">
        <v>371</v>
      </c>
      <c r="H51" s="22"/>
      <c r="I51" s="128"/>
      <c r="J51" s="109"/>
      <c r="K51" s="160" t="str">
        <f t="shared" si="1"/>
        <v>No</v>
      </c>
      <c r="L51" s="445"/>
      <c r="M51" s="446"/>
      <c r="N51" s="446"/>
      <c r="O51" s="447"/>
      <c r="P51" s="178"/>
      <c r="Q51" s="132"/>
      <c r="R51" s="179"/>
      <c r="S51" s="258"/>
      <c r="T51" s="6"/>
      <c r="U51" s="71"/>
      <c r="V51" s="71"/>
      <c r="W51" s="71"/>
      <c r="X51" s="60"/>
      <c r="Y51" s="61"/>
    </row>
    <row r="52" spans="2:26" s="9" customFormat="1" ht="19.5" customHeight="1" x14ac:dyDescent="0.25">
      <c r="B52" s="24" t="s">
        <v>354</v>
      </c>
      <c r="C52" s="293" t="s">
        <v>330</v>
      </c>
      <c r="D52" s="25"/>
      <c r="E52" s="20"/>
      <c r="F52" s="26">
        <v>1050</v>
      </c>
      <c r="G52" s="21" t="s">
        <v>37</v>
      </c>
      <c r="H52" s="22"/>
      <c r="I52" s="128"/>
      <c r="J52" s="109"/>
      <c r="K52" s="160" t="str">
        <f t="shared" si="1"/>
        <v>No</v>
      </c>
      <c r="L52" s="445"/>
      <c r="M52" s="446"/>
      <c r="N52" s="446"/>
      <c r="O52" s="447"/>
      <c r="P52" s="178"/>
      <c r="Q52" s="132"/>
      <c r="R52" s="179"/>
      <c r="S52" s="258"/>
      <c r="T52" s="6"/>
      <c r="U52" s="71"/>
      <c r="V52" s="71"/>
      <c r="W52" s="71"/>
      <c r="X52" s="60"/>
      <c r="Y52" s="61"/>
    </row>
    <row r="53" spans="2:26" s="9" customFormat="1" ht="19.5" customHeight="1" x14ac:dyDescent="0.25">
      <c r="B53" s="24" t="s">
        <v>355</v>
      </c>
      <c r="C53" s="293" t="s">
        <v>345</v>
      </c>
      <c r="D53" s="25"/>
      <c r="E53" s="20"/>
      <c r="F53" s="26">
        <v>704.34</v>
      </c>
      <c r="G53" s="21" t="s">
        <v>371</v>
      </c>
      <c r="H53" s="22"/>
      <c r="I53" s="128"/>
      <c r="J53" s="109"/>
      <c r="K53" s="160" t="str">
        <f t="shared" si="1"/>
        <v>No</v>
      </c>
      <c r="L53" s="445"/>
      <c r="M53" s="446"/>
      <c r="N53" s="446"/>
      <c r="O53" s="447"/>
      <c r="P53" s="178"/>
      <c r="Q53" s="132"/>
      <c r="R53" s="179"/>
      <c r="S53" s="258"/>
      <c r="T53" s="6"/>
      <c r="U53" s="72"/>
      <c r="V53" s="72"/>
      <c r="W53" s="72"/>
      <c r="X53" s="60"/>
      <c r="Y53" s="61"/>
    </row>
    <row r="54" spans="2:26" s="9" customFormat="1" ht="19.5" hidden="1" customHeight="1" x14ac:dyDescent="0.25">
      <c r="B54" s="24"/>
      <c r="C54" s="293"/>
      <c r="D54" s="25"/>
      <c r="E54" s="20"/>
      <c r="F54" s="26"/>
      <c r="G54" s="21" t="s">
        <v>37</v>
      </c>
      <c r="H54" s="22"/>
      <c r="I54" s="128"/>
      <c r="J54" s="109"/>
      <c r="K54" s="160" t="str">
        <f t="shared" si="1"/>
        <v>No</v>
      </c>
      <c r="L54" s="445"/>
      <c r="M54" s="446"/>
      <c r="N54" s="446"/>
      <c r="O54" s="447"/>
      <c r="P54" s="178"/>
      <c r="Q54" s="132"/>
      <c r="R54" s="179"/>
      <c r="S54" s="258"/>
      <c r="T54" s="6"/>
      <c r="U54" s="73"/>
      <c r="V54" s="73"/>
      <c r="W54" s="73"/>
      <c r="X54" s="60"/>
      <c r="Y54" s="61"/>
    </row>
    <row r="55" spans="2:26" s="9" customFormat="1" ht="19.5" hidden="1" customHeight="1" x14ac:dyDescent="0.25">
      <c r="B55" s="24"/>
      <c r="C55" s="293"/>
      <c r="D55" s="25"/>
      <c r="E55" s="20"/>
      <c r="F55" s="26"/>
      <c r="G55" s="21" t="s">
        <v>37</v>
      </c>
      <c r="H55" s="22"/>
      <c r="I55" s="128"/>
      <c r="J55" s="109"/>
      <c r="K55" s="160" t="str">
        <f t="shared" si="1"/>
        <v>No</v>
      </c>
      <c r="L55" s="445"/>
      <c r="M55" s="446"/>
      <c r="N55" s="446"/>
      <c r="O55" s="447"/>
      <c r="P55" s="178"/>
      <c r="Q55" s="132"/>
      <c r="R55" s="179"/>
      <c r="S55" s="258"/>
      <c r="T55" s="6"/>
      <c r="U55" s="75"/>
      <c r="V55" s="75"/>
      <c r="W55" s="75"/>
      <c r="X55" s="60"/>
      <c r="Y55" s="61"/>
    </row>
    <row r="56" spans="2:26" s="9" customFormat="1" ht="19.5" hidden="1" customHeight="1" x14ac:dyDescent="0.25">
      <c r="B56" s="24"/>
      <c r="C56" s="293"/>
      <c r="D56" s="25"/>
      <c r="E56" s="20"/>
      <c r="F56" s="26"/>
      <c r="G56" s="21" t="s">
        <v>37</v>
      </c>
      <c r="H56" s="22"/>
      <c r="I56" s="128"/>
      <c r="J56" s="109"/>
      <c r="K56" s="160" t="str">
        <f t="shared" si="1"/>
        <v>No</v>
      </c>
      <c r="L56" s="445"/>
      <c r="M56" s="446"/>
      <c r="N56" s="446"/>
      <c r="O56" s="447"/>
      <c r="P56" s="178"/>
      <c r="Q56" s="132"/>
      <c r="R56" s="179"/>
      <c r="S56" s="258"/>
      <c r="T56" s="6"/>
      <c r="U56" s="58"/>
      <c r="V56" s="58"/>
      <c r="W56" s="58"/>
      <c r="X56" s="60"/>
      <c r="Y56" s="61"/>
    </row>
    <row r="57" spans="2:26" s="9" customFormat="1" ht="19.5" hidden="1" customHeight="1" x14ac:dyDescent="0.25">
      <c r="B57" s="24"/>
      <c r="C57" s="293"/>
      <c r="D57" s="25"/>
      <c r="E57" s="20"/>
      <c r="F57" s="26"/>
      <c r="G57" s="21" t="s">
        <v>37</v>
      </c>
      <c r="H57" s="22"/>
      <c r="I57" s="128"/>
      <c r="J57" s="109"/>
      <c r="K57" s="160" t="str">
        <f t="shared" si="1"/>
        <v>No</v>
      </c>
      <c r="L57" s="445"/>
      <c r="M57" s="446"/>
      <c r="N57" s="446"/>
      <c r="O57" s="447"/>
      <c r="P57" s="178"/>
      <c r="Q57" s="132"/>
      <c r="R57" s="179"/>
      <c r="S57" s="258"/>
      <c r="T57" s="6"/>
      <c r="U57" s="60"/>
      <c r="V57" s="60"/>
      <c r="W57" s="60"/>
      <c r="X57" s="60"/>
      <c r="Y57" s="61"/>
    </row>
    <row r="58" spans="2:26" s="9" customFormat="1" ht="19.5" hidden="1" customHeight="1" x14ac:dyDescent="0.25">
      <c r="B58" s="24"/>
      <c r="C58" s="293"/>
      <c r="D58" s="25"/>
      <c r="E58" s="20"/>
      <c r="F58" s="26"/>
      <c r="G58" s="21" t="s">
        <v>37</v>
      </c>
      <c r="H58" s="22"/>
      <c r="I58" s="128"/>
      <c r="J58" s="109"/>
      <c r="K58" s="160" t="str">
        <f t="shared" si="1"/>
        <v>No</v>
      </c>
      <c r="L58" s="445"/>
      <c r="M58" s="446"/>
      <c r="N58" s="446"/>
      <c r="O58" s="447"/>
      <c r="P58" s="178"/>
      <c r="Q58" s="132"/>
      <c r="R58" s="179"/>
      <c r="S58" s="258"/>
      <c r="T58" s="6"/>
      <c r="U58" s="60"/>
      <c r="V58" s="60"/>
      <c r="W58" s="60"/>
      <c r="X58" s="60"/>
      <c r="Y58" s="61"/>
    </row>
    <row r="59" spans="2:26" s="9" customFormat="1" ht="18.600000000000001" customHeight="1" x14ac:dyDescent="0.25">
      <c r="B59" s="24" t="s">
        <v>357</v>
      </c>
      <c r="C59" s="293" t="s">
        <v>359</v>
      </c>
      <c r="D59" s="25"/>
      <c r="E59" s="20"/>
      <c r="F59" s="26">
        <v>32640</v>
      </c>
      <c r="G59" s="21" t="s">
        <v>37</v>
      </c>
      <c r="H59" s="22"/>
      <c r="I59" s="128"/>
      <c r="J59" s="109"/>
      <c r="K59" s="160" t="str">
        <f t="shared" si="1"/>
        <v>No</v>
      </c>
      <c r="L59" s="445"/>
      <c r="M59" s="446"/>
      <c r="N59" s="446"/>
      <c r="O59" s="447"/>
      <c r="P59" s="178"/>
      <c r="Q59" s="132"/>
      <c r="R59" s="179"/>
      <c r="S59" s="258"/>
      <c r="T59" s="6"/>
      <c r="U59" s="60"/>
      <c r="V59" s="60"/>
      <c r="W59" s="60"/>
      <c r="X59" s="60"/>
      <c r="Y59" s="61"/>
    </row>
    <row r="60" spans="2:26" s="9" customFormat="1" ht="18.600000000000001" customHeight="1" x14ac:dyDescent="0.25">
      <c r="B60" s="24" t="s">
        <v>360</v>
      </c>
      <c r="C60" s="293" t="s">
        <v>364</v>
      </c>
      <c r="D60" s="25"/>
      <c r="E60" s="20"/>
      <c r="F60" s="26">
        <v>262</v>
      </c>
      <c r="G60" s="21" t="s">
        <v>371</v>
      </c>
      <c r="H60" s="22"/>
      <c r="I60" s="128"/>
      <c r="J60" s="109"/>
      <c r="K60" s="160" t="str">
        <f t="shared" si="1"/>
        <v>No</v>
      </c>
      <c r="L60" s="445"/>
      <c r="M60" s="446"/>
      <c r="N60" s="446"/>
      <c r="O60" s="447"/>
      <c r="P60" s="178"/>
      <c r="Q60" s="132"/>
      <c r="R60" s="179"/>
      <c r="S60" s="258"/>
      <c r="T60" s="6"/>
      <c r="U60" s="60"/>
      <c r="V60" s="60"/>
      <c r="W60" s="60"/>
      <c r="X60" s="60"/>
      <c r="Y60" s="61"/>
    </row>
    <row r="61" spans="2:26" s="9" customFormat="1" ht="18.600000000000001" customHeight="1" x14ac:dyDescent="0.25">
      <c r="B61" s="24" t="s">
        <v>361</v>
      </c>
      <c r="C61" s="293" t="s">
        <v>365</v>
      </c>
      <c r="D61" s="25"/>
      <c r="E61" s="20"/>
      <c r="F61" s="26">
        <f>65</f>
        <v>65</v>
      </c>
      <c r="G61" s="21" t="s">
        <v>37</v>
      </c>
      <c r="H61" s="22"/>
      <c r="I61" s="128"/>
      <c r="J61" s="109"/>
      <c r="K61" s="160" t="str">
        <f t="shared" si="1"/>
        <v>No</v>
      </c>
      <c r="L61" s="445"/>
      <c r="M61" s="446"/>
      <c r="N61" s="446"/>
      <c r="O61" s="447"/>
      <c r="P61" s="178"/>
      <c r="Q61" s="132"/>
      <c r="R61" s="179"/>
      <c r="S61" s="258"/>
      <c r="T61" s="6"/>
      <c r="U61" s="60"/>
      <c r="V61" s="60"/>
      <c r="W61" s="60"/>
      <c r="X61" s="60"/>
      <c r="Y61" s="61"/>
    </row>
    <row r="62" spans="2:26" s="9" customFormat="1" ht="18.600000000000001" customHeight="1" x14ac:dyDescent="0.25">
      <c r="B62" s="24" t="s">
        <v>362</v>
      </c>
      <c r="C62" s="293" t="s">
        <v>366</v>
      </c>
      <c r="D62" s="25"/>
      <c r="E62" s="20"/>
      <c r="F62" s="26">
        <f>310+610+388+146+70</f>
        <v>1524</v>
      </c>
      <c r="G62" s="21" t="s">
        <v>37</v>
      </c>
      <c r="H62" s="22"/>
      <c r="I62" s="128"/>
      <c r="J62" s="109"/>
      <c r="K62" s="160" t="str">
        <f t="shared" si="1"/>
        <v>No</v>
      </c>
      <c r="L62" s="445"/>
      <c r="M62" s="446"/>
      <c r="N62" s="446"/>
      <c r="O62" s="447"/>
      <c r="P62" s="178"/>
      <c r="Q62" s="132"/>
      <c r="R62" s="179"/>
      <c r="S62" s="258"/>
      <c r="T62" s="6"/>
      <c r="U62" s="60"/>
      <c r="V62" s="60"/>
      <c r="W62" s="60"/>
      <c r="X62" s="60"/>
      <c r="Y62" s="61"/>
    </row>
    <row r="63" spans="2:26" s="9" customFormat="1" ht="18.600000000000001" customHeight="1" x14ac:dyDescent="0.25">
      <c r="B63" s="24" t="s">
        <v>363</v>
      </c>
      <c r="C63" s="293" t="s">
        <v>366</v>
      </c>
      <c r="D63" s="25"/>
      <c r="E63" s="20"/>
      <c r="F63" s="26">
        <v>22</v>
      </c>
      <c r="G63" s="21" t="s">
        <v>37</v>
      </c>
      <c r="H63" s="22"/>
      <c r="I63" s="128"/>
      <c r="J63" s="109"/>
      <c r="K63" s="160" t="str">
        <f t="shared" si="1"/>
        <v>No</v>
      </c>
      <c r="L63" s="445"/>
      <c r="M63" s="446"/>
      <c r="N63" s="446"/>
      <c r="O63" s="447"/>
      <c r="P63" s="178"/>
      <c r="Q63" s="132"/>
      <c r="R63" s="179"/>
      <c r="S63" s="258"/>
      <c r="T63" s="6"/>
      <c r="U63" s="60"/>
      <c r="V63" s="60"/>
      <c r="W63" s="60"/>
      <c r="X63" s="60"/>
      <c r="Y63" s="61"/>
    </row>
    <row r="64" spans="2:26" s="9" customFormat="1" ht="18.600000000000001" customHeight="1" x14ac:dyDescent="0.25">
      <c r="B64" s="24" t="s">
        <v>367</v>
      </c>
      <c r="C64" s="293" t="s">
        <v>368</v>
      </c>
      <c r="D64" s="25"/>
      <c r="E64" s="20"/>
      <c r="F64" s="26">
        <v>500</v>
      </c>
      <c r="G64" s="21" t="s">
        <v>370</v>
      </c>
      <c r="H64" s="22"/>
      <c r="I64" s="128"/>
      <c r="J64" s="109"/>
      <c r="K64" s="160" t="str">
        <f t="shared" si="1"/>
        <v>No</v>
      </c>
      <c r="L64" s="445"/>
      <c r="M64" s="446"/>
      <c r="N64" s="446"/>
      <c r="O64" s="447"/>
      <c r="P64" s="178"/>
      <c r="Q64" s="132"/>
      <c r="R64" s="179"/>
      <c r="S64" s="258"/>
      <c r="T64" s="6"/>
      <c r="U64" s="60"/>
      <c r="V64" s="60"/>
      <c r="W64" s="60"/>
      <c r="X64" s="60"/>
      <c r="Y64" s="61"/>
    </row>
    <row r="65" spans="2:25" s="9" customFormat="1" x14ac:dyDescent="0.25">
      <c r="B65" s="24"/>
      <c r="C65" s="293"/>
      <c r="D65" s="25"/>
      <c r="E65" s="20"/>
      <c r="F65" s="26"/>
      <c r="G65" s="21" t="s">
        <v>37</v>
      </c>
      <c r="H65" s="22"/>
      <c r="I65" s="128"/>
      <c r="J65" s="109"/>
      <c r="K65" s="160" t="str">
        <f t="shared" si="1"/>
        <v>No</v>
      </c>
      <c r="L65" s="445"/>
      <c r="M65" s="446"/>
      <c r="N65" s="446"/>
      <c r="O65" s="447"/>
      <c r="P65" s="178"/>
      <c r="Q65" s="132"/>
      <c r="R65" s="179"/>
      <c r="S65" s="258"/>
      <c r="T65" s="6"/>
      <c r="U65" s="60"/>
      <c r="V65" s="60"/>
      <c r="W65" s="60"/>
      <c r="X65" s="60"/>
      <c r="Y65" s="61"/>
    </row>
    <row r="66" spans="2:25" s="9" customFormat="1" x14ac:dyDescent="0.25">
      <c r="B66" s="24"/>
      <c r="C66" s="293"/>
      <c r="D66" s="25"/>
      <c r="E66" s="20"/>
      <c r="F66" s="26"/>
      <c r="G66" s="21" t="s">
        <v>37</v>
      </c>
      <c r="H66" s="22"/>
      <c r="I66" s="128"/>
      <c r="J66" s="109"/>
      <c r="K66" s="160" t="str">
        <f t="shared" si="1"/>
        <v>No</v>
      </c>
      <c r="L66" s="445"/>
      <c r="M66" s="446"/>
      <c r="N66" s="446"/>
      <c r="O66" s="447"/>
      <c r="P66" s="178"/>
      <c r="Q66" s="132"/>
      <c r="R66" s="179"/>
      <c r="S66" s="258"/>
      <c r="T66" s="6"/>
      <c r="U66" s="60"/>
      <c r="V66" s="60"/>
      <c r="W66" s="60"/>
      <c r="X66" s="60"/>
      <c r="Y66" s="61"/>
    </row>
    <row r="67" spans="2:25" s="9" customFormat="1" x14ac:dyDescent="0.25">
      <c r="B67" s="24"/>
      <c r="C67" s="293"/>
      <c r="D67" s="25"/>
      <c r="E67" s="20"/>
      <c r="F67" s="26"/>
      <c r="G67" s="21" t="s">
        <v>37</v>
      </c>
      <c r="H67" s="22"/>
      <c r="I67" s="128"/>
      <c r="J67" s="109"/>
      <c r="K67" s="160" t="str">
        <f t="shared" si="1"/>
        <v>No</v>
      </c>
      <c r="L67" s="445"/>
      <c r="M67" s="446"/>
      <c r="N67" s="446"/>
      <c r="O67" s="447"/>
      <c r="P67" s="178"/>
      <c r="Q67" s="132"/>
      <c r="R67" s="179"/>
      <c r="S67" s="258"/>
      <c r="T67" s="6"/>
      <c r="U67" s="60"/>
      <c r="V67" s="60"/>
      <c r="W67" s="60"/>
      <c r="X67" s="60"/>
      <c r="Y67" s="61"/>
    </row>
    <row r="68" spans="2:25" s="9" customFormat="1" x14ac:dyDescent="0.25">
      <c r="B68" s="330"/>
      <c r="C68" s="331"/>
      <c r="D68" s="332"/>
      <c r="E68" s="20"/>
      <c r="F68" s="333"/>
      <c r="G68" s="21" t="s">
        <v>37</v>
      </c>
      <c r="H68" s="334"/>
      <c r="I68" s="335"/>
      <c r="J68" s="336"/>
      <c r="K68" s="160" t="str">
        <f t="shared" si="1"/>
        <v>No</v>
      </c>
      <c r="L68" s="337"/>
      <c r="M68" s="338"/>
      <c r="N68" s="338"/>
      <c r="O68" s="339"/>
      <c r="P68" s="340"/>
      <c r="Q68" s="341"/>
      <c r="R68" s="342"/>
      <c r="S68" s="343"/>
      <c r="T68" s="6"/>
      <c r="U68" s="60"/>
      <c r="V68" s="60"/>
      <c r="W68" s="60"/>
      <c r="X68" s="60"/>
      <c r="Y68" s="61"/>
    </row>
    <row r="69" spans="2:25" s="9" customFormat="1" x14ac:dyDescent="0.25">
      <c r="B69" s="330"/>
      <c r="C69" s="331"/>
      <c r="D69" s="332"/>
      <c r="E69" s="20"/>
      <c r="F69" s="333"/>
      <c r="G69" s="21" t="s">
        <v>37</v>
      </c>
      <c r="H69" s="334"/>
      <c r="I69" s="335"/>
      <c r="J69" s="336"/>
      <c r="K69" s="160" t="str">
        <f t="shared" si="1"/>
        <v>No</v>
      </c>
      <c r="L69" s="337"/>
      <c r="M69" s="338"/>
      <c r="N69" s="338"/>
      <c r="O69" s="339"/>
      <c r="P69" s="340"/>
      <c r="Q69" s="341"/>
      <c r="R69" s="342"/>
      <c r="S69" s="343"/>
      <c r="T69" s="6"/>
      <c r="U69" s="60"/>
      <c r="V69" s="60"/>
      <c r="W69" s="60"/>
      <c r="X69" s="60"/>
      <c r="Y69" s="61"/>
    </row>
    <row r="70" spans="2:25" s="9" customFormat="1" x14ac:dyDescent="0.25">
      <c r="B70" s="330"/>
      <c r="C70" s="331"/>
      <c r="D70" s="332"/>
      <c r="E70" s="20"/>
      <c r="F70" s="333"/>
      <c r="G70" s="21" t="s">
        <v>37</v>
      </c>
      <c r="H70" s="334"/>
      <c r="I70" s="335"/>
      <c r="J70" s="336"/>
      <c r="K70" s="160" t="str">
        <f t="shared" si="1"/>
        <v>No</v>
      </c>
      <c r="L70" s="337"/>
      <c r="M70" s="338"/>
      <c r="N70" s="338"/>
      <c r="O70" s="339"/>
      <c r="P70" s="340"/>
      <c r="Q70" s="341"/>
      <c r="R70" s="342"/>
      <c r="S70" s="343"/>
      <c r="T70" s="6"/>
      <c r="U70" s="60"/>
      <c r="V70" s="60"/>
      <c r="W70" s="60"/>
      <c r="X70" s="60"/>
      <c r="Y70" s="61"/>
    </row>
    <row r="71" spans="2:25" s="9" customFormat="1" x14ac:dyDescent="0.25">
      <c r="B71" s="330"/>
      <c r="C71" s="331"/>
      <c r="D71" s="332"/>
      <c r="E71" s="20"/>
      <c r="F71" s="333"/>
      <c r="G71" s="21" t="s">
        <v>37</v>
      </c>
      <c r="H71" s="334"/>
      <c r="I71" s="335"/>
      <c r="J71" s="336"/>
      <c r="K71" s="160" t="str">
        <f t="shared" si="1"/>
        <v>No</v>
      </c>
      <c r="L71" s="337"/>
      <c r="M71" s="338"/>
      <c r="N71" s="338"/>
      <c r="O71" s="339"/>
      <c r="P71" s="340"/>
      <c r="Q71" s="341"/>
      <c r="R71" s="342"/>
      <c r="S71" s="343"/>
      <c r="T71" s="6"/>
      <c r="U71" s="60"/>
      <c r="V71" s="60"/>
      <c r="W71" s="60"/>
      <c r="X71" s="60"/>
      <c r="Y71" s="61"/>
    </row>
    <row r="72" spans="2:25" s="9" customFormat="1" ht="19.5" customHeight="1" x14ac:dyDescent="0.25">
      <c r="B72" s="330"/>
      <c r="C72" s="331"/>
      <c r="D72" s="332"/>
      <c r="E72" s="20"/>
      <c r="F72" s="333"/>
      <c r="G72" s="21" t="s">
        <v>37</v>
      </c>
      <c r="H72" s="334"/>
      <c r="I72" s="335"/>
      <c r="J72" s="336"/>
      <c r="K72" s="160" t="str">
        <f t="shared" si="1"/>
        <v>No</v>
      </c>
      <c r="L72" s="337"/>
      <c r="M72" s="338"/>
      <c r="N72" s="338"/>
      <c r="O72" s="339"/>
      <c r="P72" s="340"/>
      <c r="Q72" s="341"/>
      <c r="R72" s="342"/>
      <c r="S72" s="343"/>
      <c r="T72" s="6"/>
      <c r="U72" s="60"/>
      <c r="V72" s="60"/>
      <c r="W72" s="60"/>
      <c r="X72" s="60"/>
      <c r="Y72" s="61"/>
    </row>
    <row r="73" spans="2:25" s="9" customFormat="1" ht="19.5" customHeight="1" thickBot="1" x14ac:dyDescent="0.3">
      <c r="B73" s="29"/>
      <c r="C73" s="294"/>
      <c r="D73" s="30"/>
      <c r="E73" s="20"/>
      <c r="F73" s="31"/>
      <c r="G73" s="21" t="s">
        <v>37</v>
      </c>
      <c r="H73" s="49"/>
      <c r="I73" s="130"/>
      <c r="J73" s="110"/>
      <c r="K73" s="160" t="str">
        <f t="shared" si="1"/>
        <v>No</v>
      </c>
      <c r="L73" s="470"/>
      <c r="M73" s="471"/>
      <c r="N73" s="471"/>
      <c r="O73" s="472"/>
      <c r="P73" s="180"/>
      <c r="Q73" s="133"/>
      <c r="R73" s="181"/>
      <c r="S73" s="259"/>
      <c r="T73" s="6"/>
      <c r="U73" s="60"/>
      <c r="V73" s="60"/>
      <c r="W73" s="60"/>
      <c r="X73" s="60"/>
      <c r="Y73" s="61"/>
    </row>
    <row r="74" spans="2:25" s="9" customFormat="1" ht="19.5" customHeight="1" x14ac:dyDescent="0.25">
      <c r="B74" s="5"/>
      <c r="C74" s="5"/>
      <c r="D74" s="5"/>
      <c r="E74" s="5"/>
      <c r="F74" s="5"/>
      <c r="G74" s="5"/>
      <c r="H74" s="5"/>
      <c r="I74" s="5"/>
      <c r="J74" s="5"/>
      <c r="K74" s="5"/>
      <c r="L74" s="5"/>
      <c r="M74" s="5"/>
      <c r="N74" s="5"/>
      <c r="O74" s="5"/>
      <c r="P74" s="5"/>
      <c r="Q74" s="5"/>
      <c r="R74" s="5"/>
      <c r="S74" s="7"/>
      <c r="T74" s="6"/>
      <c r="U74" s="60"/>
      <c r="V74" s="60"/>
      <c r="W74" s="60"/>
      <c r="X74" s="60"/>
      <c r="Y74" s="61"/>
    </row>
    <row r="75" spans="2:25" ht="19.5" customHeight="1" x14ac:dyDescent="0.25">
      <c r="S75" s="7"/>
    </row>
    <row r="76" spans="2:25" ht="19.5" customHeight="1" x14ac:dyDescent="0.3">
      <c r="B76" s="8" t="s">
        <v>47</v>
      </c>
      <c r="C76" s="8"/>
      <c r="D76"/>
      <c r="E76"/>
      <c r="F76"/>
      <c r="G76"/>
      <c r="H76"/>
      <c r="I76"/>
      <c r="J76"/>
      <c r="K76"/>
      <c r="L76"/>
      <c r="M76"/>
      <c r="N76"/>
      <c r="O76"/>
      <c r="P76"/>
      <c r="Q76"/>
      <c r="R76"/>
      <c r="S76" s="7"/>
    </row>
    <row r="77" spans="2:25" ht="19.5" customHeight="1" thickBot="1" x14ac:dyDescent="0.35">
      <c r="B77" s="33"/>
      <c r="C77" s="33"/>
      <c r="D77" s="34"/>
      <c r="E77" s="33"/>
      <c r="F77" s="33"/>
      <c r="G77" s="33"/>
      <c r="H77" s="33"/>
      <c r="I77" s="33"/>
      <c r="J77" s="33"/>
      <c r="K77" s="33"/>
      <c r="L77" s="33"/>
      <c r="M77" s="33"/>
      <c r="N77" s="169"/>
      <c r="O77" s="169"/>
      <c r="P77" s="169"/>
      <c r="Q77" s="169"/>
      <c r="R77" s="169"/>
      <c r="S77"/>
    </row>
    <row r="78" spans="2:25" ht="19.5" customHeight="1" thickBot="1" x14ac:dyDescent="0.35">
      <c r="B78"/>
      <c r="C78"/>
      <c r="D78"/>
      <c r="E78"/>
      <c r="G78" s="448" t="s">
        <v>37</v>
      </c>
      <c r="H78" s="449"/>
      <c r="I78" s="449"/>
      <c r="J78" s="449"/>
      <c r="K78" s="449"/>
      <c r="L78" s="448" t="s">
        <v>178</v>
      </c>
      <c r="M78" s="450"/>
      <c r="O78" s="54"/>
      <c r="P78" s="54"/>
      <c r="Q78" s="54"/>
      <c r="R78" s="54"/>
      <c r="S78" s="54"/>
    </row>
    <row r="79" spans="2:25" ht="33.75" customHeight="1" thickBot="1" x14ac:dyDescent="0.3">
      <c r="B79" s="473" t="s">
        <v>19</v>
      </c>
      <c r="C79" s="474"/>
      <c r="D79" s="153" t="s">
        <v>13</v>
      </c>
      <c r="E79" s="154" t="s">
        <v>48</v>
      </c>
      <c r="F79" s="155"/>
      <c r="G79" s="156" t="s">
        <v>49</v>
      </c>
      <c r="H79" s="157" t="s">
        <v>50</v>
      </c>
      <c r="I79" s="157" t="s">
        <v>51</v>
      </c>
      <c r="J79" s="157" t="s">
        <v>52</v>
      </c>
      <c r="K79" s="158" t="s">
        <v>53</v>
      </c>
      <c r="L79" s="156" t="s">
        <v>49</v>
      </c>
      <c r="M79" s="156" t="s">
        <v>179</v>
      </c>
      <c r="O79" s="55"/>
      <c r="P79" s="55"/>
      <c r="Q79" s="55"/>
      <c r="R79" s="55"/>
      <c r="S79" s="55"/>
    </row>
    <row r="80" spans="2:25" ht="19.5" customHeight="1" x14ac:dyDescent="0.25">
      <c r="B80" s="475"/>
      <c r="C80" s="476"/>
      <c r="D80" s="451"/>
      <c r="E80" s="459" t="s">
        <v>55</v>
      </c>
      <c r="F80" s="143" t="s">
        <v>159</v>
      </c>
      <c r="G80" s="140">
        <v>6</v>
      </c>
      <c r="H80" s="35"/>
      <c r="I80" s="35">
        <v>4</v>
      </c>
      <c r="J80" s="35"/>
      <c r="K80" s="38"/>
      <c r="L80" s="466"/>
      <c r="M80" s="466">
        <v>3</v>
      </c>
      <c r="N80" s="56"/>
      <c r="O80" s="56"/>
      <c r="P80" s="56"/>
      <c r="Q80" s="56"/>
      <c r="R80" s="56"/>
      <c r="S80" s="56"/>
    </row>
    <row r="81" spans="2:19" ht="19.5" customHeight="1" thickBot="1" x14ac:dyDescent="0.3">
      <c r="B81" s="477"/>
      <c r="C81" s="478"/>
      <c r="D81" s="452"/>
      <c r="E81" s="460"/>
      <c r="F81" s="144" t="s">
        <v>160</v>
      </c>
      <c r="G81" s="146"/>
      <c r="H81" s="147"/>
      <c r="I81" s="147"/>
      <c r="J81" s="147"/>
      <c r="K81" s="148"/>
      <c r="L81" s="467"/>
      <c r="M81" s="467"/>
      <c r="N81" s="56"/>
      <c r="O81" s="56"/>
      <c r="P81" s="56"/>
      <c r="Q81" s="56"/>
      <c r="R81" s="56"/>
      <c r="S81" s="56"/>
    </row>
    <row r="82" spans="2:19" ht="19.5" customHeight="1" x14ac:dyDescent="0.25">
      <c r="B82" s="477"/>
      <c r="C82" s="478"/>
      <c r="D82" s="452"/>
      <c r="E82" s="459" t="s">
        <v>56</v>
      </c>
      <c r="F82" s="143" t="s">
        <v>159</v>
      </c>
      <c r="G82" s="140"/>
      <c r="H82" s="35"/>
      <c r="I82" s="35"/>
      <c r="J82" s="35"/>
      <c r="K82" s="38"/>
      <c r="L82" s="467"/>
      <c r="M82" s="467"/>
      <c r="N82" s="56"/>
      <c r="O82" s="56"/>
      <c r="P82" s="56"/>
      <c r="Q82" s="56"/>
      <c r="R82" s="56"/>
      <c r="S82" s="56"/>
    </row>
    <row r="83" spans="2:19" ht="19.5" customHeight="1" thickBot="1" x14ac:dyDescent="0.3">
      <c r="B83" s="477"/>
      <c r="C83" s="478"/>
      <c r="D83" s="452"/>
      <c r="E83" s="460"/>
      <c r="F83" s="144" t="s">
        <v>160</v>
      </c>
      <c r="G83" s="149"/>
      <c r="H83" s="150"/>
      <c r="I83" s="150"/>
      <c r="J83" s="150"/>
      <c r="K83" s="151"/>
      <c r="L83" s="467"/>
      <c r="M83" s="467"/>
      <c r="N83" s="56"/>
      <c r="O83" s="56"/>
      <c r="P83" s="56"/>
      <c r="Q83" s="56"/>
      <c r="R83" s="56"/>
      <c r="S83" s="56"/>
    </row>
    <row r="84" spans="2:19" ht="19.5" customHeight="1" x14ac:dyDescent="0.25">
      <c r="B84" s="477"/>
      <c r="C84" s="478"/>
      <c r="D84" s="452"/>
      <c r="E84" s="459" t="s">
        <v>57</v>
      </c>
      <c r="F84" s="143" t="s">
        <v>159</v>
      </c>
      <c r="G84" s="140"/>
      <c r="H84" s="35"/>
      <c r="I84" s="35"/>
      <c r="J84" s="35"/>
      <c r="K84" s="38"/>
      <c r="L84" s="467"/>
      <c r="M84" s="467"/>
      <c r="N84" s="56"/>
      <c r="O84" s="56"/>
      <c r="P84" s="56"/>
      <c r="Q84" s="56"/>
      <c r="R84" s="56"/>
      <c r="S84" s="56"/>
    </row>
    <row r="85" spans="2:19" ht="19.5" customHeight="1" thickBot="1" x14ac:dyDescent="0.3">
      <c r="B85" s="477"/>
      <c r="C85" s="478"/>
      <c r="D85" s="452"/>
      <c r="E85" s="460"/>
      <c r="F85" s="144" t="s">
        <v>160</v>
      </c>
      <c r="G85" s="149"/>
      <c r="H85" s="150"/>
      <c r="I85" s="150"/>
      <c r="J85" s="150"/>
      <c r="K85" s="151"/>
      <c r="L85" s="467"/>
      <c r="M85" s="467"/>
      <c r="N85" s="56"/>
      <c r="O85" s="56"/>
      <c r="P85" s="56"/>
      <c r="Q85" s="56"/>
      <c r="R85" s="56"/>
      <c r="S85" s="56"/>
    </row>
    <row r="86" spans="2:19" ht="19.5" customHeight="1" x14ac:dyDescent="0.25">
      <c r="B86" s="477"/>
      <c r="C86" s="478"/>
      <c r="D86" s="452"/>
      <c r="E86" s="459" t="s">
        <v>58</v>
      </c>
      <c r="F86" s="143" t="s">
        <v>159</v>
      </c>
      <c r="G86" s="140"/>
      <c r="H86" s="35"/>
      <c r="I86" s="35"/>
      <c r="J86" s="35"/>
      <c r="K86" s="38"/>
      <c r="L86" s="467"/>
      <c r="M86" s="467"/>
      <c r="N86" s="56"/>
      <c r="O86" s="56"/>
      <c r="P86" s="56"/>
      <c r="Q86" s="56"/>
      <c r="R86" s="56"/>
      <c r="S86" s="56"/>
    </row>
    <row r="87" spans="2:19" ht="19.5" customHeight="1" thickBot="1" x14ac:dyDescent="0.3">
      <c r="B87" s="479"/>
      <c r="C87" s="480"/>
      <c r="D87" s="453"/>
      <c r="E87" s="460"/>
      <c r="F87" s="144" t="s">
        <v>160</v>
      </c>
      <c r="G87" s="146"/>
      <c r="H87" s="147"/>
      <c r="I87" s="147"/>
      <c r="J87" s="147"/>
      <c r="K87" s="148"/>
      <c r="L87" s="468"/>
      <c r="M87" s="468"/>
      <c r="N87" s="56"/>
      <c r="O87" s="56"/>
      <c r="P87" s="56"/>
      <c r="Q87" s="56"/>
      <c r="R87" s="56"/>
      <c r="S87" s="56"/>
    </row>
    <row r="88" spans="2:19" ht="19.5" customHeight="1" x14ac:dyDescent="0.25">
      <c r="B88" s="481"/>
      <c r="C88" s="482"/>
      <c r="D88" s="454"/>
      <c r="E88" s="457" t="s">
        <v>55</v>
      </c>
      <c r="F88" s="143" t="s">
        <v>159</v>
      </c>
      <c r="G88" s="145"/>
      <c r="H88" s="36"/>
      <c r="I88" s="36"/>
      <c r="J88" s="36"/>
      <c r="K88" s="37"/>
      <c r="L88" s="464"/>
      <c r="M88" s="464"/>
      <c r="N88" s="56"/>
      <c r="O88" s="56"/>
      <c r="P88" s="56"/>
      <c r="Q88" s="56"/>
      <c r="R88" s="56"/>
      <c r="S88" s="56"/>
    </row>
    <row r="89" spans="2:19" ht="19.5" customHeight="1" thickBot="1" x14ac:dyDescent="0.3">
      <c r="B89" s="483"/>
      <c r="C89" s="484"/>
      <c r="D89" s="455"/>
      <c r="E89" s="458"/>
      <c r="F89" s="144" t="s">
        <v>160</v>
      </c>
      <c r="G89" s="146"/>
      <c r="H89" s="147"/>
      <c r="I89" s="147"/>
      <c r="J89" s="147"/>
      <c r="K89" s="148"/>
      <c r="L89" s="465"/>
      <c r="M89" s="465"/>
      <c r="N89" s="56"/>
      <c r="O89" s="56"/>
      <c r="P89" s="56"/>
      <c r="Q89" s="56"/>
      <c r="R89" s="56"/>
      <c r="S89" s="56"/>
    </row>
    <row r="90" spans="2:19" ht="19.5" customHeight="1" x14ac:dyDescent="0.25">
      <c r="B90" s="483"/>
      <c r="C90" s="484"/>
      <c r="D90" s="455"/>
      <c r="E90" s="457" t="s">
        <v>56</v>
      </c>
      <c r="F90" s="143" t="s">
        <v>159</v>
      </c>
      <c r="G90" s="145"/>
      <c r="H90" s="36"/>
      <c r="I90" s="36"/>
      <c r="J90" s="36"/>
      <c r="K90" s="37"/>
      <c r="L90" s="465"/>
      <c r="M90" s="465"/>
      <c r="N90" s="56"/>
      <c r="O90" s="56"/>
      <c r="P90" s="56"/>
      <c r="Q90" s="56"/>
      <c r="R90" s="56"/>
      <c r="S90" s="56"/>
    </row>
    <row r="91" spans="2:19" ht="19.5" customHeight="1" thickBot="1" x14ac:dyDescent="0.3">
      <c r="B91" s="483"/>
      <c r="C91" s="484"/>
      <c r="D91" s="455"/>
      <c r="E91" s="458"/>
      <c r="F91" s="144" t="s">
        <v>160</v>
      </c>
      <c r="G91" s="149"/>
      <c r="H91" s="150"/>
      <c r="I91" s="150"/>
      <c r="J91" s="150"/>
      <c r="K91" s="151"/>
      <c r="L91" s="465"/>
      <c r="M91" s="465"/>
      <c r="N91" s="56"/>
      <c r="O91" s="56"/>
      <c r="P91" s="56"/>
      <c r="Q91" s="56"/>
      <c r="R91" s="56"/>
      <c r="S91" s="56"/>
    </row>
    <row r="92" spans="2:19" ht="19.5" customHeight="1" x14ac:dyDescent="0.25">
      <c r="B92" s="483"/>
      <c r="C92" s="484"/>
      <c r="D92" s="455"/>
      <c r="E92" s="457" t="s">
        <v>57</v>
      </c>
      <c r="F92" s="143" t="s">
        <v>159</v>
      </c>
      <c r="G92" s="145"/>
      <c r="H92" s="36"/>
      <c r="I92" s="36"/>
      <c r="J92" s="36"/>
      <c r="K92" s="37"/>
      <c r="L92" s="465"/>
      <c r="M92" s="465"/>
      <c r="N92" s="56"/>
      <c r="O92" s="56"/>
      <c r="P92" s="56"/>
      <c r="Q92" s="56"/>
      <c r="R92" s="56"/>
      <c r="S92" s="56"/>
    </row>
    <row r="93" spans="2:19" ht="19.5" customHeight="1" thickBot="1" x14ac:dyDescent="0.3">
      <c r="B93" s="483"/>
      <c r="C93" s="484"/>
      <c r="D93" s="455"/>
      <c r="E93" s="458"/>
      <c r="F93" s="144" t="s">
        <v>160</v>
      </c>
      <c r="G93" s="149"/>
      <c r="H93" s="150"/>
      <c r="I93" s="150"/>
      <c r="J93" s="150"/>
      <c r="K93" s="151"/>
      <c r="L93" s="465"/>
      <c r="M93" s="465"/>
      <c r="N93" s="56"/>
      <c r="O93" s="56"/>
      <c r="P93" s="56"/>
      <c r="Q93" s="56"/>
      <c r="R93" s="56"/>
      <c r="S93" s="56"/>
    </row>
    <row r="94" spans="2:19" ht="19.5" customHeight="1" x14ac:dyDescent="0.25">
      <c r="B94" s="483"/>
      <c r="C94" s="484"/>
      <c r="D94" s="455"/>
      <c r="E94" s="457" t="s">
        <v>58</v>
      </c>
      <c r="F94" s="143" t="s">
        <v>159</v>
      </c>
      <c r="G94" s="145"/>
      <c r="H94" s="36"/>
      <c r="I94" s="36"/>
      <c r="J94" s="36"/>
      <c r="K94" s="37"/>
      <c r="L94" s="465"/>
      <c r="M94" s="465"/>
      <c r="N94" s="56"/>
      <c r="O94" s="56"/>
      <c r="P94" s="56"/>
      <c r="Q94" s="56"/>
      <c r="R94" s="56"/>
      <c r="S94" s="56"/>
    </row>
    <row r="95" spans="2:19" ht="19.5" customHeight="1" thickBot="1" x14ac:dyDescent="0.3">
      <c r="B95" s="485"/>
      <c r="C95" s="486"/>
      <c r="D95" s="456"/>
      <c r="E95" s="458"/>
      <c r="F95" s="144" t="s">
        <v>160</v>
      </c>
      <c r="G95" s="146"/>
      <c r="H95" s="147"/>
      <c r="I95" s="147"/>
      <c r="J95" s="147"/>
      <c r="K95" s="148"/>
      <c r="L95" s="469"/>
      <c r="M95" s="469"/>
      <c r="N95" s="56"/>
      <c r="O95" s="56"/>
      <c r="P95" s="56"/>
      <c r="Q95" s="56"/>
      <c r="R95" s="56"/>
      <c r="S95" s="56"/>
    </row>
    <row r="96" spans="2:19" ht="19.5" customHeight="1" x14ac:dyDescent="0.25">
      <c r="B96" s="475"/>
      <c r="C96" s="476"/>
      <c r="D96" s="461"/>
      <c r="E96" s="457" t="s">
        <v>55</v>
      </c>
      <c r="F96" s="143" t="s">
        <v>159</v>
      </c>
      <c r="G96" s="140"/>
      <c r="H96" s="35"/>
      <c r="I96" s="35"/>
      <c r="J96" s="35"/>
      <c r="K96" s="38"/>
      <c r="L96" s="466"/>
      <c r="M96" s="466"/>
      <c r="N96" s="56"/>
      <c r="O96" s="56"/>
      <c r="P96" s="56"/>
      <c r="Q96" s="56"/>
      <c r="R96" s="56"/>
      <c r="S96" s="56"/>
    </row>
    <row r="97" spans="2:19" ht="19.5" customHeight="1" thickBot="1" x14ac:dyDescent="0.3">
      <c r="B97" s="477"/>
      <c r="C97" s="478"/>
      <c r="D97" s="462"/>
      <c r="E97" s="458"/>
      <c r="F97" s="144" t="s">
        <v>160</v>
      </c>
      <c r="G97" s="146"/>
      <c r="H97" s="147"/>
      <c r="I97" s="147"/>
      <c r="J97" s="147"/>
      <c r="K97" s="148"/>
      <c r="L97" s="467"/>
      <c r="M97" s="467"/>
      <c r="N97" s="56"/>
      <c r="O97" s="56"/>
      <c r="P97" s="56"/>
      <c r="Q97" s="56"/>
      <c r="R97" s="56"/>
      <c r="S97" s="56"/>
    </row>
    <row r="98" spans="2:19" ht="19.5" customHeight="1" x14ac:dyDescent="0.25">
      <c r="B98" s="477"/>
      <c r="C98" s="478"/>
      <c r="D98" s="462"/>
      <c r="E98" s="457" t="s">
        <v>56</v>
      </c>
      <c r="F98" s="143" t="s">
        <v>159</v>
      </c>
      <c r="G98" s="140"/>
      <c r="H98" s="35"/>
      <c r="I98" s="35"/>
      <c r="J98" s="35"/>
      <c r="K98" s="38"/>
      <c r="L98" s="467"/>
      <c r="M98" s="467"/>
      <c r="N98" s="56"/>
      <c r="O98" s="56"/>
      <c r="P98" s="56"/>
      <c r="Q98" s="56"/>
      <c r="R98" s="56"/>
      <c r="S98" s="56"/>
    </row>
    <row r="99" spans="2:19" ht="19.5" customHeight="1" thickBot="1" x14ac:dyDescent="0.3">
      <c r="B99" s="477"/>
      <c r="C99" s="478"/>
      <c r="D99" s="462"/>
      <c r="E99" s="458"/>
      <c r="F99" s="144" t="s">
        <v>160</v>
      </c>
      <c r="G99" s="149"/>
      <c r="H99" s="150"/>
      <c r="I99" s="150"/>
      <c r="J99" s="150"/>
      <c r="K99" s="151"/>
      <c r="L99" s="467"/>
      <c r="M99" s="467"/>
      <c r="N99" s="56"/>
      <c r="O99" s="56"/>
      <c r="P99" s="56"/>
      <c r="Q99" s="56"/>
      <c r="R99" s="56"/>
      <c r="S99" s="56"/>
    </row>
    <row r="100" spans="2:19" ht="19.5" customHeight="1" x14ac:dyDescent="0.25">
      <c r="B100" s="477"/>
      <c r="C100" s="478"/>
      <c r="D100" s="462"/>
      <c r="E100" s="457" t="s">
        <v>57</v>
      </c>
      <c r="F100" s="143" t="s">
        <v>159</v>
      </c>
      <c r="G100" s="140"/>
      <c r="H100" s="35"/>
      <c r="I100" s="35"/>
      <c r="J100" s="35"/>
      <c r="K100" s="38"/>
      <c r="L100" s="467"/>
      <c r="M100" s="467"/>
      <c r="N100" s="56"/>
      <c r="O100" s="56"/>
      <c r="P100" s="56"/>
      <c r="Q100" s="56"/>
      <c r="R100" s="56"/>
      <c r="S100" s="56"/>
    </row>
    <row r="101" spans="2:19" ht="19.5" customHeight="1" thickBot="1" x14ac:dyDescent="0.3">
      <c r="B101" s="477"/>
      <c r="C101" s="478"/>
      <c r="D101" s="462"/>
      <c r="E101" s="458"/>
      <c r="F101" s="144" t="s">
        <v>160</v>
      </c>
      <c r="G101" s="149"/>
      <c r="H101" s="150"/>
      <c r="I101" s="150"/>
      <c r="J101" s="150"/>
      <c r="K101" s="151"/>
      <c r="L101" s="467"/>
      <c r="M101" s="467"/>
      <c r="N101" s="56"/>
      <c r="O101" s="56"/>
      <c r="P101" s="56"/>
      <c r="Q101" s="56"/>
      <c r="R101" s="56"/>
      <c r="S101" s="56"/>
    </row>
    <row r="102" spans="2:19" ht="19.5" customHeight="1" x14ac:dyDescent="0.25">
      <c r="B102" s="477"/>
      <c r="C102" s="478"/>
      <c r="D102" s="462"/>
      <c r="E102" s="457" t="s">
        <v>58</v>
      </c>
      <c r="F102" s="143" t="s">
        <v>159</v>
      </c>
      <c r="G102" s="140"/>
      <c r="H102" s="35"/>
      <c r="I102" s="35"/>
      <c r="J102" s="35"/>
      <c r="K102" s="38"/>
      <c r="L102" s="467"/>
      <c r="M102" s="467"/>
      <c r="N102" s="56"/>
      <c r="O102" s="56"/>
      <c r="P102" s="56"/>
      <c r="Q102" s="56"/>
      <c r="R102" s="56"/>
      <c r="S102" s="56"/>
    </row>
    <row r="103" spans="2:19" ht="19.5" customHeight="1" thickBot="1" x14ac:dyDescent="0.3">
      <c r="B103" s="479"/>
      <c r="C103" s="480"/>
      <c r="D103" s="463"/>
      <c r="E103" s="458"/>
      <c r="F103" s="144" t="s">
        <v>160</v>
      </c>
      <c r="G103" s="146"/>
      <c r="H103" s="147"/>
      <c r="I103" s="147"/>
      <c r="J103" s="147"/>
      <c r="K103" s="148"/>
      <c r="L103" s="468"/>
      <c r="M103" s="468"/>
      <c r="N103" s="56"/>
      <c r="O103" s="56"/>
      <c r="P103" s="56"/>
      <c r="Q103" s="56"/>
      <c r="R103" s="56"/>
      <c r="S103" s="56"/>
    </row>
    <row r="104" spans="2:19" ht="19.5" customHeight="1" x14ac:dyDescent="0.25">
      <c r="B104" s="481"/>
      <c r="C104" s="482"/>
      <c r="D104" s="454"/>
      <c r="E104" s="457" t="s">
        <v>55</v>
      </c>
      <c r="F104" s="143" t="s">
        <v>159</v>
      </c>
      <c r="G104" s="145"/>
      <c r="H104" s="36"/>
      <c r="I104" s="36"/>
      <c r="J104" s="36"/>
      <c r="K104" s="37"/>
      <c r="L104" s="464"/>
      <c r="M104" s="464"/>
      <c r="N104" s="56"/>
      <c r="O104" s="56"/>
      <c r="P104" s="56"/>
      <c r="Q104" s="56"/>
      <c r="R104" s="56"/>
      <c r="S104" s="56"/>
    </row>
    <row r="105" spans="2:19" ht="19.5" customHeight="1" thickBot="1" x14ac:dyDescent="0.3">
      <c r="B105" s="483"/>
      <c r="C105" s="484"/>
      <c r="D105" s="455"/>
      <c r="E105" s="458"/>
      <c r="F105" s="144" t="s">
        <v>160</v>
      </c>
      <c r="G105" s="146"/>
      <c r="H105" s="147"/>
      <c r="I105" s="147"/>
      <c r="J105" s="147"/>
      <c r="K105" s="148"/>
      <c r="L105" s="465"/>
      <c r="M105" s="465"/>
      <c r="N105" s="56"/>
      <c r="O105" s="56"/>
      <c r="P105" s="56"/>
      <c r="Q105" s="56"/>
      <c r="R105" s="56"/>
      <c r="S105" s="56"/>
    </row>
    <row r="106" spans="2:19" ht="19.5" customHeight="1" x14ac:dyDescent="0.25">
      <c r="B106" s="483"/>
      <c r="C106" s="484"/>
      <c r="D106" s="455"/>
      <c r="E106" s="457" t="s">
        <v>56</v>
      </c>
      <c r="F106" s="143" t="s">
        <v>159</v>
      </c>
      <c r="G106" s="145"/>
      <c r="H106" s="36"/>
      <c r="I106" s="36"/>
      <c r="J106" s="36"/>
      <c r="K106" s="37"/>
      <c r="L106" s="465"/>
      <c r="M106" s="465"/>
      <c r="N106" s="56"/>
      <c r="O106" s="56"/>
      <c r="P106" s="56"/>
      <c r="Q106" s="56"/>
      <c r="R106" s="56"/>
      <c r="S106" s="56"/>
    </row>
    <row r="107" spans="2:19" ht="19.5" customHeight="1" thickBot="1" x14ac:dyDescent="0.3">
      <c r="B107" s="483"/>
      <c r="C107" s="484"/>
      <c r="D107" s="455"/>
      <c r="E107" s="458"/>
      <c r="F107" s="144" t="s">
        <v>160</v>
      </c>
      <c r="G107" s="149"/>
      <c r="H107" s="150"/>
      <c r="I107" s="150"/>
      <c r="J107" s="150"/>
      <c r="K107" s="151"/>
      <c r="L107" s="465"/>
      <c r="M107" s="465"/>
      <c r="N107" s="56"/>
      <c r="O107" s="56"/>
      <c r="P107" s="56"/>
      <c r="Q107" s="56"/>
      <c r="R107" s="56"/>
      <c r="S107" s="56"/>
    </row>
    <row r="108" spans="2:19" ht="19.5" customHeight="1" x14ac:dyDescent="0.25">
      <c r="B108" s="483"/>
      <c r="C108" s="484"/>
      <c r="D108" s="455"/>
      <c r="E108" s="457" t="s">
        <v>57</v>
      </c>
      <c r="F108" s="143" t="s">
        <v>159</v>
      </c>
      <c r="G108" s="145"/>
      <c r="H108" s="36"/>
      <c r="I108" s="36"/>
      <c r="J108" s="36"/>
      <c r="K108" s="37"/>
      <c r="L108" s="465"/>
      <c r="M108" s="465"/>
      <c r="N108" s="56"/>
      <c r="O108" s="56"/>
      <c r="P108" s="56"/>
      <c r="Q108" s="56"/>
      <c r="R108" s="56"/>
      <c r="S108" s="56"/>
    </row>
    <row r="109" spans="2:19" ht="19.5" customHeight="1" thickBot="1" x14ac:dyDescent="0.3">
      <c r="B109" s="483"/>
      <c r="C109" s="484"/>
      <c r="D109" s="455"/>
      <c r="E109" s="458"/>
      <c r="F109" s="144" t="s">
        <v>160</v>
      </c>
      <c r="G109" s="149"/>
      <c r="H109" s="150"/>
      <c r="I109" s="150"/>
      <c r="J109" s="150"/>
      <c r="K109" s="151"/>
      <c r="L109" s="465"/>
      <c r="M109" s="465"/>
      <c r="N109" s="56"/>
      <c r="O109" s="56"/>
      <c r="P109" s="56"/>
      <c r="Q109" s="56"/>
      <c r="R109" s="56"/>
      <c r="S109" s="56"/>
    </row>
    <row r="110" spans="2:19" ht="19.5" customHeight="1" x14ac:dyDescent="0.25">
      <c r="B110" s="483"/>
      <c r="C110" s="484"/>
      <c r="D110" s="455"/>
      <c r="E110" s="457" t="s">
        <v>58</v>
      </c>
      <c r="F110" s="143" t="s">
        <v>159</v>
      </c>
      <c r="G110" s="145"/>
      <c r="H110" s="36"/>
      <c r="I110" s="36"/>
      <c r="J110" s="36"/>
      <c r="K110" s="37"/>
      <c r="L110" s="465"/>
      <c r="M110" s="465"/>
      <c r="N110" s="56"/>
      <c r="O110" s="56"/>
      <c r="P110" s="56"/>
      <c r="Q110" s="56"/>
      <c r="R110" s="56"/>
      <c r="S110" s="56"/>
    </row>
    <row r="111" spans="2:19" ht="19.5" customHeight="1" thickBot="1" x14ac:dyDescent="0.3">
      <c r="B111" s="485"/>
      <c r="C111" s="486"/>
      <c r="D111" s="456"/>
      <c r="E111" s="458"/>
      <c r="F111" s="144" t="s">
        <v>160</v>
      </c>
      <c r="G111" s="146"/>
      <c r="H111" s="147"/>
      <c r="I111" s="147"/>
      <c r="J111" s="147"/>
      <c r="K111" s="148"/>
      <c r="L111" s="469"/>
      <c r="M111" s="469"/>
      <c r="N111" s="56"/>
      <c r="O111" s="56"/>
      <c r="P111" s="56"/>
      <c r="Q111" s="56"/>
      <c r="R111" s="56"/>
      <c r="S111" s="56"/>
    </row>
    <row r="112" spans="2:19" ht="19.5" customHeight="1" x14ac:dyDescent="0.25">
      <c r="B112" s="475"/>
      <c r="C112" s="476"/>
      <c r="D112" s="461"/>
      <c r="E112" s="457" t="s">
        <v>55</v>
      </c>
      <c r="F112" s="143" t="s">
        <v>159</v>
      </c>
      <c r="G112" s="140"/>
      <c r="H112" s="35"/>
      <c r="I112" s="35"/>
      <c r="J112" s="35"/>
      <c r="K112" s="38"/>
      <c r="L112" s="466"/>
      <c r="M112" s="466"/>
      <c r="N112" s="56"/>
      <c r="O112" s="56"/>
      <c r="P112" s="56"/>
      <c r="Q112" s="56"/>
      <c r="R112" s="56"/>
      <c r="S112" s="56"/>
    </row>
    <row r="113" spans="2:19" ht="19.5" customHeight="1" thickBot="1" x14ac:dyDescent="0.3">
      <c r="B113" s="477"/>
      <c r="C113" s="478"/>
      <c r="D113" s="462"/>
      <c r="E113" s="458"/>
      <c r="F113" s="144" t="s">
        <v>160</v>
      </c>
      <c r="G113" s="146"/>
      <c r="H113" s="147"/>
      <c r="I113" s="147"/>
      <c r="J113" s="147"/>
      <c r="K113" s="148"/>
      <c r="L113" s="467"/>
      <c r="M113" s="467"/>
      <c r="N113" s="56"/>
      <c r="O113" s="56"/>
      <c r="P113" s="56"/>
      <c r="Q113" s="56"/>
      <c r="R113" s="56"/>
      <c r="S113" s="56"/>
    </row>
    <row r="114" spans="2:19" ht="19.5" customHeight="1" x14ac:dyDescent="0.25">
      <c r="B114" s="477"/>
      <c r="C114" s="478"/>
      <c r="D114" s="462"/>
      <c r="E114" s="457" t="s">
        <v>56</v>
      </c>
      <c r="F114" s="143" t="s">
        <v>159</v>
      </c>
      <c r="G114" s="140"/>
      <c r="H114" s="35"/>
      <c r="I114" s="35"/>
      <c r="J114" s="35"/>
      <c r="K114" s="38"/>
      <c r="L114" s="467"/>
      <c r="M114" s="467"/>
      <c r="N114" s="56"/>
      <c r="O114" s="56"/>
      <c r="P114" s="56"/>
      <c r="Q114" s="56"/>
      <c r="R114" s="56"/>
      <c r="S114" s="56"/>
    </row>
    <row r="115" spans="2:19" ht="19.5" customHeight="1" thickBot="1" x14ac:dyDescent="0.3">
      <c r="B115" s="477"/>
      <c r="C115" s="478"/>
      <c r="D115" s="462"/>
      <c r="E115" s="458"/>
      <c r="F115" s="144" t="s">
        <v>160</v>
      </c>
      <c r="G115" s="149"/>
      <c r="H115" s="150"/>
      <c r="I115" s="150"/>
      <c r="J115" s="150"/>
      <c r="K115" s="151"/>
      <c r="L115" s="467"/>
      <c r="M115" s="467"/>
      <c r="N115" s="56"/>
      <c r="O115" s="56"/>
      <c r="P115" s="56"/>
      <c r="Q115" s="56"/>
      <c r="R115" s="56"/>
      <c r="S115" s="56"/>
    </row>
    <row r="116" spans="2:19" ht="19.5" customHeight="1" x14ac:dyDescent="0.25">
      <c r="B116" s="477"/>
      <c r="C116" s="478"/>
      <c r="D116" s="462"/>
      <c r="E116" s="457" t="s">
        <v>57</v>
      </c>
      <c r="F116" s="143" t="s">
        <v>159</v>
      </c>
      <c r="G116" s="140"/>
      <c r="H116" s="35"/>
      <c r="I116" s="35"/>
      <c r="J116" s="35"/>
      <c r="K116" s="38"/>
      <c r="L116" s="467"/>
      <c r="M116" s="467"/>
      <c r="N116" s="56"/>
      <c r="O116" s="56"/>
      <c r="P116" s="56"/>
      <c r="Q116" s="56"/>
      <c r="R116" s="56"/>
      <c r="S116" s="56"/>
    </row>
    <row r="117" spans="2:19" ht="19.5" customHeight="1" thickBot="1" x14ac:dyDescent="0.3">
      <c r="B117" s="477"/>
      <c r="C117" s="478"/>
      <c r="D117" s="462"/>
      <c r="E117" s="458"/>
      <c r="F117" s="144" t="s">
        <v>160</v>
      </c>
      <c r="G117" s="149"/>
      <c r="H117" s="150"/>
      <c r="I117" s="150"/>
      <c r="J117" s="150"/>
      <c r="K117" s="151"/>
      <c r="L117" s="467"/>
      <c r="M117" s="467"/>
      <c r="N117" s="56"/>
      <c r="O117" s="56"/>
      <c r="P117" s="56"/>
      <c r="Q117" s="56"/>
      <c r="R117" s="56"/>
      <c r="S117" s="56"/>
    </row>
    <row r="118" spans="2:19" ht="19.5" customHeight="1" x14ac:dyDescent="0.25">
      <c r="B118" s="477"/>
      <c r="C118" s="478"/>
      <c r="D118" s="462"/>
      <c r="E118" s="457" t="s">
        <v>58</v>
      </c>
      <c r="F118" s="143" t="s">
        <v>159</v>
      </c>
      <c r="G118" s="140"/>
      <c r="H118" s="35"/>
      <c r="I118" s="35"/>
      <c r="J118" s="35"/>
      <c r="K118" s="38"/>
      <c r="L118" s="467"/>
      <c r="M118" s="467"/>
      <c r="N118" s="56"/>
      <c r="O118" s="56"/>
      <c r="P118" s="56"/>
      <c r="Q118" s="56"/>
      <c r="R118" s="56"/>
      <c r="S118" s="56"/>
    </row>
    <row r="119" spans="2:19" ht="19.5" customHeight="1" thickBot="1" x14ac:dyDescent="0.3">
      <c r="B119" s="479"/>
      <c r="C119" s="480"/>
      <c r="D119" s="463"/>
      <c r="E119" s="458"/>
      <c r="F119" s="144" t="s">
        <v>160</v>
      </c>
      <c r="G119" s="146"/>
      <c r="H119" s="147"/>
      <c r="I119" s="147"/>
      <c r="J119" s="147"/>
      <c r="K119" s="148"/>
      <c r="L119" s="468"/>
      <c r="M119" s="468"/>
      <c r="N119" s="56"/>
      <c r="O119" s="56"/>
      <c r="P119" s="56"/>
      <c r="Q119" s="56"/>
      <c r="R119" s="56"/>
      <c r="S119" s="56"/>
    </row>
    <row r="120" spans="2:19" ht="19.5" customHeight="1" x14ac:dyDescent="0.25">
      <c r="B120" s="481"/>
      <c r="C120" s="482"/>
      <c r="D120" s="454"/>
      <c r="E120" s="457" t="s">
        <v>55</v>
      </c>
      <c r="F120" s="143" t="s">
        <v>159</v>
      </c>
      <c r="G120" s="145"/>
      <c r="H120" s="36"/>
      <c r="I120" s="36"/>
      <c r="J120" s="36"/>
      <c r="K120" s="37"/>
      <c r="L120" s="464"/>
      <c r="M120" s="464"/>
      <c r="N120" s="56"/>
      <c r="O120" s="56"/>
      <c r="P120" s="56"/>
      <c r="Q120" s="56"/>
      <c r="R120" s="56"/>
      <c r="S120" s="56"/>
    </row>
    <row r="121" spans="2:19" ht="19.5" customHeight="1" thickBot="1" x14ac:dyDescent="0.3">
      <c r="B121" s="483"/>
      <c r="C121" s="484"/>
      <c r="D121" s="455"/>
      <c r="E121" s="458"/>
      <c r="F121" s="144" t="s">
        <v>160</v>
      </c>
      <c r="G121" s="146"/>
      <c r="H121" s="147"/>
      <c r="I121" s="147"/>
      <c r="J121" s="147"/>
      <c r="K121" s="148"/>
      <c r="L121" s="465"/>
      <c r="M121" s="465"/>
      <c r="N121" s="56"/>
      <c r="O121" s="56"/>
      <c r="P121" s="56"/>
      <c r="Q121" s="56"/>
      <c r="R121" s="56"/>
      <c r="S121" s="56"/>
    </row>
    <row r="122" spans="2:19" ht="19.5" customHeight="1" x14ac:dyDescent="0.25">
      <c r="B122" s="483"/>
      <c r="C122" s="484"/>
      <c r="D122" s="455"/>
      <c r="E122" s="457" t="s">
        <v>56</v>
      </c>
      <c r="F122" s="143" t="s">
        <v>159</v>
      </c>
      <c r="G122" s="145"/>
      <c r="H122" s="36"/>
      <c r="I122" s="36"/>
      <c r="J122" s="36"/>
      <c r="K122" s="37"/>
      <c r="L122" s="465"/>
      <c r="M122" s="465"/>
      <c r="N122" s="56"/>
      <c r="O122" s="56"/>
      <c r="P122" s="56"/>
      <c r="Q122" s="56"/>
      <c r="R122" s="56"/>
      <c r="S122" s="56"/>
    </row>
    <row r="123" spans="2:19" ht="19.5" customHeight="1" thickBot="1" x14ac:dyDescent="0.3">
      <c r="B123" s="483"/>
      <c r="C123" s="484"/>
      <c r="D123" s="455"/>
      <c r="E123" s="458"/>
      <c r="F123" s="144" t="s">
        <v>160</v>
      </c>
      <c r="G123" s="149"/>
      <c r="H123" s="150"/>
      <c r="I123" s="150"/>
      <c r="J123" s="150"/>
      <c r="K123" s="151"/>
      <c r="L123" s="465"/>
      <c r="M123" s="465"/>
      <c r="N123" s="56"/>
      <c r="O123" s="56"/>
      <c r="P123" s="56"/>
      <c r="Q123" s="56"/>
      <c r="R123" s="56"/>
      <c r="S123" s="56"/>
    </row>
    <row r="124" spans="2:19" ht="19.5" customHeight="1" x14ac:dyDescent="0.25">
      <c r="B124" s="483"/>
      <c r="C124" s="484"/>
      <c r="D124" s="455"/>
      <c r="E124" s="457" t="s">
        <v>57</v>
      </c>
      <c r="F124" s="143" t="s">
        <v>159</v>
      </c>
      <c r="G124" s="145"/>
      <c r="H124" s="36"/>
      <c r="I124" s="36"/>
      <c r="J124" s="36"/>
      <c r="K124" s="37"/>
      <c r="L124" s="465"/>
      <c r="M124" s="465"/>
      <c r="N124" s="56"/>
      <c r="O124" s="56"/>
      <c r="P124" s="56"/>
      <c r="Q124" s="56"/>
      <c r="R124" s="56"/>
      <c r="S124" s="56"/>
    </row>
    <row r="125" spans="2:19" ht="19.5" customHeight="1" thickBot="1" x14ac:dyDescent="0.3">
      <c r="B125" s="483"/>
      <c r="C125" s="484"/>
      <c r="D125" s="455"/>
      <c r="E125" s="458"/>
      <c r="F125" s="144" t="s">
        <v>160</v>
      </c>
      <c r="G125" s="149"/>
      <c r="H125" s="150"/>
      <c r="I125" s="150"/>
      <c r="J125" s="150"/>
      <c r="K125" s="151"/>
      <c r="L125" s="465"/>
      <c r="M125" s="465"/>
      <c r="N125" s="56"/>
      <c r="O125" s="56"/>
      <c r="P125" s="56"/>
      <c r="Q125" s="56"/>
      <c r="R125" s="56"/>
      <c r="S125" s="56"/>
    </row>
    <row r="126" spans="2:19" ht="19.5" customHeight="1" x14ac:dyDescent="0.25">
      <c r="B126" s="483"/>
      <c r="C126" s="484"/>
      <c r="D126" s="455"/>
      <c r="E126" s="457" t="s">
        <v>58</v>
      </c>
      <c r="F126" s="143" t="s">
        <v>159</v>
      </c>
      <c r="G126" s="145"/>
      <c r="H126" s="36"/>
      <c r="I126" s="36"/>
      <c r="J126" s="36"/>
      <c r="K126" s="37"/>
      <c r="L126" s="465"/>
      <c r="M126" s="465"/>
      <c r="N126" s="56"/>
      <c r="O126" s="56"/>
      <c r="P126" s="56"/>
      <c r="Q126" s="56"/>
      <c r="R126" s="56"/>
      <c r="S126" s="56"/>
    </row>
    <row r="127" spans="2:19" ht="19.5" customHeight="1" thickBot="1" x14ac:dyDescent="0.3">
      <c r="B127" s="485"/>
      <c r="C127" s="486"/>
      <c r="D127" s="456"/>
      <c r="E127" s="458"/>
      <c r="F127" s="144" t="s">
        <v>160</v>
      </c>
      <c r="G127" s="146"/>
      <c r="H127" s="147"/>
      <c r="I127" s="147"/>
      <c r="J127" s="147"/>
      <c r="K127" s="148"/>
      <c r="L127" s="469"/>
      <c r="M127" s="469"/>
      <c r="N127" s="56"/>
      <c r="O127" s="56"/>
      <c r="P127" s="56"/>
      <c r="Q127" s="56"/>
      <c r="R127" s="56"/>
      <c r="S127" s="56"/>
    </row>
    <row r="128" spans="2:19" ht="19.5" customHeight="1" x14ac:dyDescent="0.25">
      <c r="B128" s="475"/>
      <c r="C128" s="476"/>
      <c r="D128" s="461"/>
      <c r="E128" s="457" t="s">
        <v>55</v>
      </c>
      <c r="F128" s="143" t="s">
        <v>159</v>
      </c>
      <c r="G128" s="140"/>
      <c r="H128" s="35"/>
      <c r="I128" s="35"/>
      <c r="J128" s="35"/>
      <c r="K128" s="38"/>
      <c r="L128" s="466"/>
      <c r="M128" s="466"/>
      <c r="N128" s="9"/>
    </row>
    <row r="129" spans="2:14" ht="19.5" customHeight="1" thickBot="1" x14ac:dyDescent="0.3">
      <c r="B129" s="477"/>
      <c r="C129" s="478"/>
      <c r="D129" s="462"/>
      <c r="E129" s="458"/>
      <c r="F129" s="144" t="s">
        <v>160</v>
      </c>
      <c r="G129" s="146"/>
      <c r="H129" s="147"/>
      <c r="I129" s="147"/>
      <c r="J129" s="147"/>
      <c r="K129" s="148"/>
      <c r="L129" s="467"/>
      <c r="M129" s="467"/>
      <c r="N129" s="9"/>
    </row>
    <row r="130" spans="2:14" ht="19.5" customHeight="1" x14ac:dyDescent="0.25">
      <c r="B130" s="477"/>
      <c r="C130" s="478"/>
      <c r="D130" s="462"/>
      <c r="E130" s="457" t="s">
        <v>56</v>
      </c>
      <c r="F130" s="143" t="s">
        <v>159</v>
      </c>
      <c r="G130" s="140"/>
      <c r="H130" s="35"/>
      <c r="I130" s="35"/>
      <c r="J130" s="35"/>
      <c r="K130" s="38"/>
      <c r="L130" s="467"/>
      <c r="M130" s="467"/>
      <c r="N130" s="9"/>
    </row>
    <row r="131" spans="2:14" ht="19.5" customHeight="1" thickBot="1" x14ac:dyDescent="0.3">
      <c r="B131" s="477"/>
      <c r="C131" s="478"/>
      <c r="D131" s="462"/>
      <c r="E131" s="458"/>
      <c r="F131" s="144" t="s">
        <v>160</v>
      </c>
      <c r="G131" s="149"/>
      <c r="H131" s="150"/>
      <c r="I131" s="150"/>
      <c r="J131" s="150"/>
      <c r="K131" s="151"/>
      <c r="L131" s="467"/>
      <c r="M131" s="467"/>
      <c r="N131" s="9"/>
    </row>
    <row r="132" spans="2:14" ht="19.5" customHeight="1" x14ac:dyDescent="0.25">
      <c r="B132" s="477"/>
      <c r="C132" s="478"/>
      <c r="D132" s="462"/>
      <c r="E132" s="457" t="s">
        <v>57</v>
      </c>
      <c r="F132" s="143" t="s">
        <v>159</v>
      </c>
      <c r="G132" s="140"/>
      <c r="H132" s="35"/>
      <c r="I132" s="35"/>
      <c r="J132" s="35"/>
      <c r="K132" s="38"/>
      <c r="L132" s="467"/>
      <c r="M132" s="467"/>
      <c r="N132" s="9"/>
    </row>
    <row r="133" spans="2:14" ht="19.5" customHeight="1" thickBot="1" x14ac:dyDescent="0.3">
      <c r="B133" s="477"/>
      <c r="C133" s="478"/>
      <c r="D133" s="462"/>
      <c r="E133" s="458"/>
      <c r="F133" s="144" t="s">
        <v>160</v>
      </c>
      <c r="G133" s="149"/>
      <c r="H133" s="150"/>
      <c r="I133" s="150"/>
      <c r="J133" s="150"/>
      <c r="K133" s="151"/>
      <c r="L133" s="467"/>
      <c r="M133" s="467"/>
      <c r="N133" s="9"/>
    </row>
    <row r="134" spans="2:14" ht="19.5" customHeight="1" x14ac:dyDescent="0.25">
      <c r="B134" s="477"/>
      <c r="C134" s="478"/>
      <c r="D134" s="462"/>
      <c r="E134" s="457" t="s">
        <v>58</v>
      </c>
      <c r="F134" s="143" t="s">
        <v>159</v>
      </c>
      <c r="G134" s="140"/>
      <c r="H134" s="35"/>
      <c r="I134" s="35"/>
      <c r="J134" s="35"/>
      <c r="K134" s="38"/>
      <c r="L134" s="467"/>
      <c r="M134" s="467"/>
      <c r="N134" s="9"/>
    </row>
    <row r="135" spans="2:14" ht="19.5" customHeight="1" thickBot="1" x14ac:dyDescent="0.3">
      <c r="B135" s="479"/>
      <c r="C135" s="480"/>
      <c r="D135" s="463"/>
      <c r="E135" s="458"/>
      <c r="F135" s="144" t="s">
        <v>160</v>
      </c>
      <c r="G135" s="146"/>
      <c r="H135" s="147"/>
      <c r="I135" s="147"/>
      <c r="J135" s="147"/>
      <c r="K135" s="148"/>
      <c r="L135" s="468"/>
      <c r="M135" s="468"/>
      <c r="N135" s="9"/>
    </row>
    <row r="136" spans="2:14" ht="19.5" customHeight="1" x14ac:dyDescent="0.25">
      <c r="B136" s="481"/>
      <c r="C136" s="482"/>
      <c r="D136" s="454"/>
      <c r="E136" s="457" t="s">
        <v>55</v>
      </c>
      <c r="F136" s="143" t="s">
        <v>159</v>
      </c>
      <c r="G136" s="145"/>
      <c r="H136" s="36"/>
      <c r="I136" s="36"/>
      <c r="J136" s="36"/>
      <c r="K136" s="37"/>
      <c r="L136" s="464"/>
      <c r="M136" s="464"/>
      <c r="N136" s="9"/>
    </row>
    <row r="137" spans="2:14" ht="19.5" customHeight="1" thickBot="1" x14ac:dyDescent="0.3">
      <c r="B137" s="483"/>
      <c r="C137" s="484"/>
      <c r="D137" s="455"/>
      <c r="E137" s="458"/>
      <c r="F137" s="144" t="s">
        <v>160</v>
      </c>
      <c r="G137" s="146"/>
      <c r="H137" s="147"/>
      <c r="I137" s="147"/>
      <c r="J137" s="147"/>
      <c r="K137" s="148"/>
      <c r="L137" s="465"/>
      <c r="M137" s="465"/>
      <c r="N137" s="9"/>
    </row>
    <row r="138" spans="2:14" ht="19.5" customHeight="1" x14ac:dyDescent="0.25">
      <c r="B138" s="483"/>
      <c r="C138" s="484"/>
      <c r="D138" s="455"/>
      <c r="E138" s="457" t="s">
        <v>56</v>
      </c>
      <c r="F138" s="143" t="s">
        <v>159</v>
      </c>
      <c r="G138" s="145"/>
      <c r="H138" s="36"/>
      <c r="I138" s="36"/>
      <c r="J138" s="36"/>
      <c r="K138" s="37"/>
      <c r="L138" s="465"/>
      <c r="M138" s="465"/>
      <c r="N138" s="9"/>
    </row>
    <row r="139" spans="2:14" ht="19.5" customHeight="1" thickBot="1" x14ac:dyDescent="0.3">
      <c r="B139" s="483"/>
      <c r="C139" s="484"/>
      <c r="D139" s="455"/>
      <c r="E139" s="458"/>
      <c r="F139" s="144" t="s">
        <v>160</v>
      </c>
      <c r="G139" s="149"/>
      <c r="H139" s="150"/>
      <c r="I139" s="150"/>
      <c r="J139" s="150"/>
      <c r="K139" s="151"/>
      <c r="L139" s="465"/>
      <c r="M139" s="465"/>
      <c r="N139" s="9"/>
    </row>
    <row r="140" spans="2:14" ht="19.5" customHeight="1" x14ac:dyDescent="0.25">
      <c r="B140" s="483"/>
      <c r="C140" s="484"/>
      <c r="D140" s="455"/>
      <c r="E140" s="457" t="s">
        <v>57</v>
      </c>
      <c r="F140" s="143" t="s">
        <v>159</v>
      </c>
      <c r="G140" s="145"/>
      <c r="H140" s="36"/>
      <c r="I140" s="36"/>
      <c r="J140" s="36"/>
      <c r="K140" s="37"/>
      <c r="L140" s="465"/>
      <c r="M140" s="465"/>
      <c r="N140" s="9"/>
    </row>
    <row r="141" spans="2:14" ht="19.5" customHeight="1" thickBot="1" x14ac:dyDescent="0.3">
      <c r="B141" s="483"/>
      <c r="C141" s="484"/>
      <c r="D141" s="455"/>
      <c r="E141" s="458"/>
      <c r="F141" s="144" t="s">
        <v>160</v>
      </c>
      <c r="G141" s="149"/>
      <c r="H141" s="150"/>
      <c r="I141" s="150"/>
      <c r="J141" s="150"/>
      <c r="K141" s="151"/>
      <c r="L141" s="465"/>
      <c r="M141" s="465"/>
      <c r="N141" s="9"/>
    </row>
    <row r="142" spans="2:14" ht="19.5" customHeight="1" x14ac:dyDescent="0.25">
      <c r="B142" s="483"/>
      <c r="C142" s="484"/>
      <c r="D142" s="455"/>
      <c r="E142" s="457" t="s">
        <v>58</v>
      </c>
      <c r="F142" s="143" t="s">
        <v>159</v>
      </c>
      <c r="G142" s="145"/>
      <c r="H142" s="36"/>
      <c r="I142" s="36"/>
      <c r="J142" s="36"/>
      <c r="K142" s="37"/>
      <c r="L142" s="465"/>
      <c r="M142" s="465"/>
      <c r="N142" s="9"/>
    </row>
    <row r="143" spans="2:14" ht="19.5" customHeight="1" thickBot="1" x14ac:dyDescent="0.3">
      <c r="B143" s="485"/>
      <c r="C143" s="486"/>
      <c r="D143" s="456"/>
      <c r="E143" s="458"/>
      <c r="F143" s="144" t="s">
        <v>160</v>
      </c>
      <c r="G143" s="326"/>
      <c r="H143" s="327"/>
      <c r="I143" s="327"/>
      <c r="J143" s="327"/>
      <c r="K143" s="328"/>
      <c r="L143" s="465"/>
      <c r="M143" s="465"/>
      <c r="N143" s="9"/>
    </row>
    <row r="144" spans="2:14" ht="19.5" customHeight="1" thickBot="1" x14ac:dyDescent="0.3">
      <c r="G144" s="329">
        <f>SUM(G80:G143)</f>
        <v>6</v>
      </c>
      <c r="H144" s="329">
        <f t="shared" ref="H144:M144" si="3">SUM(H80:H143)</f>
        <v>0</v>
      </c>
      <c r="I144" s="329">
        <f t="shared" si="3"/>
        <v>4</v>
      </c>
      <c r="J144" s="329">
        <f t="shared" si="3"/>
        <v>0</v>
      </c>
      <c r="K144" s="329">
        <f t="shared" si="3"/>
        <v>0</v>
      </c>
      <c r="L144" s="329">
        <f t="shared" si="3"/>
        <v>0</v>
      </c>
      <c r="M144" s="329">
        <f t="shared" si="3"/>
        <v>3</v>
      </c>
      <c r="N144" s="9"/>
    </row>
    <row r="145" spans="14:14" ht="19.5" customHeight="1" thickTop="1" x14ac:dyDescent="0.25">
      <c r="N145" s="9"/>
    </row>
    <row r="146" spans="14:14" ht="19.5" customHeight="1" x14ac:dyDescent="0.25">
      <c r="N146" s="9"/>
    </row>
    <row r="147" spans="14:14" ht="19.5" customHeight="1" x14ac:dyDescent="0.25">
      <c r="N147" s="9"/>
    </row>
    <row r="148" spans="14:14" ht="19.5" customHeight="1" x14ac:dyDescent="0.25">
      <c r="N148" s="9"/>
    </row>
    <row r="149" spans="14:14" ht="19.5" customHeight="1" x14ac:dyDescent="0.25">
      <c r="N149" s="9"/>
    </row>
    <row r="150" spans="14:14" ht="19.5" customHeight="1" x14ac:dyDescent="0.25">
      <c r="N150" s="9"/>
    </row>
    <row r="151" spans="14:14" ht="19.5" customHeight="1" x14ac:dyDescent="0.25">
      <c r="N151" s="9"/>
    </row>
    <row r="152" spans="14:14" ht="19.5" customHeight="1" x14ac:dyDescent="0.25">
      <c r="N152" s="9"/>
    </row>
    <row r="153" spans="14:14" ht="19.5" customHeight="1" x14ac:dyDescent="0.25">
      <c r="N153" s="9"/>
    </row>
    <row r="154" spans="14:14" ht="19.5" customHeight="1" x14ac:dyDescent="0.25">
      <c r="N154" s="9"/>
    </row>
    <row r="155" spans="14:14" ht="19.5" customHeight="1" x14ac:dyDescent="0.25">
      <c r="N155" s="9"/>
    </row>
    <row r="156" spans="14:14" ht="19.5" customHeight="1" x14ac:dyDescent="0.25">
      <c r="N156" s="9"/>
    </row>
    <row r="157" spans="14:14" ht="19.5" customHeight="1" x14ac:dyDescent="0.25">
      <c r="N157" s="9"/>
    </row>
    <row r="158" spans="14:14" ht="19.5" customHeight="1" x14ac:dyDescent="0.25">
      <c r="N158" s="9"/>
    </row>
    <row r="159" spans="14:14" ht="19.5" customHeight="1" x14ac:dyDescent="0.25">
      <c r="N159" s="9"/>
    </row>
    <row r="160" spans="14:14" ht="19.5" customHeight="1" x14ac:dyDescent="0.25">
      <c r="N160" s="9"/>
    </row>
    <row r="161" spans="14:14" ht="19.5" customHeight="1" x14ac:dyDescent="0.25">
      <c r="N161" s="9"/>
    </row>
    <row r="162" spans="14:14" ht="19.5" customHeight="1" x14ac:dyDescent="0.25">
      <c r="N162" s="9"/>
    </row>
    <row r="163" spans="14:14" ht="19.5" customHeight="1" x14ac:dyDescent="0.25">
      <c r="N163" s="9"/>
    </row>
    <row r="164" spans="14:14" ht="19.5" customHeight="1" x14ac:dyDescent="0.25">
      <c r="N164" s="9"/>
    </row>
    <row r="165" spans="14:14" ht="19.5" customHeight="1" x14ac:dyDescent="0.25">
      <c r="N165" s="9"/>
    </row>
    <row r="166" spans="14:14" ht="19.5" customHeight="1" x14ac:dyDescent="0.25">
      <c r="N166" s="9"/>
    </row>
    <row r="167" spans="14:14" ht="19.5" customHeight="1" x14ac:dyDescent="0.25">
      <c r="N167" s="9"/>
    </row>
    <row r="168" spans="14:14" ht="19.5" customHeight="1" x14ac:dyDescent="0.25">
      <c r="N168" s="9"/>
    </row>
    <row r="169" spans="14:14" ht="19.5" customHeight="1" x14ac:dyDescent="0.25">
      <c r="N169" s="9"/>
    </row>
    <row r="170" spans="14:14" ht="19.5" customHeight="1" x14ac:dyDescent="0.25">
      <c r="N170" s="9"/>
    </row>
    <row r="171" spans="14:14" ht="19.5" customHeight="1" x14ac:dyDescent="0.25">
      <c r="N171" s="9"/>
    </row>
    <row r="172" spans="14:14" ht="19.5" customHeight="1" x14ac:dyDescent="0.25">
      <c r="N172" s="9"/>
    </row>
    <row r="173" spans="14:14" ht="19.5" customHeight="1" x14ac:dyDescent="0.25">
      <c r="N173" s="9"/>
    </row>
    <row r="174" spans="14:14" ht="19.5" customHeight="1" x14ac:dyDescent="0.25">
      <c r="N174" s="9"/>
    </row>
    <row r="175" spans="14:14" ht="19.5" customHeight="1" x14ac:dyDescent="0.25"/>
    <row r="176" spans="14:14" ht="19.5" customHeight="1" x14ac:dyDescent="0.25"/>
    <row r="177" ht="19.5" customHeight="1" x14ac:dyDescent="0.25"/>
    <row r="178" ht="19.5" customHeight="1" x14ac:dyDescent="0.25"/>
    <row r="179" ht="19.5" customHeight="1" x14ac:dyDescent="0.25"/>
    <row r="180" ht="19.5" customHeight="1" x14ac:dyDescent="0.25"/>
  </sheetData>
  <sortState ref="B29:G68">
    <sortCondition ref="B29:B68"/>
  </sortState>
  <mergeCells count="127">
    <mergeCell ref="B79:C79"/>
    <mergeCell ref="B80:C87"/>
    <mergeCell ref="B96:C103"/>
    <mergeCell ref="B104:C111"/>
    <mergeCell ref="B112:C119"/>
    <mergeCell ref="B120:C127"/>
    <mergeCell ref="B128:C135"/>
    <mergeCell ref="B136:C143"/>
    <mergeCell ref="B88:C95"/>
    <mergeCell ref="S27:S28"/>
    <mergeCell ref="P26:S26"/>
    <mergeCell ref="L136:L143"/>
    <mergeCell ref="M136:M143"/>
    <mergeCell ref="L112:L119"/>
    <mergeCell ref="M112:M119"/>
    <mergeCell ref="L120:L127"/>
    <mergeCell ref="M120:M127"/>
    <mergeCell ref="L128:L135"/>
    <mergeCell ref="M128:M135"/>
    <mergeCell ref="L88:L95"/>
    <mergeCell ref="M88:M95"/>
    <mergeCell ref="L96:L103"/>
    <mergeCell ref="M96:M103"/>
    <mergeCell ref="L104:L111"/>
    <mergeCell ref="M104:M111"/>
    <mergeCell ref="L44:O44"/>
    <mergeCell ref="L45:O45"/>
    <mergeCell ref="L46:O46"/>
    <mergeCell ref="L47:O47"/>
    <mergeCell ref="L48:O48"/>
    <mergeCell ref="L80:L87"/>
    <mergeCell ref="M80:M87"/>
    <mergeCell ref="L73:O73"/>
    <mergeCell ref="D136:D143"/>
    <mergeCell ref="E136:E137"/>
    <mergeCell ref="E138:E139"/>
    <mergeCell ref="E140:E141"/>
    <mergeCell ref="E142:E143"/>
    <mergeCell ref="D128:D135"/>
    <mergeCell ref="E128:E129"/>
    <mergeCell ref="E130:E131"/>
    <mergeCell ref="E132:E133"/>
    <mergeCell ref="E134:E135"/>
    <mergeCell ref="E124:E125"/>
    <mergeCell ref="E126:E127"/>
    <mergeCell ref="E96:E97"/>
    <mergeCell ref="E98:E99"/>
    <mergeCell ref="E100:E101"/>
    <mergeCell ref="E102:E103"/>
    <mergeCell ref="D104:D111"/>
    <mergeCell ref="E104:E105"/>
    <mergeCell ref="E106:E107"/>
    <mergeCell ref="E108:E109"/>
    <mergeCell ref="E110:E111"/>
    <mergeCell ref="D112:D119"/>
    <mergeCell ref="D96:D103"/>
    <mergeCell ref="E112:E113"/>
    <mergeCell ref="E114:E115"/>
    <mergeCell ref="E116:E117"/>
    <mergeCell ref="E118:E119"/>
    <mergeCell ref="D120:D127"/>
    <mergeCell ref="E120:E121"/>
    <mergeCell ref="E122:E123"/>
    <mergeCell ref="D80:D87"/>
    <mergeCell ref="D88:D95"/>
    <mergeCell ref="E90:E91"/>
    <mergeCell ref="E88:E89"/>
    <mergeCell ref="E82:E83"/>
    <mergeCell ref="E84:E85"/>
    <mergeCell ref="E86:E87"/>
    <mergeCell ref="E80:E81"/>
    <mergeCell ref="E92:E93"/>
    <mergeCell ref="E94:E95"/>
    <mergeCell ref="L65:O65"/>
    <mergeCell ref="L66:O66"/>
    <mergeCell ref="L67:O67"/>
    <mergeCell ref="G78:K78"/>
    <mergeCell ref="L49:O49"/>
    <mergeCell ref="L50:O50"/>
    <mergeCell ref="L51:O51"/>
    <mergeCell ref="L52:O52"/>
    <mergeCell ref="L53:O53"/>
    <mergeCell ref="L78:M78"/>
    <mergeCell ref="L56:O56"/>
    <mergeCell ref="L57:O57"/>
    <mergeCell ref="L58:O58"/>
    <mergeCell ref="L59:O59"/>
    <mergeCell ref="L60:O60"/>
    <mergeCell ref="L61:O61"/>
    <mergeCell ref="L55:O55"/>
    <mergeCell ref="L32:O32"/>
    <mergeCell ref="L54:O54"/>
    <mergeCell ref="L43:O43"/>
    <mergeCell ref="L40:O40"/>
    <mergeCell ref="L41:O41"/>
    <mergeCell ref="L42:O42"/>
    <mergeCell ref="L62:O62"/>
    <mergeCell ref="L63:O63"/>
    <mergeCell ref="L64:O64"/>
    <mergeCell ref="B27:B28"/>
    <mergeCell ref="D27:D28"/>
    <mergeCell ref="E27:E28"/>
    <mergeCell ref="F27:F28"/>
    <mergeCell ref="L27:O28"/>
    <mergeCell ref="P27:P28"/>
    <mergeCell ref="L29:O29"/>
    <mergeCell ref="L30:O30"/>
    <mergeCell ref="L31:O31"/>
    <mergeCell ref="I27:J27"/>
    <mergeCell ref="K27:K28"/>
    <mergeCell ref="C27:C28"/>
    <mergeCell ref="B11:B12"/>
    <mergeCell ref="D11:D12"/>
    <mergeCell ref="E11:E12"/>
    <mergeCell ref="F11:F12"/>
    <mergeCell ref="L10:O10"/>
    <mergeCell ref="K11:K12"/>
    <mergeCell ref="P11:P12"/>
    <mergeCell ref="L26:O26"/>
    <mergeCell ref="I11:J11"/>
    <mergeCell ref="L11:M11"/>
    <mergeCell ref="N11:O11"/>
    <mergeCell ref="H10:K10"/>
    <mergeCell ref="H26:K26"/>
    <mergeCell ref="P10:S10"/>
    <mergeCell ref="S11:S12"/>
    <mergeCell ref="C11:C12"/>
  </mergeCells>
  <dataValidations count="6">
    <dataValidation type="list" allowBlank="1" showInputMessage="1" showErrorMessage="1" sqref="G13:G22 G65:G73" xr:uid="{00000000-0002-0000-0300-000000000000}">
      <formula1>$U$5:$U$6</formula1>
    </dataValidation>
    <dataValidation type="list" allowBlank="1" showInputMessage="1" showErrorMessage="1" sqref="H13:H22 H29:H73" xr:uid="{00000000-0002-0000-0300-000001000000}">
      <formula1>$V$5:$V$7</formula1>
    </dataValidation>
    <dataValidation type="list" allowBlank="1" showInputMessage="1" showErrorMessage="1" sqref="I13:I22 I29:I73" xr:uid="{00000000-0002-0000-0300-000002000000}">
      <formula1>$W$5:$W$8</formula1>
    </dataValidation>
    <dataValidation type="list" allowBlank="1" showInputMessage="1" showErrorMessage="1" sqref="P13:P22 P29:P73" xr:uid="{00000000-0002-0000-0300-000003000000}">
      <formula1>$X$5:$X$6</formula1>
    </dataValidation>
    <dataValidation type="list" allowBlank="1" showInputMessage="1" showErrorMessage="1" sqref="J13:J22 J29:J73" xr:uid="{00000000-0002-0000-0300-000004000000}">
      <formula1>$Y$5:$Y$6</formula1>
    </dataValidation>
    <dataValidation type="list" allowBlank="1" showInputMessage="1" showErrorMessage="1" sqref="G29:G64" xr:uid="{0D2285ED-6904-4923-BF31-45868F1C4536}">
      <formula1>$U$5:$U$8</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2:AF193"/>
  <sheetViews>
    <sheetView showGridLines="0" topLeftCell="A22" zoomScale="85" zoomScaleNormal="85" workbookViewId="0">
      <selection activeCell="K28" sqref="K28"/>
    </sheetView>
  </sheetViews>
  <sheetFormatPr defaultColWidth="9.109375" defaultRowHeight="13.8" x14ac:dyDescent="0.25"/>
  <cols>
    <col min="1" max="1" width="4" style="1" customWidth="1"/>
    <col min="2" max="2" width="20" style="1" customWidth="1"/>
    <col min="3" max="3" width="12.44140625" style="1" customWidth="1"/>
    <col min="4" max="5" width="20.109375" style="1" customWidth="1"/>
    <col min="6" max="6" width="17" style="1" customWidth="1"/>
    <col min="7" max="7" width="21.109375" style="1" customWidth="1"/>
    <col min="8" max="8" width="36.44140625" style="1" customWidth="1"/>
    <col min="9" max="9" width="21" style="1" customWidth="1"/>
    <col min="10" max="10" width="14.88671875" style="1" customWidth="1"/>
    <col min="11" max="11" width="16" style="1" customWidth="1"/>
    <col min="12" max="14" width="17" style="1" customWidth="1"/>
    <col min="15" max="15" width="20.44140625" style="1" customWidth="1"/>
    <col min="16" max="17" width="18.88671875" style="1" customWidth="1"/>
    <col min="18" max="18" width="59.5546875" style="1" customWidth="1"/>
    <col min="19" max="19" width="14" style="3" customWidth="1"/>
    <col min="20" max="20" width="18.5546875" style="57" customWidth="1"/>
    <col min="21" max="21" width="14.109375" style="57" customWidth="1"/>
    <col min="22" max="22" width="38.5546875" style="57" customWidth="1"/>
    <col min="23" max="23" width="23.5546875" style="57" customWidth="1"/>
    <col min="24" max="24" width="23.33203125" style="59" customWidth="1"/>
    <col min="25" max="25" width="30" style="59" customWidth="1"/>
    <col min="26" max="26" width="30" style="1" customWidth="1"/>
    <col min="27" max="32" width="25.33203125" style="1" customWidth="1"/>
    <col min="33" max="16384" width="9.109375" style="1"/>
  </cols>
  <sheetData>
    <row r="2" spans="2:24" ht="15.6" x14ac:dyDescent="0.3">
      <c r="B2" s="8" t="s">
        <v>1</v>
      </c>
    </row>
    <row r="3" spans="2:24" x14ac:dyDescent="0.25">
      <c r="B3" s="4"/>
    </row>
    <row r="4" spans="2:24" x14ac:dyDescent="0.25">
      <c r="B4" s="81" t="s">
        <v>158</v>
      </c>
    </row>
    <row r="5" spans="2:24" x14ac:dyDescent="0.25">
      <c r="B5" s="81" t="s">
        <v>2</v>
      </c>
    </row>
    <row r="6" spans="2:24" x14ac:dyDescent="0.25">
      <c r="B6" s="81" t="s">
        <v>214</v>
      </c>
      <c r="T6" s="1"/>
      <c r="U6" s="1"/>
      <c r="V6" s="1"/>
      <c r="W6" s="1"/>
      <c r="X6" s="1"/>
    </row>
    <row r="7" spans="2:24" ht="15.6" x14ac:dyDescent="0.3">
      <c r="B7" s="81"/>
      <c r="T7" s="74"/>
      <c r="U7" s="74"/>
      <c r="V7" s="74"/>
      <c r="W7" s="74"/>
      <c r="X7" s="74"/>
    </row>
    <row r="8" spans="2:24" ht="15.6" x14ac:dyDescent="0.3">
      <c r="B8" s="89" t="s">
        <v>12</v>
      </c>
      <c r="C8" s="89"/>
      <c r="D8" s="89"/>
      <c r="E8" s="487" t="s">
        <v>204</v>
      </c>
      <c r="F8" s="487"/>
      <c r="G8" s="487"/>
      <c r="H8" s="487"/>
      <c r="I8" s="487"/>
      <c r="J8" s="487"/>
      <c r="T8" s="74"/>
      <c r="U8" s="74"/>
      <c r="V8" s="74"/>
      <c r="W8" s="74"/>
      <c r="X8" s="74"/>
    </row>
    <row r="9" spans="2:24" ht="15.6" x14ac:dyDescent="0.3">
      <c r="B9" s="89" t="s">
        <v>220</v>
      </c>
      <c r="C9" s="89"/>
      <c r="D9" s="89"/>
      <c r="E9" s="487" t="s">
        <v>213</v>
      </c>
      <c r="F9" s="487"/>
      <c r="G9" s="487"/>
      <c r="H9" s="487"/>
      <c r="I9" s="487"/>
      <c r="J9" s="487"/>
      <c r="T9" s="74"/>
      <c r="U9" s="74"/>
      <c r="V9" s="74"/>
      <c r="W9" s="74"/>
      <c r="X9" s="74"/>
    </row>
    <row r="10" spans="2:24" ht="15.6" x14ac:dyDescent="0.3">
      <c r="B10" s="89" t="s">
        <v>78</v>
      </c>
      <c r="C10" s="89"/>
      <c r="D10" s="77"/>
      <c r="E10" s="487" t="s">
        <v>282</v>
      </c>
      <c r="F10" s="487"/>
      <c r="G10" s="487"/>
      <c r="H10" s="487"/>
      <c r="I10" s="487"/>
      <c r="J10" s="487"/>
      <c r="T10" s="74"/>
      <c r="U10" s="74"/>
      <c r="V10" s="74"/>
      <c r="W10" s="74"/>
      <c r="X10" s="74"/>
    </row>
    <row r="11" spans="2:24" ht="15.6" x14ac:dyDescent="0.3">
      <c r="B11" s="89" t="s">
        <v>79</v>
      </c>
      <c r="C11" s="89"/>
      <c r="D11" s="77"/>
      <c r="E11" s="487" t="s">
        <v>80</v>
      </c>
      <c r="F11" s="487"/>
      <c r="G11" s="487"/>
      <c r="H11" s="487"/>
      <c r="I11" s="487"/>
      <c r="J11" s="487"/>
      <c r="T11" s="74"/>
      <c r="U11" s="74"/>
      <c r="V11" s="74"/>
      <c r="W11" s="74"/>
      <c r="X11" s="74"/>
    </row>
    <row r="12" spans="2:24" ht="15.6" x14ac:dyDescent="0.3">
      <c r="B12" s="89" t="s">
        <v>16</v>
      </c>
      <c r="C12" s="89"/>
      <c r="D12" s="77"/>
      <c r="E12" s="487" t="s">
        <v>205</v>
      </c>
      <c r="F12" s="487"/>
      <c r="G12" s="487"/>
      <c r="H12" s="487"/>
      <c r="I12" s="487"/>
      <c r="J12" s="487"/>
      <c r="T12" s="74"/>
      <c r="U12" s="74"/>
      <c r="V12" s="74"/>
      <c r="W12" s="74"/>
      <c r="X12" s="74"/>
    </row>
    <row r="13" spans="2:24" ht="15.6" x14ac:dyDescent="0.3">
      <c r="B13" s="89" t="s">
        <v>152</v>
      </c>
      <c r="C13" s="89"/>
      <c r="D13" s="77"/>
      <c r="E13" s="487" t="s">
        <v>206</v>
      </c>
      <c r="F13" s="487"/>
      <c r="G13" s="487"/>
      <c r="H13" s="487"/>
      <c r="I13" s="487"/>
      <c r="J13" s="487"/>
      <c r="T13" s="74"/>
      <c r="U13" s="74"/>
      <c r="V13" s="74"/>
      <c r="W13" s="74"/>
      <c r="X13" s="74"/>
    </row>
    <row r="14" spans="2:24" ht="15.6" x14ac:dyDescent="0.3">
      <c r="B14" s="89" t="s">
        <v>6</v>
      </c>
      <c r="C14" s="77"/>
      <c r="D14" s="77"/>
      <c r="E14" s="487" t="s">
        <v>207</v>
      </c>
      <c r="F14" s="487"/>
      <c r="G14" s="487"/>
      <c r="H14" s="487"/>
      <c r="I14" s="487"/>
      <c r="J14" s="487"/>
      <c r="T14" s="74"/>
      <c r="U14" s="74"/>
      <c r="V14" s="74"/>
      <c r="W14" s="74"/>
      <c r="X14" s="74"/>
    </row>
    <row r="15" spans="2:24" ht="15.6" x14ac:dyDescent="0.3">
      <c r="B15" s="89" t="s">
        <v>208</v>
      </c>
      <c r="C15" s="77"/>
      <c r="D15" s="77"/>
      <c r="E15" s="487" t="s">
        <v>209</v>
      </c>
      <c r="F15" s="487"/>
      <c r="G15" s="487"/>
      <c r="H15" s="487"/>
      <c r="I15" s="487"/>
      <c r="J15" s="487"/>
      <c r="T15" s="74"/>
      <c r="U15" s="74"/>
      <c r="V15" s="74"/>
      <c r="W15" s="74"/>
      <c r="X15" s="74"/>
    </row>
    <row r="16" spans="2:24" ht="25.5" customHeight="1" x14ac:dyDescent="0.3">
      <c r="B16" s="89" t="s">
        <v>211</v>
      </c>
      <c r="C16" s="77"/>
      <c r="D16" s="77"/>
      <c r="E16" s="487" t="s">
        <v>215</v>
      </c>
      <c r="F16" s="487"/>
      <c r="G16" s="487"/>
      <c r="H16" s="487"/>
      <c r="I16" s="487"/>
      <c r="J16" s="487"/>
      <c r="T16" s="74"/>
      <c r="U16" s="74"/>
      <c r="V16" s="74"/>
      <c r="W16" s="74"/>
      <c r="X16" s="74"/>
    </row>
    <row r="17" spans="2:29" ht="19.5" customHeight="1" x14ac:dyDescent="0.3">
      <c r="B17" s="89" t="s">
        <v>10</v>
      </c>
      <c r="C17" s="77"/>
      <c r="D17" s="77"/>
      <c r="E17" s="487" t="s">
        <v>82</v>
      </c>
      <c r="F17" s="487"/>
      <c r="G17" s="487"/>
      <c r="H17" s="487"/>
      <c r="I17" s="487"/>
      <c r="J17" s="487"/>
      <c r="T17" s="74"/>
      <c r="U17" s="74"/>
      <c r="V17" s="74"/>
      <c r="W17" s="74"/>
      <c r="X17" s="74"/>
    </row>
    <row r="18" spans="2:29" ht="39.75" customHeight="1" x14ac:dyDescent="0.3">
      <c r="B18" s="89" t="s">
        <v>17</v>
      </c>
      <c r="C18" s="77"/>
      <c r="D18" s="77"/>
      <c r="E18" s="488" t="s">
        <v>221</v>
      </c>
      <c r="F18" s="488"/>
      <c r="G18" s="488"/>
      <c r="H18" s="488"/>
      <c r="I18" s="488"/>
      <c r="J18" s="488"/>
      <c r="T18" s="74"/>
      <c r="U18" s="74"/>
      <c r="V18" s="74"/>
      <c r="W18" s="74"/>
      <c r="X18" s="74"/>
    </row>
    <row r="19" spans="2:29" ht="28.5" customHeight="1" x14ac:dyDescent="0.3">
      <c r="B19" s="89" t="s">
        <v>81</v>
      </c>
      <c r="C19" s="77"/>
      <c r="D19" s="77"/>
      <c r="E19" s="488" t="s">
        <v>212</v>
      </c>
      <c r="F19" s="488"/>
      <c r="G19" s="488"/>
      <c r="H19" s="488"/>
      <c r="I19" s="488"/>
      <c r="J19" s="488"/>
      <c r="T19" s="74"/>
      <c r="U19" s="74"/>
      <c r="V19" s="74"/>
      <c r="W19" s="74"/>
      <c r="X19" s="74"/>
    </row>
    <row r="20" spans="2:29" ht="55.5" customHeight="1" x14ac:dyDescent="0.25">
      <c r="B20" s="89" t="s">
        <v>155</v>
      </c>
      <c r="C20" s="77"/>
      <c r="D20" s="77"/>
      <c r="E20" s="487" t="s">
        <v>216</v>
      </c>
      <c r="F20" s="487"/>
      <c r="G20" s="487"/>
      <c r="H20" s="487"/>
      <c r="I20" s="487"/>
      <c r="J20" s="487"/>
      <c r="T20" s="1"/>
      <c r="U20" s="1"/>
      <c r="V20" s="1"/>
      <c r="W20" s="1"/>
      <c r="X20" s="1"/>
    </row>
    <row r="21" spans="2:29" ht="16.2" thickBot="1" x14ac:dyDescent="0.35">
      <c r="B21" s="81"/>
      <c r="T21" s="74"/>
      <c r="U21" s="74"/>
      <c r="V21" s="74"/>
      <c r="W21" s="74"/>
      <c r="X21" s="74"/>
      <c r="Y21" s="196" t="s">
        <v>60</v>
      </c>
      <c r="Z21" s="196" t="s">
        <v>61</v>
      </c>
      <c r="AA21" s="196" t="s">
        <v>62</v>
      </c>
      <c r="AB21" s="196" t="s">
        <v>139</v>
      </c>
      <c r="AC21" s="196" t="s">
        <v>149</v>
      </c>
    </row>
    <row r="22" spans="2:29" ht="15.6" x14ac:dyDescent="0.3">
      <c r="B22" s="2"/>
      <c r="T22" s="74"/>
      <c r="U22" s="74"/>
      <c r="V22" s="74"/>
      <c r="W22" s="74"/>
      <c r="X22" s="74"/>
      <c r="Y22" s="74" t="s">
        <v>37</v>
      </c>
      <c r="Z22" s="74" t="s">
        <v>3</v>
      </c>
      <c r="AA22" s="74" t="s">
        <v>28</v>
      </c>
      <c r="AB22" s="74" t="s">
        <v>155</v>
      </c>
      <c r="AC22" s="74" t="s">
        <v>150</v>
      </c>
    </row>
    <row r="23" spans="2:29" s="9" customFormat="1" ht="15.6" x14ac:dyDescent="0.3">
      <c r="B23" s="8" t="s">
        <v>7</v>
      </c>
      <c r="S23" s="3"/>
      <c r="T23" s="74"/>
      <c r="U23" s="74"/>
      <c r="V23" s="74"/>
      <c r="W23" s="74"/>
      <c r="X23" s="74"/>
      <c r="Y23" s="74" t="s">
        <v>24</v>
      </c>
      <c r="Z23" s="74" t="s">
        <v>4</v>
      </c>
      <c r="AA23" s="74" t="s">
        <v>42</v>
      </c>
      <c r="AB23" s="74" t="s">
        <v>156</v>
      </c>
      <c r="AC23" s="74" t="s">
        <v>151</v>
      </c>
    </row>
    <row r="24" spans="2:29" s="9" customFormat="1" ht="16.2" thickBot="1" x14ac:dyDescent="0.35">
      <c r="C24" s="10"/>
      <c r="D24" s="10"/>
      <c r="E24" s="10"/>
      <c r="F24" s="10"/>
      <c r="G24" s="10"/>
      <c r="H24" s="10"/>
      <c r="I24" s="10"/>
      <c r="J24" s="10"/>
      <c r="K24" s="10"/>
      <c r="L24" s="10"/>
      <c r="M24" s="10"/>
      <c r="N24" s="10"/>
      <c r="O24" s="10"/>
      <c r="P24" s="125"/>
      <c r="Q24" s="125"/>
      <c r="R24" s="10"/>
      <c r="S24" s="6"/>
      <c r="T24" s="60"/>
      <c r="U24" s="60"/>
      <c r="V24" s="60"/>
      <c r="W24" s="60"/>
      <c r="X24" s="61"/>
      <c r="Y24" s="74"/>
      <c r="Z24" s="74" t="s">
        <v>5</v>
      </c>
      <c r="AA24" s="74" t="s">
        <v>25</v>
      </c>
      <c r="AB24" s="74"/>
      <c r="AC24" s="74"/>
    </row>
    <row r="25" spans="2:29" s="9" customFormat="1" ht="20.25" customHeight="1" thickBot="1" x14ac:dyDescent="0.35">
      <c r="B25" s="5"/>
      <c r="C25" s="5"/>
      <c r="D25" s="5"/>
      <c r="E25" s="5"/>
      <c r="F25" s="5"/>
      <c r="G25" s="429" t="s">
        <v>9</v>
      </c>
      <c r="H25" s="430"/>
      <c r="I25" s="430"/>
      <c r="J25" s="431"/>
      <c r="K25" s="416" t="s">
        <v>10</v>
      </c>
      <c r="L25" s="417"/>
      <c r="M25" s="417"/>
      <c r="N25" s="418"/>
      <c r="O25" s="416" t="s">
        <v>93</v>
      </c>
      <c r="P25" s="417"/>
      <c r="Q25" s="417"/>
      <c r="R25" s="418"/>
      <c r="S25" s="11"/>
      <c r="T25" s="60"/>
      <c r="U25" s="60"/>
      <c r="V25" s="60"/>
      <c r="W25" s="60"/>
      <c r="X25" s="61"/>
      <c r="Y25" s="74"/>
      <c r="Z25" s="74"/>
      <c r="AA25" s="74" t="s">
        <v>39</v>
      </c>
      <c r="AB25" s="74"/>
      <c r="AC25" s="74"/>
    </row>
    <row r="26" spans="2:29" s="9" customFormat="1" ht="38.25" customHeight="1" x14ac:dyDescent="0.25">
      <c r="B26" s="409" t="s">
        <v>12</v>
      </c>
      <c r="C26" s="411" t="s">
        <v>13</v>
      </c>
      <c r="D26" s="413" t="s">
        <v>14</v>
      </c>
      <c r="E26" s="413" t="s">
        <v>148</v>
      </c>
      <c r="F26" s="12" t="s">
        <v>16</v>
      </c>
      <c r="G26" s="13" t="s">
        <v>152</v>
      </c>
      <c r="H26" s="426" t="s">
        <v>6</v>
      </c>
      <c r="I26" s="427"/>
      <c r="J26" s="419" t="s">
        <v>210</v>
      </c>
      <c r="K26" s="428" t="s">
        <v>154</v>
      </c>
      <c r="L26" s="426"/>
      <c r="M26" s="428" t="s">
        <v>18</v>
      </c>
      <c r="N26" s="427"/>
      <c r="O26" s="421" t="s">
        <v>153</v>
      </c>
      <c r="P26" s="251" t="s">
        <v>139</v>
      </c>
      <c r="Q26" s="174" t="s">
        <v>111</v>
      </c>
      <c r="R26" s="419" t="s">
        <v>222</v>
      </c>
      <c r="S26" s="15"/>
      <c r="T26" s="60"/>
      <c r="U26" s="60"/>
      <c r="V26" s="60"/>
      <c r="W26" s="60"/>
      <c r="X26" s="61"/>
      <c r="Y26" s="61"/>
    </row>
    <row r="27" spans="2:29" s="9" customFormat="1" ht="27.75" customHeight="1" thickBot="1" x14ac:dyDescent="0.3">
      <c r="B27" s="410"/>
      <c r="C27" s="412"/>
      <c r="D27" s="414"/>
      <c r="E27" s="415"/>
      <c r="F27" s="41" t="s">
        <v>21</v>
      </c>
      <c r="G27" s="16" t="s">
        <v>22</v>
      </c>
      <c r="H27" s="106" t="s">
        <v>6</v>
      </c>
      <c r="I27" s="103" t="s">
        <v>105</v>
      </c>
      <c r="J27" s="420"/>
      <c r="K27" s="104" t="s">
        <v>104</v>
      </c>
      <c r="L27" s="105" t="s">
        <v>219</v>
      </c>
      <c r="M27" s="104" t="s">
        <v>104</v>
      </c>
      <c r="N27" s="105" t="s">
        <v>219</v>
      </c>
      <c r="O27" s="441"/>
      <c r="P27" s="129" t="s">
        <v>177</v>
      </c>
      <c r="Q27" s="32" t="s">
        <v>177</v>
      </c>
      <c r="R27" s="420"/>
      <c r="S27" s="17"/>
      <c r="T27" s="60"/>
      <c r="U27" s="60"/>
      <c r="V27" s="60"/>
      <c r="W27" s="60"/>
      <c r="X27" s="61"/>
      <c r="Y27" s="61"/>
    </row>
    <row r="28" spans="2:29" s="9" customFormat="1" ht="19.5" customHeight="1" x14ac:dyDescent="0.25">
      <c r="B28" s="18" t="s">
        <v>23</v>
      </c>
      <c r="C28" s="19">
        <v>1111</v>
      </c>
      <c r="D28" s="20">
        <v>500000</v>
      </c>
      <c r="E28" s="42">
        <v>400000</v>
      </c>
      <c r="F28" s="43" t="s">
        <v>24</v>
      </c>
      <c r="G28" s="44" t="s">
        <v>3</v>
      </c>
      <c r="H28" s="44" t="s">
        <v>28</v>
      </c>
      <c r="I28" s="107" t="s">
        <v>151</v>
      </c>
      <c r="J28" s="159" t="str">
        <f>IF(G28="EME","Yes",IF(H28="Black Empowered  (&gt;= 25 %, &lt; 51 %)","Yes",IF(H28="Black Owned  (&gt;= 51 %)","Yes","No")))</f>
        <v>Yes</v>
      </c>
      <c r="K28" s="280">
        <v>100000</v>
      </c>
      <c r="L28" s="43">
        <v>10000</v>
      </c>
      <c r="M28" s="281">
        <v>80000</v>
      </c>
      <c r="N28" s="282">
        <v>5000</v>
      </c>
      <c r="O28" s="131" t="s">
        <v>156</v>
      </c>
      <c r="P28" s="126"/>
      <c r="Q28" s="121"/>
      <c r="R28" s="254"/>
      <c r="S28" s="23"/>
      <c r="T28" s="60"/>
      <c r="U28" s="60"/>
      <c r="V28" s="60"/>
      <c r="W28" s="60"/>
      <c r="X28" s="61"/>
      <c r="Y28" s="61"/>
    </row>
    <row r="29" spans="2:29" s="9" customFormat="1" ht="19.5" customHeight="1" x14ac:dyDescent="0.25">
      <c r="B29" s="24" t="s">
        <v>27</v>
      </c>
      <c r="C29" s="25">
        <v>2222</v>
      </c>
      <c r="D29" s="26">
        <v>500000</v>
      </c>
      <c r="E29" s="46">
        <v>5000000000</v>
      </c>
      <c r="F29" s="21" t="s">
        <v>24</v>
      </c>
      <c r="G29" s="22" t="s">
        <v>4</v>
      </c>
      <c r="H29" s="108" t="s">
        <v>28</v>
      </c>
      <c r="I29" s="109" t="s">
        <v>150</v>
      </c>
      <c r="J29" s="160" t="str">
        <f t="shared" ref="J29:J37" si="0">IF(G29="EME","Yes",IF(H29="Black Empowered  (&gt;= 25 %, &lt; 51 %)","Yes",IF(H29="Black Owned  (&gt;= 51 %)","Yes","No")))</f>
        <v>No</v>
      </c>
      <c r="K29" s="132">
        <v>120000</v>
      </c>
      <c r="L29" s="283">
        <v>20000</v>
      </c>
      <c r="M29" s="284">
        <v>100000</v>
      </c>
      <c r="N29" s="285">
        <v>6000</v>
      </c>
      <c r="O29" s="175" t="s">
        <v>155</v>
      </c>
      <c r="P29" s="127">
        <v>989898</v>
      </c>
      <c r="Q29" s="122">
        <v>8785</v>
      </c>
      <c r="R29" s="255" t="s">
        <v>225</v>
      </c>
      <c r="S29" s="23"/>
      <c r="T29" s="60"/>
      <c r="U29" s="60"/>
      <c r="V29" s="60"/>
      <c r="W29" s="60"/>
      <c r="X29" s="61"/>
      <c r="Y29" s="61"/>
    </row>
    <row r="30" spans="2:29" s="9" customFormat="1" ht="19.5" customHeight="1" x14ac:dyDescent="0.25">
      <c r="B30" s="24" t="s">
        <v>29</v>
      </c>
      <c r="C30" s="25">
        <v>3333</v>
      </c>
      <c r="D30" s="26">
        <v>500000</v>
      </c>
      <c r="E30" s="46">
        <v>440000</v>
      </c>
      <c r="F30" s="21" t="s">
        <v>37</v>
      </c>
      <c r="G30" s="22" t="s">
        <v>5</v>
      </c>
      <c r="H30" s="22" t="s">
        <v>25</v>
      </c>
      <c r="I30" s="109" t="s">
        <v>151</v>
      </c>
      <c r="J30" s="160" t="str">
        <f t="shared" si="0"/>
        <v>Yes</v>
      </c>
      <c r="K30" s="132" t="s">
        <v>312</v>
      </c>
      <c r="L30" s="283" t="s">
        <v>313</v>
      </c>
      <c r="M30" s="284" t="s">
        <v>313</v>
      </c>
      <c r="N30" s="285" t="s">
        <v>313</v>
      </c>
      <c r="O30" s="175" t="s">
        <v>155</v>
      </c>
      <c r="P30" s="127">
        <v>100000</v>
      </c>
      <c r="Q30" s="122">
        <v>2000</v>
      </c>
      <c r="R30" s="255" t="s">
        <v>224</v>
      </c>
      <c r="S30" s="23"/>
      <c r="T30" s="60"/>
      <c r="U30" s="60"/>
      <c r="V30" s="60"/>
      <c r="W30" s="60"/>
      <c r="X30" s="61"/>
      <c r="Y30" s="61"/>
    </row>
    <row r="31" spans="2:29" s="9" customFormat="1" ht="19.5" customHeight="1" x14ac:dyDescent="0.25">
      <c r="B31" s="24" t="s">
        <v>30</v>
      </c>
      <c r="C31" s="25">
        <v>4444</v>
      </c>
      <c r="D31" s="26">
        <v>500000</v>
      </c>
      <c r="E31" s="46">
        <v>450000</v>
      </c>
      <c r="F31" s="21" t="s">
        <v>24</v>
      </c>
      <c r="G31" s="22" t="s">
        <v>4</v>
      </c>
      <c r="H31" s="22" t="s">
        <v>39</v>
      </c>
      <c r="I31" s="109" t="s">
        <v>151</v>
      </c>
      <c r="J31" s="160" t="str">
        <f t="shared" si="0"/>
        <v>Yes</v>
      </c>
      <c r="K31" s="132">
        <v>140000</v>
      </c>
      <c r="L31" s="283">
        <v>40000</v>
      </c>
      <c r="M31" s="284">
        <v>90000</v>
      </c>
      <c r="N31" s="285">
        <v>8000</v>
      </c>
      <c r="O31" s="175" t="s">
        <v>156</v>
      </c>
      <c r="P31" s="127"/>
      <c r="Q31" s="122"/>
      <c r="R31" s="255"/>
      <c r="S31" s="23"/>
      <c r="T31" s="60"/>
      <c r="U31" s="60"/>
      <c r="V31" s="60"/>
      <c r="W31" s="60"/>
      <c r="X31" s="61"/>
      <c r="Y31" s="61"/>
    </row>
    <row r="32" spans="2:29" s="9" customFormat="1" ht="19.5" customHeight="1" x14ac:dyDescent="0.25">
      <c r="B32" s="24"/>
      <c r="C32" s="25"/>
      <c r="D32" s="26"/>
      <c r="E32" s="46"/>
      <c r="F32" s="21"/>
      <c r="G32" s="22"/>
      <c r="H32" s="22"/>
      <c r="I32" s="109"/>
      <c r="J32" s="160" t="str">
        <f t="shared" si="0"/>
        <v>No</v>
      </c>
      <c r="K32" s="132"/>
      <c r="L32" s="283"/>
      <c r="M32" s="284"/>
      <c r="N32" s="285"/>
      <c r="O32" s="175"/>
      <c r="P32" s="127"/>
      <c r="Q32" s="122"/>
      <c r="R32" s="255"/>
      <c r="S32" s="23"/>
      <c r="T32" s="60"/>
      <c r="U32" s="60"/>
      <c r="V32" s="60"/>
      <c r="W32" s="60"/>
      <c r="X32" s="61"/>
      <c r="Y32" s="61"/>
    </row>
    <row r="33" spans="2:25" s="9" customFormat="1" ht="19.5" customHeight="1" x14ac:dyDescent="0.25">
      <c r="B33" s="24"/>
      <c r="C33" s="25"/>
      <c r="D33" s="26"/>
      <c r="E33" s="46"/>
      <c r="F33" s="21"/>
      <c r="G33" s="22"/>
      <c r="H33" s="22"/>
      <c r="I33" s="109"/>
      <c r="J33" s="160" t="str">
        <f t="shared" si="0"/>
        <v>No</v>
      </c>
      <c r="K33" s="132"/>
      <c r="L33" s="283"/>
      <c r="M33" s="284"/>
      <c r="N33" s="285"/>
      <c r="O33" s="175"/>
      <c r="P33" s="127"/>
      <c r="Q33" s="122"/>
      <c r="R33" s="255"/>
      <c r="S33" s="23"/>
      <c r="T33" s="60"/>
      <c r="U33" s="60"/>
      <c r="V33" s="60"/>
      <c r="W33" s="60"/>
      <c r="X33" s="61"/>
      <c r="Y33" s="61"/>
    </row>
    <row r="34" spans="2:25" s="9" customFormat="1" ht="19.5" customHeight="1" x14ac:dyDescent="0.25">
      <c r="B34" s="24"/>
      <c r="C34" s="25"/>
      <c r="D34" s="26"/>
      <c r="E34" s="46"/>
      <c r="F34" s="21"/>
      <c r="G34" s="22"/>
      <c r="H34" s="22"/>
      <c r="I34" s="109"/>
      <c r="J34" s="160" t="str">
        <f t="shared" si="0"/>
        <v>No</v>
      </c>
      <c r="K34" s="132"/>
      <c r="L34" s="283"/>
      <c r="M34" s="284"/>
      <c r="N34" s="285"/>
      <c r="O34" s="175"/>
      <c r="P34" s="127"/>
      <c r="Q34" s="122"/>
      <c r="R34" s="255"/>
      <c r="S34" s="23"/>
      <c r="T34" s="60"/>
      <c r="U34" s="60"/>
      <c r="V34" s="60"/>
      <c r="W34" s="60"/>
      <c r="X34" s="61"/>
      <c r="Y34" s="61"/>
    </row>
    <row r="35" spans="2:25" s="9" customFormat="1" ht="19.5" customHeight="1" x14ac:dyDescent="0.25">
      <c r="B35" s="24"/>
      <c r="C35" s="25"/>
      <c r="D35" s="26"/>
      <c r="E35" s="46"/>
      <c r="F35" s="21"/>
      <c r="G35" s="22"/>
      <c r="H35" s="22"/>
      <c r="I35" s="109"/>
      <c r="J35" s="160" t="str">
        <f t="shared" si="0"/>
        <v>No</v>
      </c>
      <c r="K35" s="132"/>
      <c r="L35" s="283"/>
      <c r="M35" s="284"/>
      <c r="N35" s="285"/>
      <c r="O35" s="175"/>
      <c r="P35" s="127"/>
      <c r="Q35" s="122"/>
      <c r="R35" s="255"/>
      <c r="S35" s="23"/>
      <c r="T35" s="60"/>
      <c r="U35" s="60"/>
      <c r="V35" s="60"/>
      <c r="W35" s="60"/>
      <c r="X35" s="61"/>
      <c r="Y35" s="61"/>
    </row>
    <row r="36" spans="2:25" s="9" customFormat="1" ht="19.5" customHeight="1" x14ac:dyDescent="0.25">
      <c r="B36" s="24"/>
      <c r="C36" s="25"/>
      <c r="D36" s="26"/>
      <c r="E36" s="46"/>
      <c r="F36" s="21"/>
      <c r="G36" s="22"/>
      <c r="H36" s="22"/>
      <c r="I36" s="109"/>
      <c r="J36" s="160" t="str">
        <f t="shared" si="0"/>
        <v>No</v>
      </c>
      <c r="K36" s="132"/>
      <c r="L36" s="283"/>
      <c r="M36" s="284"/>
      <c r="N36" s="285"/>
      <c r="O36" s="175"/>
      <c r="P36" s="127"/>
      <c r="Q36" s="122"/>
      <c r="R36" s="255"/>
      <c r="S36" s="23"/>
      <c r="T36" s="60"/>
      <c r="U36" s="60"/>
      <c r="V36" s="60"/>
      <c r="W36" s="60"/>
      <c r="X36" s="61"/>
      <c r="Y36" s="61"/>
    </row>
    <row r="37" spans="2:25" s="9" customFormat="1" ht="19.5" customHeight="1" thickBot="1" x14ac:dyDescent="0.3">
      <c r="B37" s="29"/>
      <c r="C37" s="30"/>
      <c r="D37" s="31"/>
      <c r="E37" s="47"/>
      <c r="F37" s="48"/>
      <c r="G37" s="49"/>
      <c r="H37" s="49"/>
      <c r="I37" s="110"/>
      <c r="J37" s="161" t="str">
        <f t="shared" si="0"/>
        <v>No</v>
      </c>
      <c r="K37" s="133"/>
      <c r="L37" s="286"/>
      <c r="M37" s="287"/>
      <c r="N37" s="288"/>
      <c r="O37" s="176"/>
      <c r="P37" s="137"/>
      <c r="Q37" s="177"/>
      <c r="R37" s="256"/>
      <c r="S37" s="23"/>
      <c r="T37" s="60"/>
      <c r="U37" s="60"/>
      <c r="V37" s="60"/>
      <c r="W37" s="60"/>
      <c r="X37" s="61"/>
      <c r="Y37" s="61"/>
    </row>
    <row r="38" spans="2:25" s="9" customFormat="1" ht="19.5" customHeight="1" x14ac:dyDescent="0.25">
      <c r="B38" s="5"/>
      <c r="C38" s="5"/>
      <c r="D38" s="5"/>
      <c r="E38" s="5"/>
      <c r="F38" s="5"/>
      <c r="G38" s="5"/>
      <c r="H38" s="5"/>
      <c r="I38" s="5"/>
      <c r="J38" s="5"/>
      <c r="K38" s="5"/>
      <c r="L38" s="5"/>
      <c r="M38" s="5"/>
      <c r="N38" s="5"/>
      <c r="O38" s="5"/>
      <c r="P38" s="5"/>
      <c r="Q38" s="5"/>
      <c r="R38" s="40"/>
      <c r="S38" s="6"/>
      <c r="T38" s="60"/>
      <c r="U38" s="60"/>
      <c r="X38" s="61"/>
      <c r="Y38" s="61"/>
    </row>
    <row r="39" spans="2:25" s="9" customFormat="1" ht="19.5" customHeight="1" x14ac:dyDescent="0.25">
      <c r="B39" s="5"/>
      <c r="C39" s="5"/>
      <c r="D39" s="5"/>
      <c r="E39" s="5"/>
      <c r="F39" s="5"/>
      <c r="G39" s="5"/>
      <c r="H39" s="5"/>
      <c r="I39" s="5"/>
      <c r="J39" s="5"/>
      <c r="K39" s="5"/>
      <c r="L39" s="5"/>
      <c r="M39" s="5"/>
      <c r="N39" s="5"/>
      <c r="O39" s="5"/>
      <c r="P39" s="5"/>
      <c r="Q39" s="5"/>
      <c r="R39" s="40"/>
      <c r="S39" s="6"/>
      <c r="T39" s="60"/>
      <c r="U39" s="60"/>
      <c r="X39" s="61"/>
      <c r="Y39" s="61"/>
    </row>
    <row r="40" spans="2:25" s="9" customFormat="1" ht="19.5" customHeight="1" x14ac:dyDescent="0.3">
      <c r="B40" s="134" t="s">
        <v>32</v>
      </c>
      <c r="C40" s="52"/>
      <c r="D40" s="52"/>
      <c r="E40" s="52"/>
      <c r="F40" s="52"/>
      <c r="G40" s="5"/>
      <c r="H40" s="5"/>
      <c r="I40" s="5"/>
      <c r="J40" s="5"/>
      <c r="K40" s="5"/>
      <c r="L40" s="5"/>
      <c r="M40" s="5"/>
      <c r="N40" s="5"/>
      <c r="O40" s="5"/>
      <c r="P40" s="5"/>
      <c r="Q40" s="5"/>
      <c r="R40" s="40"/>
      <c r="S40" s="6"/>
      <c r="T40" s="60"/>
      <c r="U40" s="60"/>
      <c r="X40" s="61"/>
      <c r="Y40" s="61"/>
    </row>
    <row r="41" spans="2:25" s="9" customFormat="1" ht="19.5" customHeight="1" x14ac:dyDescent="0.3">
      <c r="B41" s="134"/>
      <c r="C41" s="52"/>
      <c r="D41" s="52"/>
      <c r="E41" s="52"/>
      <c r="F41" s="52"/>
      <c r="G41" s="5"/>
      <c r="H41" s="5"/>
      <c r="I41" s="5"/>
      <c r="J41" s="5"/>
      <c r="K41" s="5"/>
      <c r="L41" s="5"/>
      <c r="M41" s="5"/>
      <c r="N41" s="5"/>
      <c r="O41" s="5"/>
      <c r="P41" s="5"/>
      <c r="Q41" s="5"/>
      <c r="R41" s="40"/>
      <c r="S41" s="6"/>
      <c r="T41" s="60"/>
      <c r="U41" s="60"/>
      <c r="X41" s="61"/>
      <c r="Y41" s="61"/>
    </row>
    <row r="42" spans="2:25" s="9" customFormat="1" ht="19.5" customHeight="1" thickBot="1" x14ac:dyDescent="0.35">
      <c r="B42" s="134"/>
      <c r="C42" s="52"/>
      <c r="D42" s="52"/>
      <c r="E42" s="52"/>
      <c r="F42" s="52"/>
      <c r="G42" s="5"/>
      <c r="H42" s="5"/>
      <c r="I42" s="5"/>
      <c r="J42" s="5"/>
      <c r="K42" s="5"/>
      <c r="L42" s="5"/>
      <c r="M42" s="5"/>
      <c r="N42" s="5"/>
      <c r="O42" s="5"/>
      <c r="P42" s="5"/>
      <c r="Q42" s="5"/>
      <c r="R42" s="40"/>
      <c r="S42" s="6"/>
      <c r="T42" s="60"/>
      <c r="U42" s="60"/>
      <c r="X42" s="61"/>
      <c r="Y42" s="61"/>
    </row>
    <row r="43" spans="2:25" s="9" customFormat="1" ht="19.5" customHeight="1" thickBot="1" x14ac:dyDescent="0.3">
      <c r="B43" s="135"/>
      <c r="C43" s="52"/>
      <c r="D43" s="52"/>
      <c r="E43" s="52"/>
      <c r="F43" s="52"/>
      <c r="G43" s="432" t="s">
        <v>9</v>
      </c>
      <c r="H43" s="433"/>
      <c r="I43" s="433"/>
      <c r="J43" s="434"/>
      <c r="K43" s="423" t="s">
        <v>10</v>
      </c>
      <c r="L43" s="424"/>
      <c r="M43" s="424"/>
      <c r="N43" s="425"/>
      <c r="O43" s="416" t="s">
        <v>11</v>
      </c>
      <c r="P43" s="433"/>
      <c r="Q43" s="434"/>
      <c r="R43" s="40"/>
      <c r="S43" s="6"/>
      <c r="T43" s="58"/>
      <c r="U43" s="58"/>
      <c r="V43" s="3"/>
      <c r="W43" s="3"/>
      <c r="X43" s="61"/>
      <c r="Y43" s="61"/>
    </row>
    <row r="44" spans="2:25" s="9" customFormat="1" ht="31.5" customHeight="1" x14ac:dyDescent="0.25">
      <c r="B44" s="409" t="s">
        <v>33</v>
      </c>
      <c r="C44" s="411" t="s">
        <v>13</v>
      </c>
      <c r="D44" s="413" t="s">
        <v>14</v>
      </c>
      <c r="E44" s="413" t="s">
        <v>15</v>
      </c>
      <c r="F44" s="12" t="s">
        <v>16</v>
      </c>
      <c r="G44" s="13" t="s">
        <v>152</v>
      </c>
      <c r="H44" s="426" t="s">
        <v>6</v>
      </c>
      <c r="I44" s="427"/>
      <c r="J44" s="419" t="s">
        <v>161</v>
      </c>
      <c r="K44" s="435" t="s">
        <v>34</v>
      </c>
      <c r="L44" s="436"/>
      <c r="M44" s="436"/>
      <c r="N44" s="437"/>
      <c r="O44" s="421" t="s">
        <v>153</v>
      </c>
      <c r="P44" s="102" t="s">
        <v>139</v>
      </c>
      <c r="Q44" s="174" t="s">
        <v>111</v>
      </c>
      <c r="R44" s="40"/>
      <c r="S44" s="6"/>
      <c r="T44" s="58"/>
      <c r="U44" s="58"/>
      <c r="V44" s="3"/>
      <c r="W44" s="3"/>
      <c r="X44" s="61"/>
      <c r="Y44" s="61"/>
    </row>
    <row r="45" spans="2:25" s="9" customFormat="1" ht="29.25" customHeight="1" thickBot="1" x14ac:dyDescent="0.3">
      <c r="B45" s="410"/>
      <c r="C45" s="412"/>
      <c r="D45" s="414"/>
      <c r="E45" s="414"/>
      <c r="F45" s="32" t="s">
        <v>21</v>
      </c>
      <c r="G45" s="16" t="s">
        <v>22</v>
      </c>
      <c r="H45" s="138" t="s">
        <v>6</v>
      </c>
      <c r="I45" s="103" t="s">
        <v>105</v>
      </c>
      <c r="J45" s="420"/>
      <c r="K45" s="438"/>
      <c r="L45" s="439"/>
      <c r="M45" s="439"/>
      <c r="N45" s="440"/>
      <c r="O45" s="422"/>
      <c r="P45" s="129" t="s">
        <v>177</v>
      </c>
      <c r="Q45" s="32" t="s">
        <v>177</v>
      </c>
      <c r="R45" s="40"/>
      <c r="S45" s="6"/>
      <c r="T45" s="58"/>
      <c r="U45" s="58"/>
      <c r="V45" s="58"/>
      <c r="W45" s="58"/>
      <c r="X45" s="61"/>
      <c r="Y45" s="61"/>
    </row>
    <row r="46" spans="2:25" s="9" customFormat="1" ht="19.5" customHeight="1" x14ac:dyDescent="0.25">
      <c r="B46" s="78" t="s">
        <v>35</v>
      </c>
      <c r="C46" s="79">
        <v>1</v>
      </c>
      <c r="D46" s="45">
        <v>500000</v>
      </c>
      <c r="E46" s="45">
        <v>400000</v>
      </c>
      <c r="F46" s="43" t="s">
        <v>24</v>
      </c>
      <c r="G46" s="44" t="s">
        <v>3</v>
      </c>
      <c r="H46" s="139" t="s">
        <v>39</v>
      </c>
      <c r="I46" s="107" t="s">
        <v>151</v>
      </c>
      <c r="J46" s="159" t="str">
        <f>IF(G46="EME","Yes",IF(H46="Black Empowered  (&gt;= 25 %, &lt; 51 %)","Yes",IF(H46="Black Owned  (&gt;= 51 %)","Yes","No")))</f>
        <v>Yes</v>
      </c>
      <c r="K46" s="442"/>
      <c r="L46" s="443"/>
      <c r="M46" s="443"/>
      <c r="N46" s="444"/>
      <c r="O46" s="82" t="s">
        <v>155</v>
      </c>
      <c r="P46" s="27"/>
      <c r="Q46" s="28"/>
      <c r="R46" s="40"/>
      <c r="S46" s="6"/>
      <c r="T46" s="183"/>
      <c r="U46" s="500"/>
      <c r="V46" s="500"/>
      <c r="W46" s="3"/>
      <c r="X46" s="61"/>
      <c r="Y46" s="61"/>
    </row>
    <row r="47" spans="2:25" s="9" customFormat="1" ht="19.5" customHeight="1" x14ac:dyDescent="0.25">
      <c r="B47" s="24" t="s">
        <v>36</v>
      </c>
      <c r="C47" s="25">
        <v>2</v>
      </c>
      <c r="D47" s="20">
        <v>500000</v>
      </c>
      <c r="E47" s="26">
        <v>410000</v>
      </c>
      <c r="F47" s="21" t="s">
        <v>24</v>
      </c>
      <c r="G47" s="22" t="s">
        <v>4</v>
      </c>
      <c r="H47" s="128" t="s">
        <v>25</v>
      </c>
      <c r="I47" s="109" t="s">
        <v>150</v>
      </c>
      <c r="J47" s="160" t="str">
        <f t="shared" ref="J47:J84" si="1">IF(G47="EME","Yes",IF(H47="Black Empowered  (&gt;= 25 %, &lt; 51 %)","Yes",IF(H47="Black Owned  (&gt;= 51 %)","Yes","No")))</f>
        <v>Yes</v>
      </c>
      <c r="K47" s="445"/>
      <c r="L47" s="446"/>
      <c r="M47" s="446"/>
      <c r="N47" s="447"/>
      <c r="O47" s="178" t="s">
        <v>156</v>
      </c>
      <c r="P47" s="132"/>
      <c r="Q47" s="179"/>
      <c r="R47" s="40"/>
      <c r="S47" s="6"/>
      <c r="T47" s="183"/>
      <c r="U47" s="500"/>
      <c r="V47" s="500"/>
      <c r="W47" s="3"/>
      <c r="X47" s="61"/>
      <c r="Y47" s="61"/>
    </row>
    <row r="48" spans="2:25" s="9" customFormat="1" ht="19.5" customHeight="1" x14ac:dyDescent="0.25">
      <c r="B48" s="24" t="s">
        <v>38</v>
      </c>
      <c r="C48" s="25">
        <v>3</v>
      </c>
      <c r="D48" s="20">
        <v>500000</v>
      </c>
      <c r="E48" s="26">
        <v>389000</v>
      </c>
      <c r="F48" s="21" t="s">
        <v>24</v>
      </c>
      <c r="G48" s="22" t="s">
        <v>5</v>
      </c>
      <c r="H48" s="128" t="s">
        <v>39</v>
      </c>
      <c r="I48" s="109" t="s">
        <v>151</v>
      </c>
      <c r="J48" s="160" t="str">
        <f t="shared" si="1"/>
        <v>Yes</v>
      </c>
      <c r="K48" s="445"/>
      <c r="L48" s="446"/>
      <c r="M48" s="446"/>
      <c r="N48" s="447"/>
      <c r="O48" s="178" t="s">
        <v>156</v>
      </c>
      <c r="P48" s="132"/>
      <c r="Q48" s="179"/>
      <c r="R48" s="40"/>
      <c r="S48" s="6"/>
      <c r="T48" s="68"/>
      <c r="U48" s="184"/>
      <c r="V48" s="500"/>
      <c r="W48" s="3"/>
      <c r="X48" s="61"/>
      <c r="Y48" s="61"/>
    </row>
    <row r="49" spans="2:25" s="9" customFormat="1" ht="19.5" customHeight="1" x14ac:dyDescent="0.25">
      <c r="B49" s="24" t="s">
        <v>40</v>
      </c>
      <c r="C49" s="25">
        <v>4</v>
      </c>
      <c r="D49" s="20">
        <v>500000</v>
      </c>
      <c r="E49" s="26">
        <v>360000</v>
      </c>
      <c r="F49" s="21" t="s">
        <v>24</v>
      </c>
      <c r="G49" s="22" t="s">
        <v>5</v>
      </c>
      <c r="H49" s="128" t="s">
        <v>25</v>
      </c>
      <c r="I49" s="109" t="s">
        <v>151</v>
      </c>
      <c r="J49" s="160" t="str">
        <f t="shared" si="1"/>
        <v>Yes</v>
      </c>
      <c r="K49" s="445"/>
      <c r="L49" s="446"/>
      <c r="M49" s="446"/>
      <c r="N49" s="447"/>
      <c r="O49" s="178" t="s">
        <v>156</v>
      </c>
      <c r="P49" s="132"/>
      <c r="Q49" s="179"/>
      <c r="R49" s="40"/>
      <c r="S49" s="6"/>
      <c r="T49" s="68"/>
      <c r="U49" s="185"/>
      <c r="V49" s="498"/>
      <c r="W49" s="3"/>
      <c r="X49" s="61"/>
      <c r="Y49" s="61"/>
    </row>
    <row r="50" spans="2:25" s="9" customFormat="1" ht="19.5" customHeight="1" x14ac:dyDescent="0.25">
      <c r="B50" s="24" t="s">
        <v>41</v>
      </c>
      <c r="C50" s="25">
        <v>5</v>
      </c>
      <c r="D50" s="20">
        <v>500000</v>
      </c>
      <c r="E50" s="26">
        <v>460000</v>
      </c>
      <c r="F50" s="21" t="s">
        <v>37</v>
      </c>
      <c r="G50" s="22" t="s">
        <v>5</v>
      </c>
      <c r="H50" s="128" t="s">
        <v>28</v>
      </c>
      <c r="I50" s="109" t="s">
        <v>150</v>
      </c>
      <c r="J50" s="160" t="str">
        <f t="shared" si="1"/>
        <v>No</v>
      </c>
      <c r="K50" s="445"/>
      <c r="L50" s="446"/>
      <c r="M50" s="446"/>
      <c r="N50" s="447"/>
      <c r="O50" s="178" t="s">
        <v>155</v>
      </c>
      <c r="P50" s="132">
        <v>651</v>
      </c>
      <c r="Q50" s="179">
        <v>6261</v>
      </c>
      <c r="R50" s="40"/>
      <c r="S50" s="6"/>
      <c r="T50" s="68"/>
      <c r="U50" s="68"/>
      <c r="V50" s="499"/>
      <c r="W50" s="3"/>
      <c r="X50" s="61"/>
      <c r="Y50" s="61"/>
    </row>
    <row r="51" spans="2:25" s="9" customFormat="1" ht="19.5" customHeight="1" x14ac:dyDescent="0.25">
      <c r="B51" s="24" t="s">
        <v>44</v>
      </c>
      <c r="C51" s="25">
        <v>6</v>
      </c>
      <c r="D51" s="20">
        <v>500000</v>
      </c>
      <c r="E51" s="26">
        <v>60000</v>
      </c>
      <c r="F51" s="21" t="s">
        <v>24</v>
      </c>
      <c r="G51" s="22" t="s">
        <v>5</v>
      </c>
      <c r="H51" s="128" t="s">
        <v>39</v>
      </c>
      <c r="I51" s="109" t="s">
        <v>151</v>
      </c>
      <c r="J51" s="160" t="str">
        <f t="shared" si="1"/>
        <v>Yes</v>
      </c>
      <c r="K51" s="445"/>
      <c r="L51" s="446"/>
      <c r="M51" s="446"/>
      <c r="N51" s="447"/>
      <c r="O51" s="178" t="s">
        <v>156</v>
      </c>
      <c r="P51" s="132"/>
      <c r="Q51" s="179"/>
      <c r="R51" s="40"/>
      <c r="S51" s="6"/>
      <c r="T51" s="58"/>
      <c r="U51" s="67"/>
      <c r="V51" s="68"/>
      <c r="W51" s="58"/>
      <c r="X51" s="61"/>
      <c r="Y51" s="61"/>
    </row>
    <row r="52" spans="2:25" s="9" customFormat="1" ht="19.5" customHeight="1" x14ac:dyDescent="0.25">
      <c r="B52" s="24" t="s">
        <v>45</v>
      </c>
      <c r="C52" s="25">
        <v>7</v>
      </c>
      <c r="D52" s="20">
        <v>500000</v>
      </c>
      <c r="E52" s="26">
        <v>70000</v>
      </c>
      <c r="F52" s="21" t="s">
        <v>24</v>
      </c>
      <c r="G52" s="22" t="s">
        <v>5</v>
      </c>
      <c r="H52" s="128" t="s">
        <v>28</v>
      </c>
      <c r="I52" s="109" t="s">
        <v>151</v>
      </c>
      <c r="J52" s="160" t="str">
        <f t="shared" si="1"/>
        <v>No</v>
      </c>
      <c r="K52" s="445"/>
      <c r="L52" s="446"/>
      <c r="M52" s="446"/>
      <c r="N52" s="447"/>
      <c r="O52" s="178" t="s">
        <v>156</v>
      </c>
      <c r="P52" s="132"/>
      <c r="Q52" s="179"/>
      <c r="R52" s="40"/>
      <c r="S52" s="6"/>
      <c r="T52" s="58"/>
      <c r="U52" s="58"/>
      <c r="V52" s="58"/>
      <c r="W52" s="58"/>
      <c r="X52" s="61"/>
      <c r="Y52" s="61"/>
    </row>
    <row r="53" spans="2:25" s="9" customFormat="1" ht="19.5" customHeight="1" x14ac:dyDescent="0.25">
      <c r="B53" s="24" t="s">
        <v>83</v>
      </c>
      <c r="C53" s="25">
        <v>333</v>
      </c>
      <c r="D53" s="20">
        <v>500000</v>
      </c>
      <c r="E53" s="26">
        <v>6523</v>
      </c>
      <c r="F53" s="21" t="s">
        <v>37</v>
      </c>
      <c r="G53" s="22" t="s">
        <v>5</v>
      </c>
      <c r="H53" s="128" t="s">
        <v>25</v>
      </c>
      <c r="I53" s="109" t="s">
        <v>151</v>
      </c>
      <c r="J53" s="160" t="str">
        <f t="shared" si="1"/>
        <v>Yes</v>
      </c>
      <c r="K53" s="445"/>
      <c r="L53" s="446"/>
      <c r="M53" s="446"/>
      <c r="N53" s="447"/>
      <c r="O53" s="178" t="s">
        <v>156</v>
      </c>
      <c r="P53" s="132"/>
      <c r="Q53" s="179"/>
      <c r="R53" s="40"/>
      <c r="S53" s="6"/>
      <c r="T53" s="58"/>
      <c r="U53" s="58"/>
      <c r="V53" s="58"/>
      <c r="W53" s="58"/>
      <c r="X53" s="61"/>
      <c r="Y53" s="61"/>
    </row>
    <row r="54" spans="2:25" s="9" customFormat="1" ht="19.5" customHeight="1" x14ac:dyDescent="0.25">
      <c r="B54" s="24"/>
      <c r="C54" s="25"/>
      <c r="D54" s="20"/>
      <c r="E54" s="26"/>
      <c r="F54" s="21"/>
      <c r="G54" s="22"/>
      <c r="H54" s="128"/>
      <c r="I54" s="109"/>
      <c r="J54" s="160" t="str">
        <f t="shared" si="1"/>
        <v>No</v>
      </c>
      <c r="K54" s="445"/>
      <c r="L54" s="446"/>
      <c r="M54" s="446"/>
      <c r="N54" s="447"/>
      <c r="O54" s="178"/>
      <c r="P54" s="132"/>
      <c r="Q54" s="179"/>
      <c r="R54" s="40"/>
      <c r="S54" s="6"/>
      <c r="T54" s="58"/>
      <c r="U54" s="58"/>
      <c r="V54" s="58"/>
      <c r="W54" s="58"/>
      <c r="X54" s="61"/>
      <c r="Y54" s="61"/>
    </row>
    <row r="55" spans="2:25" s="9" customFormat="1" ht="19.5" customHeight="1" x14ac:dyDescent="0.25">
      <c r="B55" s="24"/>
      <c r="C55" s="25"/>
      <c r="D55" s="20"/>
      <c r="E55" s="26"/>
      <c r="F55" s="21"/>
      <c r="G55" s="22"/>
      <c r="H55" s="128"/>
      <c r="I55" s="109"/>
      <c r="J55" s="160" t="str">
        <f t="shared" si="1"/>
        <v>No</v>
      </c>
      <c r="K55" s="445"/>
      <c r="L55" s="446"/>
      <c r="M55" s="446"/>
      <c r="N55" s="447"/>
      <c r="O55" s="178"/>
      <c r="P55" s="132"/>
      <c r="Q55" s="179"/>
      <c r="R55" s="40"/>
      <c r="S55" s="6"/>
      <c r="T55" s="58"/>
      <c r="U55" s="58"/>
      <c r="V55" s="58"/>
      <c r="W55" s="58"/>
      <c r="X55" s="61"/>
      <c r="Y55" s="61"/>
    </row>
    <row r="56" spans="2:25" s="9" customFormat="1" ht="19.5" customHeight="1" x14ac:dyDescent="0.25">
      <c r="B56" s="24"/>
      <c r="C56" s="25"/>
      <c r="D56" s="20"/>
      <c r="E56" s="26"/>
      <c r="F56" s="21"/>
      <c r="G56" s="22"/>
      <c r="H56" s="128"/>
      <c r="I56" s="109"/>
      <c r="J56" s="160" t="str">
        <f t="shared" si="1"/>
        <v>No</v>
      </c>
      <c r="K56" s="445"/>
      <c r="L56" s="446"/>
      <c r="M56" s="446"/>
      <c r="N56" s="447"/>
      <c r="O56" s="178"/>
      <c r="P56" s="132"/>
      <c r="Q56" s="179"/>
      <c r="R56" s="40"/>
      <c r="S56" s="6"/>
      <c r="T56" s="58"/>
      <c r="U56" s="58"/>
      <c r="V56" s="58"/>
      <c r="W56" s="58"/>
      <c r="X56" s="61"/>
      <c r="Y56" s="61"/>
    </row>
    <row r="57" spans="2:25" s="9" customFormat="1" ht="19.5" customHeight="1" x14ac:dyDescent="0.25">
      <c r="B57" s="24"/>
      <c r="C57" s="25"/>
      <c r="D57" s="20"/>
      <c r="E57" s="26"/>
      <c r="F57" s="21"/>
      <c r="G57" s="22"/>
      <c r="H57" s="128"/>
      <c r="I57" s="109"/>
      <c r="J57" s="160" t="str">
        <f t="shared" si="1"/>
        <v>No</v>
      </c>
      <c r="K57" s="445"/>
      <c r="L57" s="446"/>
      <c r="M57" s="446"/>
      <c r="N57" s="447"/>
      <c r="O57" s="178"/>
      <c r="P57" s="132"/>
      <c r="Q57" s="179"/>
      <c r="R57" s="40"/>
      <c r="S57" s="6"/>
      <c r="T57" s="60"/>
      <c r="U57" s="60"/>
      <c r="V57" s="60"/>
      <c r="W57" s="60"/>
      <c r="X57" s="61"/>
      <c r="Y57" s="61"/>
    </row>
    <row r="58" spans="2:25" s="9" customFormat="1" ht="19.5" customHeight="1" x14ac:dyDescent="0.25">
      <c r="B58" s="24"/>
      <c r="C58" s="25"/>
      <c r="D58" s="20"/>
      <c r="E58" s="26"/>
      <c r="F58" s="21"/>
      <c r="G58" s="22"/>
      <c r="H58" s="128"/>
      <c r="I58" s="109"/>
      <c r="J58" s="160" t="str">
        <f t="shared" si="1"/>
        <v>No</v>
      </c>
      <c r="K58" s="445"/>
      <c r="L58" s="446"/>
      <c r="M58" s="446"/>
      <c r="N58" s="447"/>
      <c r="O58" s="178"/>
      <c r="P58" s="132"/>
      <c r="Q58" s="179"/>
      <c r="R58" s="40"/>
      <c r="S58" s="6"/>
      <c r="T58" s="60"/>
      <c r="U58" s="60"/>
      <c r="V58" s="60"/>
      <c r="W58" s="60"/>
      <c r="X58" s="61"/>
      <c r="Y58" s="61"/>
    </row>
    <row r="59" spans="2:25" s="9" customFormat="1" ht="19.5" customHeight="1" x14ac:dyDescent="0.25">
      <c r="B59" s="24"/>
      <c r="C59" s="25"/>
      <c r="D59" s="20"/>
      <c r="E59" s="26"/>
      <c r="F59" s="21"/>
      <c r="G59" s="22"/>
      <c r="H59" s="128"/>
      <c r="I59" s="109"/>
      <c r="J59" s="160" t="str">
        <f t="shared" si="1"/>
        <v>No</v>
      </c>
      <c r="K59" s="445"/>
      <c r="L59" s="446"/>
      <c r="M59" s="446"/>
      <c r="N59" s="447"/>
      <c r="O59" s="178"/>
      <c r="P59" s="132"/>
      <c r="Q59" s="179"/>
      <c r="R59" s="40"/>
      <c r="S59" s="6"/>
      <c r="T59" s="60"/>
      <c r="U59" s="60"/>
      <c r="V59" s="60"/>
      <c r="W59" s="60"/>
      <c r="X59" s="61"/>
      <c r="Y59" s="61"/>
    </row>
    <row r="60" spans="2:25" s="9" customFormat="1" ht="19.5" customHeight="1" x14ac:dyDescent="0.25">
      <c r="B60" s="24"/>
      <c r="C60" s="25"/>
      <c r="D60" s="20"/>
      <c r="E60" s="26"/>
      <c r="F60" s="21"/>
      <c r="G60" s="22"/>
      <c r="H60" s="128"/>
      <c r="I60" s="109"/>
      <c r="J60" s="160" t="str">
        <f t="shared" si="1"/>
        <v>No</v>
      </c>
      <c r="K60" s="445"/>
      <c r="L60" s="446"/>
      <c r="M60" s="446"/>
      <c r="N60" s="447"/>
      <c r="O60" s="178"/>
      <c r="P60" s="132"/>
      <c r="Q60" s="179"/>
      <c r="R60" s="40"/>
      <c r="S60" s="6"/>
      <c r="T60" s="60"/>
      <c r="U60" s="60"/>
    </row>
    <row r="61" spans="2:25" s="9" customFormat="1" ht="19.5" customHeight="1" x14ac:dyDescent="0.25">
      <c r="B61" s="24"/>
      <c r="C61" s="25"/>
      <c r="D61" s="20"/>
      <c r="E61" s="26"/>
      <c r="F61" s="21"/>
      <c r="G61" s="22"/>
      <c r="H61" s="128"/>
      <c r="I61" s="109"/>
      <c r="J61" s="160" t="str">
        <f t="shared" si="1"/>
        <v>No</v>
      </c>
      <c r="K61" s="445"/>
      <c r="L61" s="446"/>
      <c r="M61" s="446"/>
      <c r="N61" s="447"/>
      <c r="O61" s="178"/>
      <c r="P61" s="132"/>
      <c r="Q61" s="179"/>
      <c r="R61" s="40"/>
      <c r="S61" s="6"/>
      <c r="T61" s="60"/>
      <c r="U61" s="60"/>
    </row>
    <row r="62" spans="2:25" s="9" customFormat="1" ht="19.5" customHeight="1" x14ac:dyDescent="0.25">
      <c r="B62" s="24"/>
      <c r="C62" s="25"/>
      <c r="D62" s="20"/>
      <c r="E62" s="26"/>
      <c r="F62" s="21"/>
      <c r="G62" s="22"/>
      <c r="H62" s="128"/>
      <c r="I62" s="109"/>
      <c r="J62" s="160" t="str">
        <f t="shared" si="1"/>
        <v>No</v>
      </c>
      <c r="K62" s="445"/>
      <c r="L62" s="446"/>
      <c r="M62" s="446"/>
      <c r="N62" s="447"/>
      <c r="O62" s="178"/>
      <c r="P62" s="132"/>
      <c r="Q62" s="179"/>
      <c r="R62" s="40"/>
      <c r="S62" s="6"/>
      <c r="T62" s="58"/>
      <c r="U62" s="58"/>
    </row>
    <row r="63" spans="2:25" s="9" customFormat="1" ht="19.5" customHeight="1" x14ac:dyDescent="0.25">
      <c r="B63" s="24"/>
      <c r="C63" s="25"/>
      <c r="D63" s="20"/>
      <c r="E63" s="26"/>
      <c r="F63" s="21"/>
      <c r="G63" s="22"/>
      <c r="H63" s="128"/>
      <c r="I63" s="109"/>
      <c r="J63" s="160" t="str">
        <f t="shared" si="1"/>
        <v>No</v>
      </c>
      <c r="K63" s="445"/>
      <c r="L63" s="446"/>
      <c r="M63" s="446"/>
      <c r="N63" s="447"/>
      <c r="O63" s="178"/>
      <c r="P63" s="132"/>
      <c r="Q63" s="179"/>
      <c r="R63" s="40"/>
      <c r="S63" s="6"/>
      <c r="T63" s="58"/>
      <c r="U63" s="58"/>
    </row>
    <row r="64" spans="2:25" s="9" customFormat="1" ht="19.5" customHeight="1" x14ac:dyDescent="0.25">
      <c r="B64" s="24"/>
      <c r="C64" s="25"/>
      <c r="D64" s="20"/>
      <c r="E64" s="26"/>
      <c r="F64" s="21"/>
      <c r="G64" s="22"/>
      <c r="H64" s="128"/>
      <c r="I64" s="109"/>
      <c r="J64" s="160" t="str">
        <f t="shared" si="1"/>
        <v>No</v>
      </c>
      <c r="K64" s="445"/>
      <c r="L64" s="446"/>
      <c r="M64" s="446"/>
      <c r="N64" s="447"/>
      <c r="O64" s="178"/>
      <c r="P64" s="132"/>
      <c r="Q64" s="179"/>
      <c r="R64" s="40"/>
      <c r="S64" s="6"/>
      <c r="T64" s="69"/>
      <c r="U64" s="69"/>
    </row>
    <row r="65" spans="2:26" s="9" customFormat="1" ht="19.5" customHeight="1" x14ac:dyDescent="0.25">
      <c r="B65" s="24"/>
      <c r="C65" s="25"/>
      <c r="D65" s="20"/>
      <c r="E65" s="26"/>
      <c r="F65" s="21"/>
      <c r="G65" s="22"/>
      <c r="H65" s="128"/>
      <c r="I65" s="109"/>
      <c r="J65" s="160" t="str">
        <f t="shared" si="1"/>
        <v>No</v>
      </c>
      <c r="K65" s="445"/>
      <c r="L65" s="446"/>
      <c r="M65" s="446"/>
      <c r="N65" s="447"/>
      <c r="O65" s="178"/>
      <c r="P65" s="132"/>
      <c r="Q65" s="179"/>
      <c r="R65" s="40"/>
      <c r="S65" s="6"/>
      <c r="T65" s="70"/>
      <c r="U65" s="70"/>
      <c r="V65" s="61"/>
      <c r="W65" s="61"/>
      <c r="X65" s="61"/>
      <c r="Y65" s="61"/>
      <c r="Z65" s="61"/>
    </row>
    <row r="66" spans="2:26" s="9" customFormat="1" ht="19.5" customHeight="1" x14ac:dyDescent="0.25">
      <c r="B66" s="24"/>
      <c r="C66" s="25"/>
      <c r="D66" s="20"/>
      <c r="E66" s="26"/>
      <c r="F66" s="21"/>
      <c r="G66" s="22"/>
      <c r="H66" s="128"/>
      <c r="I66" s="109"/>
      <c r="J66" s="160" t="str">
        <f t="shared" si="1"/>
        <v>No</v>
      </c>
      <c r="K66" s="445"/>
      <c r="L66" s="446"/>
      <c r="M66" s="446"/>
      <c r="N66" s="447"/>
      <c r="O66" s="178"/>
      <c r="P66" s="132"/>
      <c r="Q66" s="179"/>
      <c r="R66" s="40"/>
      <c r="S66" s="6"/>
      <c r="T66" s="71"/>
      <c r="U66" s="71"/>
      <c r="V66" s="61"/>
      <c r="W66" s="61"/>
      <c r="X66" s="61"/>
      <c r="Y66" s="61"/>
      <c r="Z66" s="61"/>
    </row>
    <row r="67" spans="2:26" s="9" customFormat="1" ht="19.5" customHeight="1" x14ac:dyDescent="0.25">
      <c r="B67" s="24"/>
      <c r="C67" s="25"/>
      <c r="D67" s="20"/>
      <c r="E67" s="26"/>
      <c r="F67" s="21"/>
      <c r="G67" s="22"/>
      <c r="H67" s="128"/>
      <c r="I67" s="109"/>
      <c r="J67" s="160" t="str">
        <f t="shared" si="1"/>
        <v>No</v>
      </c>
      <c r="K67" s="445"/>
      <c r="L67" s="446"/>
      <c r="M67" s="446"/>
      <c r="N67" s="447"/>
      <c r="O67" s="178"/>
      <c r="P67" s="132"/>
      <c r="Q67" s="179"/>
      <c r="R67" s="40"/>
      <c r="S67" s="6"/>
      <c r="T67" s="71"/>
      <c r="U67" s="71"/>
      <c r="V67" s="61"/>
      <c r="W67" s="61"/>
      <c r="X67" s="61"/>
      <c r="Y67" s="61"/>
      <c r="Z67" s="61"/>
    </row>
    <row r="68" spans="2:26" s="9" customFormat="1" ht="19.5" customHeight="1" x14ac:dyDescent="0.25">
      <c r="B68" s="24"/>
      <c r="C68" s="25"/>
      <c r="D68" s="20"/>
      <c r="E68" s="26"/>
      <c r="F68" s="21"/>
      <c r="G68" s="22"/>
      <c r="H68" s="128"/>
      <c r="I68" s="109"/>
      <c r="J68" s="160" t="str">
        <f t="shared" si="1"/>
        <v>No</v>
      </c>
      <c r="K68" s="445"/>
      <c r="L68" s="446"/>
      <c r="M68" s="446"/>
      <c r="N68" s="447"/>
      <c r="O68" s="178"/>
      <c r="P68" s="132"/>
      <c r="Q68" s="179"/>
      <c r="R68" s="40"/>
      <c r="S68" s="6"/>
      <c r="T68" s="71"/>
      <c r="U68" s="71"/>
      <c r="V68" s="71"/>
      <c r="W68" s="60"/>
      <c r="X68" s="61"/>
      <c r="Y68" s="61"/>
    </row>
    <row r="69" spans="2:26" s="9" customFormat="1" ht="19.5" customHeight="1" x14ac:dyDescent="0.25">
      <c r="B69" s="24"/>
      <c r="C69" s="25"/>
      <c r="D69" s="20"/>
      <c r="E69" s="26"/>
      <c r="F69" s="21"/>
      <c r="G69" s="22"/>
      <c r="H69" s="128"/>
      <c r="I69" s="109"/>
      <c r="J69" s="160" t="str">
        <f t="shared" si="1"/>
        <v>No</v>
      </c>
      <c r="K69" s="445"/>
      <c r="L69" s="446"/>
      <c r="M69" s="446"/>
      <c r="N69" s="447"/>
      <c r="O69" s="178"/>
      <c r="P69" s="132"/>
      <c r="Q69" s="179"/>
      <c r="R69" s="40"/>
      <c r="S69" s="6"/>
      <c r="T69" s="71"/>
      <c r="U69" s="71"/>
      <c r="V69" s="71"/>
      <c r="W69" s="60"/>
      <c r="X69" s="61"/>
      <c r="Y69" s="61"/>
    </row>
    <row r="70" spans="2:26" s="9" customFormat="1" ht="19.5" customHeight="1" x14ac:dyDescent="0.25">
      <c r="B70" s="24"/>
      <c r="C70" s="25"/>
      <c r="D70" s="20"/>
      <c r="E70" s="26"/>
      <c r="F70" s="21"/>
      <c r="G70" s="22"/>
      <c r="H70" s="128"/>
      <c r="I70" s="109"/>
      <c r="J70" s="160" t="str">
        <f t="shared" si="1"/>
        <v>No</v>
      </c>
      <c r="K70" s="445"/>
      <c r="L70" s="446"/>
      <c r="M70" s="446"/>
      <c r="N70" s="447"/>
      <c r="O70" s="178"/>
      <c r="P70" s="132"/>
      <c r="Q70" s="179"/>
      <c r="R70" s="40"/>
      <c r="S70" s="6"/>
      <c r="T70" s="72"/>
      <c r="U70" s="72"/>
      <c r="V70" s="72"/>
      <c r="W70" s="60"/>
      <c r="X70" s="61"/>
      <c r="Y70" s="61"/>
    </row>
    <row r="71" spans="2:26" s="9" customFormat="1" ht="19.5" customHeight="1" x14ac:dyDescent="0.25">
      <c r="B71" s="24"/>
      <c r="C71" s="25"/>
      <c r="D71" s="20"/>
      <c r="E71" s="26"/>
      <c r="F71" s="21"/>
      <c r="G71" s="22"/>
      <c r="H71" s="128"/>
      <c r="I71" s="109"/>
      <c r="J71" s="160" t="str">
        <f t="shared" si="1"/>
        <v>No</v>
      </c>
      <c r="K71" s="445"/>
      <c r="L71" s="446"/>
      <c r="M71" s="446"/>
      <c r="N71" s="447"/>
      <c r="O71" s="178"/>
      <c r="P71" s="132"/>
      <c r="Q71" s="179"/>
      <c r="R71" s="40"/>
      <c r="S71" s="6"/>
      <c r="T71" s="73"/>
      <c r="U71" s="73"/>
      <c r="V71" s="73"/>
      <c r="W71" s="60"/>
      <c r="X71" s="61"/>
      <c r="Y71" s="61"/>
    </row>
    <row r="72" spans="2:26" s="9" customFormat="1" ht="19.5" customHeight="1" x14ac:dyDescent="0.25">
      <c r="B72" s="24"/>
      <c r="C72" s="25"/>
      <c r="D72" s="20"/>
      <c r="E72" s="26"/>
      <c r="F72" s="21"/>
      <c r="G72" s="22"/>
      <c r="H72" s="128"/>
      <c r="I72" s="109"/>
      <c r="J72" s="160" t="str">
        <f t="shared" si="1"/>
        <v>No</v>
      </c>
      <c r="K72" s="445"/>
      <c r="L72" s="446"/>
      <c r="M72" s="446"/>
      <c r="N72" s="447"/>
      <c r="O72" s="178"/>
      <c r="P72" s="132"/>
      <c r="Q72" s="179"/>
      <c r="R72" s="40"/>
      <c r="S72" s="6"/>
      <c r="T72" s="75"/>
      <c r="U72" s="75"/>
      <c r="V72" s="75"/>
      <c r="W72" s="60"/>
      <c r="X72" s="61"/>
      <c r="Y72" s="61"/>
    </row>
    <row r="73" spans="2:26" s="9" customFormat="1" ht="19.5" customHeight="1" x14ac:dyDescent="0.25">
      <c r="B73" s="24"/>
      <c r="C73" s="25"/>
      <c r="D73" s="20"/>
      <c r="E73" s="26"/>
      <c r="F73" s="21"/>
      <c r="G73" s="22"/>
      <c r="H73" s="128"/>
      <c r="I73" s="109"/>
      <c r="J73" s="160" t="str">
        <f t="shared" si="1"/>
        <v>No</v>
      </c>
      <c r="K73" s="445"/>
      <c r="L73" s="446"/>
      <c r="M73" s="446"/>
      <c r="N73" s="447"/>
      <c r="O73" s="178"/>
      <c r="P73" s="132"/>
      <c r="Q73" s="179"/>
      <c r="R73" s="40"/>
      <c r="S73" s="6"/>
      <c r="T73" s="58"/>
      <c r="U73" s="58"/>
      <c r="V73" s="58"/>
      <c r="W73" s="60"/>
      <c r="X73" s="61"/>
      <c r="Y73" s="61"/>
    </row>
    <row r="74" spans="2:26" s="9" customFormat="1" ht="19.5" customHeight="1" x14ac:dyDescent="0.25">
      <c r="B74" s="24"/>
      <c r="C74" s="25"/>
      <c r="D74" s="20"/>
      <c r="E74" s="26"/>
      <c r="F74" s="21"/>
      <c r="G74" s="22"/>
      <c r="H74" s="128"/>
      <c r="I74" s="109"/>
      <c r="J74" s="160" t="str">
        <f t="shared" si="1"/>
        <v>No</v>
      </c>
      <c r="K74" s="445"/>
      <c r="L74" s="446"/>
      <c r="M74" s="446"/>
      <c r="N74" s="447"/>
      <c r="O74" s="178"/>
      <c r="P74" s="132"/>
      <c r="Q74" s="179"/>
      <c r="R74" s="40"/>
      <c r="S74" s="6"/>
      <c r="T74" s="60"/>
      <c r="U74" s="60"/>
      <c r="V74" s="60"/>
      <c r="W74" s="60"/>
      <c r="X74" s="61"/>
      <c r="Y74" s="61"/>
    </row>
    <row r="75" spans="2:26" s="9" customFormat="1" ht="19.5" customHeight="1" x14ac:dyDescent="0.25">
      <c r="B75" s="24"/>
      <c r="C75" s="25"/>
      <c r="D75" s="20"/>
      <c r="E75" s="26"/>
      <c r="F75" s="21"/>
      <c r="G75" s="22"/>
      <c r="H75" s="128"/>
      <c r="I75" s="109"/>
      <c r="J75" s="160" t="str">
        <f t="shared" si="1"/>
        <v>No</v>
      </c>
      <c r="K75" s="445"/>
      <c r="L75" s="446"/>
      <c r="M75" s="446"/>
      <c r="N75" s="447"/>
      <c r="O75" s="178"/>
      <c r="P75" s="132"/>
      <c r="Q75" s="179"/>
      <c r="R75" s="40"/>
      <c r="S75" s="6"/>
      <c r="T75" s="60"/>
      <c r="U75" s="60"/>
      <c r="V75" s="60"/>
      <c r="W75" s="60"/>
      <c r="X75" s="61"/>
      <c r="Y75" s="61"/>
    </row>
    <row r="76" spans="2:26" s="9" customFormat="1" ht="19.5" customHeight="1" x14ac:dyDescent="0.25">
      <c r="B76" s="24"/>
      <c r="C76" s="25"/>
      <c r="D76" s="20"/>
      <c r="E76" s="26"/>
      <c r="F76" s="21"/>
      <c r="G76" s="22"/>
      <c r="H76" s="128"/>
      <c r="I76" s="109"/>
      <c r="J76" s="160" t="str">
        <f t="shared" si="1"/>
        <v>No</v>
      </c>
      <c r="K76" s="445"/>
      <c r="L76" s="446"/>
      <c r="M76" s="446"/>
      <c r="N76" s="447"/>
      <c r="O76" s="178"/>
      <c r="P76" s="132"/>
      <c r="Q76" s="179"/>
      <c r="R76" s="40"/>
      <c r="S76" s="6"/>
      <c r="T76" s="60"/>
      <c r="U76" s="60"/>
      <c r="V76" s="60"/>
      <c r="W76" s="60"/>
      <c r="X76" s="61"/>
      <c r="Y76" s="61"/>
    </row>
    <row r="77" spans="2:26" s="9" customFormat="1" ht="19.5" customHeight="1" x14ac:dyDescent="0.25">
      <c r="B77" s="24"/>
      <c r="C77" s="25"/>
      <c r="D77" s="20"/>
      <c r="E77" s="26"/>
      <c r="F77" s="21"/>
      <c r="G77" s="22"/>
      <c r="H77" s="128"/>
      <c r="I77" s="109"/>
      <c r="J77" s="160" t="str">
        <f t="shared" si="1"/>
        <v>No</v>
      </c>
      <c r="K77" s="445"/>
      <c r="L77" s="446"/>
      <c r="M77" s="446"/>
      <c r="N77" s="447"/>
      <c r="O77" s="178"/>
      <c r="P77" s="132"/>
      <c r="Q77" s="179"/>
      <c r="R77" s="40"/>
      <c r="S77" s="6"/>
      <c r="T77" s="60"/>
      <c r="U77" s="60"/>
      <c r="V77" s="60"/>
      <c r="W77" s="60"/>
      <c r="X77" s="61"/>
      <c r="Y77" s="61"/>
    </row>
    <row r="78" spans="2:26" s="9" customFormat="1" ht="19.5" customHeight="1" x14ac:dyDescent="0.25">
      <c r="B78" s="24"/>
      <c r="C78" s="25"/>
      <c r="D78" s="20"/>
      <c r="E78" s="26"/>
      <c r="F78" s="21"/>
      <c r="G78" s="22"/>
      <c r="H78" s="128"/>
      <c r="I78" s="109"/>
      <c r="J78" s="160" t="str">
        <f t="shared" si="1"/>
        <v>No</v>
      </c>
      <c r="K78" s="445"/>
      <c r="L78" s="446"/>
      <c r="M78" s="446"/>
      <c r="N78" s="447"/>
      <c r="O78" s="178"/>
      <c r="P78" s="132"/>
      <c r="Q78" s="179"/>
      <c r="R78" s="40"/>
      <c r="S78" s="6"/>
      <c r="T78" s="60"/>
      <c r="U78" s="60"/>
      <c r="V78" s="60"/>
      <c r="W78" s="60"/>
      <c r="X78" s="61"/>
      <c r="Y78" s="61"/>
    </row>
    <row r="79" spans="2:26" s="9" customFormat="1" ht="19.5" customHeight="1" x14ac:dyDescent="0.25">
      <c r="B79" s="24"/>
      <c r="C79" s="25"/>
      <c r="D79" s="20"/>
      <c r="E79" s="26"/>
      <c r="F79" s="21"/>
      <c r="G79" s="22"/>
      <c r="H79" s="128"/>
      <c r="I79" s="109"/>
      <c r="J79" s="160" t="str">
        <f t="shared" si="1"/>
        <v>No</v>
      </c>
      <c r="K79" s="445"/>
      <c r="L79" s="446"/>
      <c r="M79" s="446"/>
      <c r="N79" s="447"/>
      <c r="O79" s="178"/>
      <c r="P79" s="132"/>
      <c r="Q79" s="179"/>
      <c r="R79" s="40"/>
      <c r="S79" s="6"/>
      <c r="T79" s="60"/>
      <c r="U79" s="60"/>
      <c r="V79" s="60"/>
      <c r="W79" s="60"/>
      <c r="X79" s="61"/>
      <c r="Y79" s="61"/>
    </row>
    <row r="80" spans="2:26" s="9" customFormat="1" ht="19.5" customHeight="1" x14ac:dyDescent="0.25">
      <c r="B80" s="24"/>
      <c r="C80" s="25"/>
      <c r="D80" s="20"/>
      <c r="E80" s="26"/>
      <c r="F80" s="21"/>
      <c r="G80" s="22"/>
      <c r="H80" s="128"/>
      <c r="I80" s="109"/>
      <c r="J80" s="160" t="str">
        <f t="shared" si="1"/>
        <v>No</v>
      </c>
      <c r="K80" s="445"/>
      <c r="L80" s="446"/>
      <c r="M80" s="446"/>
      <c r="N80" s="447"/>
      <c r="O80" s="178"/>
      <c r="P80" s="132"/>
      <c r="Q80" s="179"/>
      <c r="R80" s="40"/>
      <c r="S80" s="6"/>
      <c r="T80" s="60"/>
      <c r="U80" s="60"/>
      <c r="V80" s="60"/>
      <c r="W80" s="60"/>
      <c r="X80" s="61"/>
      <c r="Y80" s="61"/>
    </row>
    <row r="81" spans="2:25" s="9" customFormat="1" ht="19.5" customHeight="1" x14ac:dyDescent="0.25">
      <c r="B81" s="24"/>
      <c r="C81" s="25"/>
      <c r="D81" s="20"/>
      <c r="E81" s="26"/>
      <c r="F81" s="21"/>
      <c r="G81" s="22"/>
      <c r="H81" s="128"/>
      <c r="I81" s="109"/>
      <c r="J81" s="160" t="str">
        <f t="shared" si="1"/>
        <v>No</v>
      </c>
      <c r="K81" s="445"/>
      <c r="L81" s="446"/>
      <c r="M81" s="446"/>
      <c r="N81" s="447"/>
      <c r="O81" s="178"/>
      <c r="P81" s="132"/>
      <c r="Q81" s="179"/>
      <c r="R81" s="40"/>
      <c r="S81" s="6"/>
      <c r="T81" s="60"/>
      <c r="U81" s="60"/>
      <c r="V81" s="60"/>
      <c r="W81" s="60"/>
      <c r="X81" s="61"/>
      <c r="Y81" s="61"/>
    </row>
    <row r="82" spans="2:25" s="9" customFormat="1" ht="19.5" customHeight="1" x14ac:dyDescent="0.25">
      <c r="B82" s="24"/>
      <c r="C82" s="25"/>
      <c r="D82" s="20"/>
      <c r="E82" s="26"/>
      <c r="F82" s="21"/>
      <c r="G82" s="22"/>
      <c r="H82" s="128"/>
      <c r="I82" s="109"/>
      <c r="J82" s="160" t="str">
        <f t="shared" si="1"/>
        <v>No</v>
      </c>
      <c r="K82" s="445"/>
      <c r="L82" s="446"/>
      <c r="M82" s="446"/>
      <c r="N82" s="447"/>
      <c r="O82" s="178"/>
      <c r="P82" s="132"/>
      <c r="Q82" s="179"/>
      <c r="R82" s="40"/>
      <c r="S82" s="6"/>
      <c r="T82" s="60"/>
      <c r="U82" s="60"/>
      <c r="V82" s="60"/>
      <c r="W82" s="60"/>
      <c r="X82" s="61"/>
      <c r="Y82" s="61"/>
    </row>
    <row r="83" spans="2:25" s="9" customFormat="1" ht="19.5" customHeight="1" x14ac:dyDescent="0.25">
      <c r="B83" s="24"/>
      <c r="C83" s="25"/>
      <c r="D83" s="20"/>
      <c r="E83" s="26"/>
      <c r="F83" s="21"/>
      <c r="G83" s="22"/>
      <c r="H83" s="128"/>
      <c r="I83" s="109"/>
      <c r="J83" s="160" t="str">
        <f t="shared" si="1"/>
        <v>No</v>
      </c>
      <c r="K83" s="445"/>
      <c r="L83" s="446"/>
      <c r="M83" s="446"/>
      <c r="N83" s="447"/>
      <c r="O83" s="178"/>
      <c r="P83" s="132"/>
      <c r="Q83" s="179"/>
      <c r="R83" s="40"/>
      <c r="S83" s="6"/>
      <c r="T83" s="60"/>
      <c r="U83" s="60"/>
      <c r="V83" s="60"/>
      <c r="W83" s="60"/>
      <c r="X83" s="61"/>
      <c r="Y83" s="61"/>
    </row>
    <row r="84" spans="2:25" s="9" customFormat="1" ht="19.5" customHeight="1" x14ac:dyDescent="0.25">
      <c r="B84" s="24"/>
      <c r="C84" s="25"/>
      <c r="D84" s="20"/>
      <c r="E84" s="26"/>
      <c r="F84" s="21"/>
      <c r="G84" s="22"/>
      <c r="H84" s="128"/>
      <c r="I84" s="109"/>
      <c r="J84" s="160" t="str">
        <f t="shared" si="1"/>
        <v>No</v>
      </c>
      <c r="K84" s="445"/>
      <c r="L84" s="446"/>
      <c r="M84" s="446"/>
      <c r="N84" s="447"/>
      <c r="O84" s="178"/>
      <c r="P84" s="132"/>
      <c r="Q84" s="179"/>
      <c r="R84" s="40"/>
      <c r="S84" s="6"/>
      <c r="T84" s="60"/>
      <c r="U84" s="60"/>
      <c r="V84" s="60"/>
      <c r="W84" s="60"/>
      <c r="X84" s="61"/>
      <c r="Y84" s="61"/>
    </row>
    <row r="85" spans="2:25" s="9" customFormat="1" ht="19.5" customHeight="1" thickBot="1" x14ac:dyDescent="0.3">
      <c r="B85" s="29"/>
      <c r="C85" s="30"/>
      <c r="D85" s="80"/>
      <c r="E85" s="31"/>
      <c r="F85" s="48"/>
      <c r="G85" s="49"/>
      <c r="H85" s="130"/>
      <c r="I85" s="110"/>
      <c r="J85" s="161" t="str">
        <f>IF(G85="EME","Yes",IF(H85="Black Empowered  (&gt;= 25 %, &lt; 51 %)","Yes",IF(H85="Black Owned  (&gt;= 51 %)","Yes","No")))</f>
        <v>No</v>
      </c>
      <c r="K85" s="470"/>
      <c r="L85" s="471"/>
      <c r="M85" s="471"/>
      <c r="N85" s="472"/>
      <c r="O85" s="180"/>
      <c r="P85" s="133"/>
      <c r="Q85" s="181"/>
      <c r="R85" s="40"/>
      <c r="S85" s="6"/>
      <c r="T85" s="60"/>
      <c r="U85" s="60"/>
      <c r="V85" s="60"/>
      <c r="W85" s="60"/>
      <c r="X85" s="61"/>
      <c r="Y85" s="61"/>
    </row>
    <row r="86" spans="2:25" s="9" customFormat="1" ht="19.5" customHeight="1" x14ac:dyDescent="0.25">
      <c r="B86" s="5"/>
      <c r="C86" s="5"/>
      <c r="D86" s="5"/>
      <c r="E86" s="5"/>
      <c r="F86" s="5"/>
      <c r="G86" s="5"/>
      <c r="H86" s="5"/>
      <c r="I86" s="5"/>
      <c r="J86" s="5"/>
      <c r="K86" s="5"/>
      <c r="L86" s="5"/>
      <c r="M86" s="5"/>
      <c r="N86" s="5"/>
      <c r="O86" s="5"/>
      <c r="P86" s="5"/>
      <c r="Q86" s="5"/>
      <c r="R86" s="40"/>
      <c r="S86" s="6"/>
      <c r="T86" s="60"/>
      <c r="U86" s="60"/>
      <c r="V86" s="60"/>
      <c r="W86" s="60"/>
      <c r="X86" s="61"/>
      <c r="Y86" s="61"/>
    </row>
    <row r="87" spans="2:25" ht="19.5" customHeight="1" x14ac:dyDescent="0.25">
      <c r="R87" s="40"/>
    </row>
    <row r="88" spans="2:25" ht="19.5" customHeight="1" x14ac:dyDescent="0.3">
      <c r="B88" s="8" t="s">
        <v>47</v>
      </c>
      <c r="C88"/>
      <c r="D88"/>
      <c r="E88"/>
      <c r="F88"/>
      <c r="G88"/>
      <c r="H88"/>
      <c r="I88"/>
      <c r="J88"/>
      <c r="K88"/>
      <c r="L88"/>
      <c r="M88"/>
      <c r="N88"/>
      <c r="O88"/>
      <c r="P88"/>
      <c r="Q88"/>
      <c r="R88" s="40"/>
    </row>
    <row r="89" spans="2:25" ht="19.5" customHeight="1" x14ac:dyDescent="0.3">
      <c r="B89" s="487" t="s">
        <v>217</v>
      </c>
      <c r="C89" s="487"/>
      <c r="D89" s="487"/>
      <c r="E89" s="487"/>
      <c r="F89" s="487"/>
      <c r="G89" s="487"/>
      <c r="H89"/>
      <c r="I89"/>
      <c r="J89"/>
      <c r="K89"/>
      <c r="L89"/>
      <c r="M89"/>
      <c r="N89"/>
      <c r="O89"/>
      <c r="P89"/>
      <c r="Q89"/>
      <c r="R89" s="40"/>
    </row>
    <row r="90" spans="2:25" ht="19.5" customHeight="1" thickBot="1" x14ac:dyDescent="0.35">
      <c r="B90" s="33"/>
      <c r="C90" s="34"/>
      <c r="D90" s="33"/>
      <c r="E90" s="33"/>
      <c r="F90" s="33"/>
      <c r="G90" s="33"/>
      <c r="H90" s="33"/>
      <c r="I90" s="33"/>
      <c r="J90" s="33"/>
      <c r="K90" s="33"/>
      <c r="L90" s="33"/>
      <c r="M90" s="169"/>
      <c r="N90" s="169"/>
      <c r="O90" s="169"/>
      <c r="P90" s="169"/>
      <c r="Q90" s="169"/>
      <c r="R90"/>
    </row>
    <row r="91" spans="2:25" ht="19.5" customHeight="1" thickBot="1" x14ac:dyDescent="0.35">
      <c r="B91"/>
      <c r="C91"/>
      <c r="D91"/>
      <c r="F91" s="448" t="s">
        <v>37</v>
      </c>
      <c r="G91" s="449"/>
      <c r="H91" s="449"/>
      <c r="I91" s="449"/>
      <c r="J91" s="449"/>
      <c r="K91" s="448" t="s">
        <v>178</v>
      </c>
      <c r="L91" s="450"/>
      <c r="N91" s="54"/>
      <c r="O91" s="54"/>
      <c r="P91" s="54"/>
      <c r="Q91" s="54"/>
      <c r="R91" s="54"/>
    </row>
    <row r="92" spans="2:25" ht="33.75" customHeight="1" thickBot="1" x14ac:dyDescent="0.3">
      <c r="B92" s="152" t="s">
        <v>19</v>
      </c>
      <c r="C92" s="153" t="s">
        <v>13</v>
      </c>
      <c r="D92" s="154" t="s">
        <v>48</v>
      </c>
      <c r="E92" s="155"/>
      <c r="F92" s="156" t="s">
        <v>49</v>
      </c>
      <c r="G92" s="157" t="s">
        <v>50</v>
      </c>
      <c r="H92" s="157" t="s">
        <v>51</v>
      </c>
      <c r="I92" s="157" t="s">
        <v>52</v>
      </c>
      <c r="J92" s="158" t="s">
        <v>53</v>
      </c>
      <c r="K92" s="156" t="s">
        <v>49</v>
      </c>
      <c r="L92" s="156" t="s">
        <v>179</v>
      </c>
      <c r="N92" s="55"/>
      <c r="O92" s="55"/>
      <c r="P92" s="55"/>
      <c r="Q92" s="55"/>
      <c r="R92" s="55"/>
    </row>
    <row r="93" spans="2:25" ht="19.5" customHeight="1" x14ac:dyDescent="0.25">
      <c r="B93" s="495" t="s">
        <v>54</v>
      </c>
      <c r="C93" s="451">
        <v>1111</v>
      </c>
      <c r="D93" s="459" t="s">
        <v>55</v>
      </c>
      <c r="E93" s="143" t="s">
        <v>159</v>
      </c>
      <c r="F93" s="140">
        <v>8</v>
      </c>
      <c r="G93" s="35">
        <v>9</v>
      </c>
      <c r="H93" s="35">
        <v>2</v>
      </c>
      <c r="I93" s="35">
        <v>0</v>
      </c>
      <c r="J93" s="38">
        <v>0</v>
      </c>
      <c r="K93" s="466">
        <v>7</v>
      </c>
      <c r="L93" s="466">
        <v>6</v>
      </c>
      <c r="M93" s="56"/>
      <c r="N93" s="56"/>
      <c r="O93" s="56"/>
      <c r="P93" s="56"/>
      <c r="Q93" s="56"/>
      <c r="R93" s="56"/>
    </row>
    <row r="94" spans="2:25" ht="19.5" customHeight="1" thickBot="1" x14ac:dyDescent="0.3">
      <c r="B94" s="496"/>
      <c r="C94" s="452"/>
      <c r="D94" s="460"/>
      <c r="E94" s="144" t="s">
        <v>160</v>
      </c>
      <c r="F94" s="146">
        <v>10</v>
      </c>
      <c r="G94" s="147">
        <v>5</v>
      </c>
      <c r="H94" s="147">
        <v>2</v>
      </c>
      <c r="I94" s="147">
        <v>3</v>
      </c>
      <c r="J94" s="148">
        <v>7</v>
      </c>
      <c r="K94" s="467"/>
      <c r="L94" s="467"/>
      <c r="M94" s="56"/>
      <c r="N94" s="56"/>
      <c r="O94" s="56"/>
      <c r="P94" s="56"/>
      <c r="Q94" s="56"/>
      <c r="R94" s="56"/>
    </row>
    <row r="95" spans="2:25" ht="19.5" customHeight="1" x14ac:dyDescent="0.25">
      <c r="B95" s="496"/>
      <c r="C95" s="452"/>
      <c r="D95" s="459" t="s">
        <v>56</v>
      </c>
      <c r="E95" s="143" t="s">
        <v>159</v>
      </c>
      <c r="F95" s="140">
        <v>7</v>
      </c>
      <c r="G95" s="35">
        <v>1</v>
      </c>
      <c r="H95" s="35">
        <v>7</v>
      </c>
      <c r="I95" s="35">
        <v>5</v>
      </c>
      <c r="J95" s="38">
        <v>5</v>
      </c>
      <c r="K95" s="467"/>
      <c r="L95" s="467"/>
      <c r="M95" s="56"/>
      <c r="N95" s="56"/>
      <c r="O95" s="56"/>
      <c r="P95" s="56"/>
      <c r="Q95" s="56"/>
      <c r="R95" s="56"/>
    </row>
    <row r="96" spans="2:25" ht="19.5" customHeight="1" thickBot="1" x14ac:dyDescent="0.3">
      <c r="B96" s="496"/>
      <c r="C96" s="452"/>
      <c r="D96" s="460"/>
      <c r="E96" s="144" t="s">
        <v>160</v>
      </c>
      <c r="F96" s="149">
        <v>0</v>
      </c>
      <c r="G96" s="150">
        <v>1</v>
      </c>
      <c r="H96" s="150">
        <v>2</v>
      </c>
      <c r="I96" s="150">
        <v>7</v>
      </c>
      <c r="J96" s="151">
        <v>3</v>
      </c>
      <c r="K96" s="467"/>
      <c r="L96" s="467"/>
      <c r="M96" s="56"/>
      <c r="N96" s="56"/>
      <c r="O96" s="56"/>
      <c r="P96" s="56"/>
      <c r="Q96" s="56"/>
      <c r="R96" s="56"/>
    </row>
    <row r="97" spans="1:32" ht="19.5" customHeight="1" x14ac:dyDescent="0.25">
      <c r="B97" s="496"/>
      <c r="C97" s="452"/>
      <c r="D97" s="459" t="s">
        <v>57</v>
      </c>
      <c r="E97" s="143" t="s">
        <v>159</v>
      </c>
      <c r="F97" s="140">
        <v>2</v>
      </c>
      <c r="G97" s="35">
        <v>0</v>
      </c>
      <c r="H97" s="35">
        <v>8</v>
      </c>
      <c r="I97" s="35">
        <v>10</v>
      </c>
      <c r="J97" s="38">
        <v>5</v>
      </c>
      <c r="K97" s="467"/>
      <c r="L97" s="467"/>
      <c r="M97" s="56"/>
      <c r="N97" s="56"/>
      <c r="O97" s="56"/>
      <c r="P97" s="56"/>
      <c r="Q97" s="56"/>
      <c r="R97" s="56"/>
    </row>
    <row r="98" spans="1:32" ht="19.5" customHeight="1" thickBot="1" x14ac:dyDescent="0.3">
      <c r="B98" s="496"/>
      <c r="C98" s="452"/>
      <c r="D98" s="460"/>
      <c r="E98" s="144" t="s">
        <v>160</v>
      </c>
      <c r="F98" s="149">
        <v>8</v>
      </c>
      <c r="G98" s="150">
        <v>2</v>
      </c>
      <c r="H98" s="150">
        <v>1</v>
      </c>
      <c r="I98" s="150">
        <v>2</v>
      </c>
      <c r="J98" s="151">
        <v>8</v>
      </c>
      <c r="K98" s="467"/>
      <c r="L98" s="467"/>
      <c r="M98" s="56"/>
      <c r="N98" s="56"/>
      <c r="O98" s="56"/>
      <c r="P98" s="56"/>
      <c r="Q98" s="56"/>
      <c r="R98" s="56"/>
    </row>
    <row r="99" spans="1:32" s="3" customFormat="1" ht="19.5" customHeight="1" x14ac:dyDescent="0.25">
      <c r="A99" s="1"/>
      <c r="B99" s="496"/>
      <c r="C99" s="452"/>
      <c r="D99" s="459" t="s">
        <v>58</v>
      </c>
      <c r="E99" s="143" t="s">
        <v>159</v>
      </c>
      <c r="F99" s="140">
        <v>6</v>
      </c>
      <c r="G99" s="35">
        <v>1</v>
      </c>
      <c r="H99" s="35">
        <v>5</v>
      </c>
      <c r="I99" s="35">
        <v>7</v>
      </c>
      <c r="J99" s="38">
        <v>9</v>
      </c>
      <c r="K99" s="467"/>
      <c r="L99" s="467"/>
      <c r="M99" s="56"/>
      <c r="N99" s="56"/>
      <c r="O99" s="56"/>
      <c r="P99" s="56"/>
      <c r="Q99" s="56"/>
      <c r="R99" s="56"/>
      <c r="T99" s="57"/>
      <c r="U99" s="57"/>
      <c r="V99" s="57"/>
      <c r="W99" s="57"/>
      <c r="X99" s="59"/>
      <c r="Y99" s="59"/>
      <c r="Z99" s="1"/>
      <c r="AA99" s="1"/>
      <c r="AB99" s="1"/>
      <c r="AC99" s="1"/>
      <c r="AD99" s="1"/>
      <c r="AE99" s="1"/>
      <c r="AF99" s="1"/>
    </row>
    <row r="100" spans="1:32" s="3" customFormat="1" ht="19.5" customHeight="1" thickBot="1" x14ac:dyDescent="0.3">
      <c r="A100" s="1"/>
      <c r="B100" s="497"/>
      <c r="C100" s="453"/>
      <c r="D100" s="460"/>
      <c r="E100" s="144" t="s">
        <v>160</v>
      </c>
      <c r="F100" s="146">
        <v>7</v>
      </c>
      <c r="G100" s="147">
        <v>9</v>
      </c>
      <c r="H100" s="147">
        <v>5</v>
      </c>
      <c r="I100" s="147">
        <v>7</v>
      </c>
      <c r="J100" s="148">
        <v>10</v>
      </c>
      <c r="K100" s="468"/>
      <c r="L100" s="468"/>
      <c r="M100" s="56"/>
      <c r="N100" s="56"/>
      <c r="O100" s="56"/>
      <c r="P100" s="56"/>
      <c r="Q100" s="56"/>
      <c r="R100" s="56"/>
      <c r="T100" s="57"/>
      <c r="U100" s="57"/>
      <c r="V100" s="57"/>
      <c r="W100" s="57"/>
      <c r="X100" s="59"/>
      <c r="Y100" s="59"/>
      <c r="Z100" s="1"/>
      <c r="AA100" s="1"/>
      <c r="AB100" s="1"/>
      <c r="AC100" s="1"/>
      <c r="AD100" s="1"/>
      <c r="AE100" s="1"/>
      <c r="AF100" s="1"/>
    </row>
    <row r="101" spans="1:32" s="3" customFormat="1" ht="19.5" customHeight="1" x14ac:dyDescent="0.25">
      <c r="A101" s="1"/>
      <c r="B101" s="489" t="s">
        <v>59</v>
      </c>
      <c r="C101" s="454">
        <v>2222</v>
      </c>
      <c r="D101" s="457" t="s">
        <v>55</v>
      </c>
      <c r="E101" s="143" t="s">
        <v>159</v>
      </c>
      <c r="F101" s="145">
        <v>6</v>
      </c>
      <c r="G101" s="36">
        <v>0</v>
      </c>
      <c r="H101" s="36">
        <v>8</v>
      </c>
      <c r="I101" s="36">
        <v>8</v>
      </c>
      <c r="J101" s="37">
        <v>7</v>
      </c>
      <c r="K101" s="464">
        <v>7</v>
      </c>
      <c r="L101" s="464">
        <v>5</v>
      </c>
      <c r="M101" s="56"/>
      <c r="N101" s="56"/>
      <c r="O101" s="56"/>
      <c r="P101" s="56"/>
      <c r="Q101" s="56"/>
      <c r="R101" s="56"/>
      <c r="T101" s="57"/>
      <c r="U101" s="57"/>
      <c r="V101" s="57"/>
      <c r="W101" s="57"/>
      <c r="X101" s="59"/>
      <c r="Y101" s="59"/>
      <c r="Z101" s="1"/>
      <c r="AA101" s="1"/>
      <c r="AB101" s="1"/>
      <c r="AC101" s="1"/>
      <c r="AD101" s="1"/>
      <c r="AE101" s="1"/>
      <c r="AF101" s="1"/>
    </row>
    <row r="102" spans="1:32" s="3" customFormat="1" ht="19.5" customHeight="1" thickBot="1" x14ac:dyDescent="0.3">
      <c r="A102" s="1"/>
      <c r="B102" s="490"/>
      <c r="C102" s="455"/>
      <c r="D102" s="458"/>
      <c r="E102" s="144" t="s">
        <v>160</v>
      </c>
      <c r="F102" s="146">
        <v>7</v>
      </c>
      <c r="G102" s="147">
        <v>4</v>
      </c>
      <c r="H102" s="147">
        <v>1</v>
      </c>
      <c r="I102" s="147">
        <v>2</v>
      </c>
      <c r="J102" s="148">
        <v>9</v>
      </c>
      <c r="K102" s="465"/>
      <c r="L102" s="465"/>
      <c r="M102" s="56"/>
      <c r="N102" s="56"/>
      <c r="O102" s="56"/>
      <c r="P102" s="56"/>
      <c r="Q102" s="56"/>
      <c r="R102" s="56"/>
      <c r="T102" s="57"/>
      <c r="U102" s="57"/>
      <c r="V102" s="57"/>
      <c r="W102" s="57"/>
      <c r="X102" s="59"/>
      <c r="Y102" s="59"/>
      <c r="Z102" s="1"/>
      <c r="AA102" s="1"/>
      <c r="AB102" s="1"/>
      <c r="AC102" s="1"/>
      <c r="AD102" s="1"/>
      <c r="AE102" s="1"/>
      <c r="AF102" s="1"/>
    </row>
    <row r="103" spans="1:32" s="3" customFormat="1" ht="19.5" customHeight="1" x14ac:dyDescent="0.25">
      <c r="A103" s="1"/>
      <c r="B103" s="490"/>
      <c r="C103" s="455"/>
      <c r="D103" s="457" t="s">
        <v>56</v>
      </c>
      <c r="E103" s="143" t="s">
        <v>159</v>
      </c>
      <c r="F103" s="145">
        <v>5</v>
      </c>
      <c r="G103" s="36">
        <v>9</v>
      </c>
      <c r="H103" s="36">
        <v>9</v>
      </c>
      <c r="I103" s="36">
        <v>9</v>
      </c>
      <c r="J103" s="37">
        <v>2</v>
      </c>
      <c r="K103" s="465"/>
      <c r="L103" s="465"/>
      <c r="M103" s="56"/>
      <c r="N103" s="56"/>
      <c r="O103" s="56"/>
      <c r="P103" s="56"/>
      <c r="Q103" s="56"/>
      <c r="R103" s="56"/>
      <c r="T103" s="57"/>
      <c r="U103" s="57"/>
      <c r="V103" s="57"/>
      <c r="W103" s="57"/>
      <c r="X103" s="59"/>
      <c r="Y103" s="59"/>
      <c r="Z103" s="1"/>
      <c r="AA103" s="1"/>
      <c r="AB103" s="1"/>
      <c r="AC103" s="1"/>
      <c r="AD103" s="1"/>
      <c r="AE103" s="1"/>
      <c r="AF103" s="1"/>
    </row>
    <row r="104" spans="1:32" s="3" customFormat="1" ht="19.5" customHeight="1" thickBot="1" x14ac:dyDescent="0.3">
      <c r="A104" s="1"/>
      <c r="B104" s="490"/>
      <c r="C104" s="455"/>
      <c r="D104" s="458"/>
      <c r="E104" s="144" t="s">
        <v>160</v>
      </c>
      <c r="F104" s="149">
        <v>9</v>
      </c>
      <c r="G104" s="150">
        <v>6</v>
      </c>
      <c r="H104" s="150">
        <v>10</v>
      </c>
      <c r="I104" s="150">
        <v>8</v>
      </c>
      <c r="J104" s="151">
        <v>1</v>
      </c>
      <c r="K104" s="465"/>
      <c r="L104" s="465"/>
      <c r="M104" s="56"/>
      <c r="N104" s="56"/>
      <c r="O104" s="56"/>
      <c r="P104" s="56"/>
      <c r="Q104" s="56"/>
      <c r="R104" s="56"/>
      <c r="T104" s="57"/>
      <c r="U104" s="57"/>
      <c r="V104" s="57"/>
      <c r="W104" s="57"/>
      <c r="X104" s="59"/>
      <c r="Y104" s="59"/>
      <c r="Z104" s="1"/>
      <c r="AA104" s="1"/>
      <c r="AB104" s="1"/>
      <c r="AC104" s="1"/>
      <c r="AD104" s="1"/>
      <c r="AE104" s="1"/>
      <c r="AF104" s="1"/>
    </row>
    <row r="105" spans="1:32" s="3" customFormat="1" ht="19.5" customHeight="1" x14ac:dyDescent="0.25">
      <c r="A105" s="1"/>
      <c r="B105" s="490"/>
      <c r="C105" s="455"/>
      <c r="D105" s="457" t="s">
        <v>57</v>
      </c>
      <c r="E105" s="143" t="s">
        <v>159</v>
      </c>
      <c r="F105" s="145">
        <v>2</v>
      </c>
      <c r="G105" s="36">
        <v>9</v>
      </c>
      <c r="H105" s="36">
        <v>6</v>
      </c>
      <c r="I105" s="36">
        <v>5</v>
      </c>
      <c r="J105" s="37">
        <v>3</v>
      </c>
      <c r="K105" s="465"/>
      <c r="L105" s="465"/>
      <c r="M105" s="56"/>
      <c r="N105" s="56"/>
      <c r="O105" s="56"/>
      <c r="P105" s="56"/>
      <c r="Q105" s="56"/>
      <c r="R105" s="56"/>
      <c r="T105" s="57"/>
      <c r="U105" s="57"/>
      <c r="V105" s="57"/>
      <c r="W105" s="57"/>
      <c r="X105" s="59"/>
      <c r="Y105" s="59"/>
      <c r="Z105" s="1"/>
      <c r="AA105" s="1"/>
      <c r="AB105" s="1"/>
      <c r="AC105" s="1"/>
      <c r="AD105" s="1"/>
      <c r="AE105" s="1"/>
      <c r="AF105" s="1"/>
    </row>
    <row r="106" spans="1:32" s="3" customFormat="1" ht="19.5" customHeight="1" thickBot="1" x14ac:dyDescent="0.3">
      <c r="A106" s="1"/>
      <c r="B106" s="490"/>
      <c r="C106" s="455"/>
      <c r="D106" s="458"/>
      <c r="E106" s="144" t="s">
        <v>160</v>
      </c>
      <c r="F106" s="149">
        <v>4</v>
      </c>
      <c r="G106" s="150">
        <v>1</v>
      </c>
      <c r="H106" s="150">
        <v>8</v>
      </c>
      <c r="I106" s="150">
        <v>7</v>
      </c>
      <c r="J106" s="151">
        <v>10</v>
      </c>
      <c r="K106" s="465"/>
      <c r="L106" s="465"/>
      <c r="M106" s="56"/>
      <c r="N106" s="56"/>
      <c r="O106" s="56"/>
      <c r="P106" s="56"/>
      <c r="Q106" s="56"/>
      <c r="R106" s="56"/>
      <c r="T106" s="57"/>
      <c r="U106" s="57"/>
      <c r="V106" s="57"/>
      <c r="W106" s="57"/>
      <c r="X106" s="59"/>
      <c r="Y106" s="59"/>
      <c r="Z106" s="1"/>
      <c r="AA106" s="1"/>
      <c r="AB106" s="1"/>
      <c r="AC106" s="1"/>
      <c r="AD106" s="1"/>
      <c r="AE106" s="1"/>
      <c r="AF106" s="1"/>
    </row>
    <row r="107" spans="1:32" s="3" customFormat="1" ht="19.5" customHeight="1" x14ac:dyDescent="0.25">
      <c r="A107" s="1"/>
      <c r="B107" s="490"/>
      <c r="C107" s="455"/>
      <c r="D107" s="457" t="s">
        <v>58</v>
      </c>
      <c r="E107" s="143" t="s">
        <v>159</v>
      </c>
      <c r="F107" s="145">
        <v>4</v>
      </c>
      <c r="G107" s="36">
        <v>10</v>
      </c>
      <c r="H107" s="36">
        <v>10</v>
      </c>
      <c r="I107" s="36">
        <v>10</v>
      </c>
      <c r="J107" s="37">
        <v>3</v>
      </c>
      <c r="K107" s="465"/>
      <c r="L107" s="465"/>
      <c r="M107" s="56"/>
      <c r="N107" s="56"/>
      <c r="O107" s="56"/>
      <c r="P107" s="56"/>
      <c r="Q107" s="56"/>
      <c r="R107" s="56"/>
      <c r="T107" s="57"/>
      <c r="U107" s="57"/>
      <c r="V107" s="57"/>
      <c r="W107" s="57"/>
      <c r="X107" s="59"/>
      <c r="Y107" s="59"/>
      <c r="Z107" s="1"/>
      <c r="AA107" s="1"/>
      <c r="AB107" s="1"/>
      <c r="AC107" s="1"/>
      <c r="AD107" s="1"/>
      <c r="AE107" s="1"/>
      <c r="AF107" s="1"/>
    </row>
    <row r="108" spans="1:32" s="3" customFormat="1" ht="19.5" customHeight="1" thickBot="1" x14ac:dyDescent="0.3">
      <c r="A108" s="1"/>
      <c r="B108" s="491"/>
      <c r="C108" s="456"/>
      <c r="D108" s="458"/>
      <c r="E108" s="144" t="s">
        <v>160</v>
      </c>
      <c r="F108" s="146">
        <v>9</v>
      </c>
      <c r="G108" s="147">
        <v>7</v>
      </c>
      <c r="H108" s="147">
        <v>1</v>
      </c>
      <c r="I108" s="147">
        <v>2</v>
      </c>
      <c r="J108" s="148">
        <v>3</v>
      </c>
      <c r="K108" s="469"/>
      <c r="L108" s="469"/>
      <c r="M108" s="56"/>
      <c r="N108" s="56"/>
      <c r="O108" s="56"/>
      <c r="P108" s="56"/>
      <c r="Q108" s="56"/>
      <c r="R108" s="56"/>
      <c r="T108" s="57"/>
      <c r="U108" s="57"/>
      <c r="V108" s="57"/>
      <c r="W108" s="57"/>
      <c r="X108" s="59"/>
      <c r="Y108" s="59"/>
      <c r="Z108" s="1"/>
      <c r="AA108" s="1"/>
      <c r="AB108" s="1"/>
      <c r="AC108" s="1"/>
      <c r="AD108" s="1"/>
      <c r="AE108" s="1"/>
      <c r="AF108" s="1"/>
    </row>
    <row r="109" spans="1:32" s="3" customFormat="1" ht="19.5" customHeight="1" x14ac:dyDescent="0.25">
      <c r="A109" s="1"/>
      <c r="B109" s="492"/>
      <c r="C109" s="461"/>
      <c r="D109" s="457" t="s">
        <v>55</v>
      </c>
      <c r="E109" s="143" t="s">
        <v>159</v>
      </c>
      <c r="F109" s="140"/>
      <c r="G109" s="35"/>
      <c r="H109" s="35"/>
      <c r="I109" s="35"/>
      <c r="J109" s="38"/>
      <c r="K109" s="466"/>
      <c r="L109" s="466"/>
      <c r="M109" s="56"/>
      <c r="N109" s="56"/>
      <c r="O109" s="56"/>
      <c r="P109" s="56"/>
      <c r="Q109" s="56"/>
      <c r="R109" s="56"/>
      <c r="T109" s="57"/>
      <c r="U109" s="57"/>
      <c r="V109" s="57"/>
      <c r="W109" s="57"/>
      <c r="X109" s="59"/>
      <c r="Y109" s="59"/>
      <c r="Z109" s="1"/>
      <c r="AA109" s="1"/>
      <c r="AB109" s="1"/>
      <c r="AC109" s="1"/>
      <c r="AD109" s="1"/>
      <c r="AE109" s="1"/>
      <c r="AF109" s="1"/>
    </row>
    <row r="110" spans="1:32" s="3" customFormat="1" ht="19.5" customHeight="1" thickBot="1" x14ac:dyDescent="0.3">
      <c r="A110" s="1"/>
      <c r="B110" s="493"/>
      <c r="C110" s="462"/>
      <c r="D110" s="458"/>
      <c r="E110" s="144" t="s">
        <v>160</v>
      </c>
      <c r="F110" s="146"/>
      <c r="G110" s="147"/>
      <c r="H110" s="147"/>
      <c r="I110" s="147"/>
      <c r="J110" s="148"/>
      <c r="K110" s="467"/>
      <c r="L110" s="467"/>
      <c r="M110" s="56"/>
      <c r="N110" s="56"/>
      <c r="O110" s="56"/>
      <c r="P110" s="56"/>
      <c r="Q110" s="56"/>
      <c r="R110" s="56"/>
      <c r="T110" s="57"/>
      <c r="U110" s="57"/>
      <c r="V110" s="57"/>
      <c r="W110" s="57"/>
      <c r="X110" s="59"/>
      <c r="Y110" s="59"/>
      <c r="Z110" s="1"/>
      <c r="AA110" s="1"/>
      <c r="AB110" s="1"/>
      <c r="AC110" s="1"/>
      <c r="AD110" s="1"/>
      <c r="AE110" s="1"/>
      <c r="AF110" s="1"/>
    </row>
    <row r="111" spans="1:32" s="3" customFormat="1" ht="19.5" customHeight="1" x14ac:dyDescent="0.25">
      <c r="A111" s="1"/>
      <c r="B111" s="493"/>
      <c r="C111" s="462"/>
      <c r="D111" s="457" t="s">
        <v>56</v>
      </c>
      <c r="E111" s="143" t="s">
        <v>159</v>
      </c>
      <c r="F111" s="140"/>
      <c r="G111" s="35"/>
      <c r="H111" s="35"/>
      <c r="I111" s="35"/>
      <c r="J111" s="38"/>
      <c r="K111" s="467"/>
      <c r="L111" s="467"/>
      <c r="M111" s="56"/>
      <c r="N111" s="56"/>
      <c r="O111" s="56"/>
      <c r="P111" s="56"/>
      <c r="Q111" s="56"/>
      <c r="R111" s="56"/>
      <c r="T111" s="57"/>
      <c r="U111" s="57"/>
      <c r="V111" s="57"/>
      <c r="W111" s="57"/>
      <c r="X111" s="59"/>
      <c r="Y111" s="59"/>
      <c r="Z111" s="1"/>
      <c r="AA111" s="1"/>
      <c r="AB111" s="1"/>
      <c r="AC111" s="1"/>
      <c r="AD111" s="1"/>
      <c r="AE111" s="1"/>
      <c r="AF111" s="1"/>
    </row>
    <row r="112" spans="1:32" s="3" customFormat="1" ht="19.5" customHeight="1" thickBot="1" x14ac:dyDescent="0.3">
      <c r="A112" s="1"/>
      <c r="B112" s="493"/>
      <c r="C112" s="462"/>
      <c r="D112" s="458"/>
      <c r="E112" s="144" t="s">
        <v>160</v>
      </c>
      <c r="F112" s="149"/>
      <c r="G112" s="150"/>
      <c r="H112" s="150"/>
      <c r="I112" s="150"/>
      <c r="J112" s="151"/>
      <c r="K112" s="467"/>
      <c r="L112" s="467"/>
      <c r="M112" s="56"/>
      <c r="N112" s="56"/>
      <c r="O112" s="56"/>
      <c r="P112" s="56"/>
      <c r="Q112" s="56"/>
      <c r="R112" s="56"/>
      <c r="T112" s="57"/>
      <c r="U112" s="57"/>
      <c r="V112" s="57"/>
      <c r="W112" s="57"/>
      <c r="X112" s="59"/>
      <c r="Y112" s="59"/>
      <c r="Z112" s="1"/>
      <c r="AA112" s="1"/>
      <c r="AB112" s="1"/>
      <c r="AC112" s="1"/>
      <c r="AD112" s="1"/>
      <c r="AE112" s="1"/>
      <c r="AF112" s="1"/>
    </row>
    <row r="113" spans="1:32" s="3" customFormat="1" ht="19.5" customHeight="1" x14ac:dyDescent="0.25">
      <c r="A113" s="1"/>
      <c r="B113" s="493"/>
      <c r="C113" s="462"/>
      <c r="D113" s="457" t="s">
        <v>57</v>
      </c>
      <c r="E113" s="143" t="s">
        <v>159</v>
      </c>
      <c r="F113" s="140"/>
      <c r="G113" s="35"/>
      <c r="H113" s="35"/>
      <c r="I113" s="35"/>
      <c r="J113" s="38"/>
      <c r="K113" s="467"/>
      <c r="L113" s="467"/>
      <c r="M113" s="56"/>
      <c r="N113" s="56"/>
      <c r="O113" s="56"/>
      <c r="P113" s="56"/>
      <c r="Q113" s="56"/>
      <c r="R113" s="56"/>
      <c r="T113" s="57"/>
      <c r="U113" s="57"/>
      <c r="V113" s="57"/>
      <c r="W113" s="57"/>
      <c r="X113" s="59"/>
      <c r="Y113" s="59"/>
      <c r="Z113" s="1"/>
      <c r="AA113" s="1"/>
      <c r="AB113" s="1"/>
      <c r="AC113" s="1"/>
      <c r="AD113" s="1"/>
      <c r="AE113" s="1"/>
      <c r="AF113" s="1"/>
    </row>
    <row r="114" spans="1:32" s="3" customFormat="1" ht="19.5" customHeight="1" thickBot="1" x14ac:dyDescent="0.3">
      <c r="A114" s="1"/>
      <c r="B114" s="493"/>
      <c r="C114" s="462"/>
      <c r="D114" s="458"/>
      <c r="E114" s="144" t="s">
        <v>160</v>
      </c>
      <c r="F114" s="149"/>
      <c r="G114" s="150"/>
      <c r="H114" s="150"/>
      <c r="I114" s="150"/>
      <c r="J114" s="151"/>
      <c r="K114" s="467"/>
      <c r="L114" s="467"/>
      <c r="M114" s="56"/>
      <c r="N114" s="56"/>
      <c r="O114" s="56"/>
      <c r="P114" s="56"/>
      <c r="Q114" s="56"/>
      <c r="R114" s="56"/>
      <c r="T114" s="57"/>
      <c r="U114" s="57"/>
      <c r="V114" s="57"/>
      <c r="W114" s="57"/>
      <c r="X114" s="59"/>
      <c r="Y114" s="59"/>
      <c r="Z114" s="1"/>
      <c r="AA114" s="1"/>
      <c r="AB114" s="1"/>
      <c r="AC114" s="1"/>
      <c r="AD114" s="1"/>
      <c r="AE114" s="1"/>
      <c r="AF114" s="1"/>
    </row>
    <row r="115" spans="1:32" s="3" customFormat="1" ht="19.5" customHeight="1" x14ac:dyDescent="0.25">
      <c r="A115" s="1"/>
      <c r="B115" s="493"/>
      <c r="C115" s="462"/>
      <c r="D115" s="457" t="s">
        <v>58</v>
      </c>
      <c r="E115" s="143" t="s">
        <v>159</v>
      </c>
      <c r="F115" s="140"/>
      <c r="G115" s="35"/>
      <c r="H115" s="35"/>
      <c r="I115" s="35"/>
      <c r="J115" s="38"/>
      <c r="K115" s="467"/>
      <c r="L115" s="467"/>
      <c r="M115" s="56"/>
      <c r="N115" s="56"/>
      <c r="O115" s="56"/>
      <c r="P115" s="56"/>
      <c r="Q115" s="56"/>
      <c r="R115" s="56"/>
      <c r="T115" s="57"/>
      <c r="U115" s="57"/>
      <c r="V115" s="57"/>
      <c r="W115" s="57"/>
      <c r="X115" s="59"/>
      <c r="Y115" s="59"/>
      <c r="Z115" s="1"/>
      <c r="AA115" s="1"/>
      <c r="AB115" s="1"/>
      <c r="AC115" s="1"/>
      <c r="AD115" s="1"/>
      <c r="AE115" s="1"/>
      <c r="AF115" s="1"/>
    </row>
    <row r="116" spans="1:32" s="3" customFormat="1" ht="19.5" customHeight="1" thickBot="1" x14ac:dyDescent="0.3">
      <c r="A116" s="1"/>
      <c r="B116" s="494"/>
      <c r="C116" s="463"/>
      <c r="D116" s="458"/>
      <c r="E116" s="144" t="s">
        <v>160</v>
      </c>
      <c r="F116" s="146"/>
      <c r="G116" s="147"/>
      <c r="H116" s="147"/>
      <c r="I116" s="147"/>
      <c r="J116" s="148"/>
      <c r="K116" s="468"/>
      <c r="L116" s="468"/>
      <c r="M116" s="56"/>
      <c r="N116" s="56"/>
      <c r="O116" s="56"/>
      <c r="P116" s="56"/>
      <c r="Q116" s="56"/>
      <c r="R116" s="56"/>
      <c r="T116" s="57"/>
      <c r="U116" s="57"/>
      <c r="V116" s="57"/>
      <c r="W116" s="57"/>
      <c r="X116" s="59"/>
      <c r="Y116" s="59"/>
      <c r="Z116" s="1"/>
      <c r="AA116" s="1"/>
      <c r="AB116" s="1"/>
      <c r="AC116" s="1"/>
      <c r="AD116" s="1"/>
      <c r="AE116" s="1"/>
      <c r="AF116" s="1"/>
    </row>
    <row r="117" spans="1:32" s="3" customFormat="1" ht="19.5" customHeight="1" x14ac:dyDescent="0.25">
      <c r="A117" s="1"/>
      <c r="B117" s="489"/>
      <c r="C117" s="454"/>
      <c r="D117" s="457" t="s">
        <v>55</v>
      </c>
      <c r="E117" s="143" t="s">
        <v>159</v>
      </c>
      <c r="F117" s="145"/>
      <c r="G117" s="36"/>
      <c r="H117" s="36"/>
      <c r="I117" s="36"/>
      <c r="J117" s="37"/>
      <c r="K117" s="464"/>
      <c r="L117" s="464"/>
      <c r="M117" s="56"/>
      <c r="N117" s="56"/>
      <c r="O117" s="56"/>
      <c r="P117" s="56"/>
      <c r="Q117" s="56"/>
      <c r="R117" s="56"/>
      <c r="T117" s="57"/>
      <c r="U117" s="57"/>
      <c r="V117" s="57"/>
      <c r="W117" s="57"/>
      <c r="X117" s="59"/>
      <c r="Y117" s="59"/>
      <c r="Z117" s="1"/>
      <c r="AA117" s="1"/>
      <c r="AB117" s="1"/>
      <c r="AC117" s="1"/>
      <c r="AD117" s="1"/>
      <c r="AE117" s="1"/>
      <c r="AF117" s="1"/>
    </row>
    <row r="118" spans="1:32" s="3" customFormat="1" ht="19.5" customHeight="1" thickBot="1" x14ac:dyDescent="0.3">
      <c r="A118" s="1"/>
      <c r="B118" s="490"/>
      <c r="C118" s="455"/>
      <c r="D118" s="458"/>
      <c r="E118" s="144" t="s">
        <v>160</v>
      </c>
      <c r="F118" s="146"/>
      <c r="G118" s="147"/>
      <c r="H118" s="147"/>
      <c r="I118" s="147"/>
      <c r="J118" s="148"/>
      <c r="K118" s="465"/>
      <c r="L118" s="465"/>
      <c r="M118" s="56"/>
      <c r="N118" s="56"/>
      <c r="O118" s="56"/>
      <c r="P118" s="56"/>
      <c r="Q118" s="56"/>
      <c r="R118" s="56"/>
      <c r="T118" s="57"/>
      <c r="U118" s="57"/>
      <c r="V118" s="57"/>
      <c r="W118" s="57"/>
      <c r="X118" s="59"/>
      <c r="Y118" s="59"/>
      <c r="Z118" s="1"/>
      <c r="AA118" s="1"/>
      <c r="AB118" s="1"/>
      <c r="AC118" s="1"/>
      <c r="AD118" s="1"/>
      <c r="AE118" s="1"/>
      <c r="AF118" s="1"/>
    </row>
    <row r="119" spans="1:32" s="3" customFormat="1" ht="19.5" customHeight="1" x14ac:dyDescent="0.25">
      <c r="A119" s="1"/>
      <c r="B119" s="490"/>
      <c r="C119" s="455"/>
      <c r="D119" s="457" t="s">
        <v>56</v>
      </c>
      <c r="E119" s="143" t="s">
        <v>159</v>
      </c>
      <c r="F119" s="145"/>
      <c r="G119" s="36"/>
      <c r="H119" s="36"/>
      <c r="I119" s="36"/>
      <c r="J119" s="37"/>
      <c r="K119" s="465"/>
      <c r="L119" s="465"/>
      <c r="M119" s="56"/>
      <c r="N119" s="56"/>
      <c r="O119" s="56"/>
      <c r="P119" s="56"/>
      <c r="Q119" s="56"/>
      <c r="R119" s="56"/>
      <c r="T119" s="57"/>
      <c r="U119" s="57"/>
      <c r="V119" s="57"/>
      <c r="W119" s="57"/>
      <c r="X119" s="59"/>
      <c r="Y119" s="59"/>
      <c r="Z119" s="1"/>
      <c r="AA119" s="1"/>
      <c r="AB119" s="1"/>
      <c r="AC119" s="1"/>
      <c r="AD119" s="1"/>
      <c r="AE119" s="1"/>
      <c r="AF119" s="1"/>
    </row>
    <row r="120" spans="1:32" s="3" customFormat="1" ht="19.5" customHeight="1" thickBot="1" x14ac:dyDescent="0.3">
      <c r="A120" s="1"/>
      <c r="B120" s="490"/>
      <c r="C120" s="455"/>
      <c r="D120" s="458"/>
      <c r="E120" s="144" t="s">
        <v>160</v>
      </c>
      <c r="F120" s="149"/>
      <c r="G120" s="150"/>
      <c r="H120" s="150"/>
      <c r="I120" s="150"/>
      <c r="J120" s="151"/>
      <c r="K120" s="465"/>
      <c r="L120" s="465"/>
      <c r="M120" s="56"/>
      <c r="N120" s="56"/>
      <c r="O120" s="56"/>
      <c r="P120" s="56"/>
      <c r="Q120" s="56"/>
      <c r="R120" s="56"/>
      <c r="T120" s="57"/>
      <c r="U120" s="57"/>
      <c r="V120" s="57"/>
      <c r="W120" s="57"/>
      <c r="X120" s="59"/>
      <c r="Y120" s="59"/>
      <c r="Z120" s="1"/>
      <c r="AA120" s="1"/>
      <c r="AB120" s="1"/>
      <c r="AC120" s="1"/>
      <c r="AD120" s="1"/>
      <c r="AE120" s="1"/>
      <c r="AF120" s="1"/>
    </row>
    <row r="121" spans="1:32" s="3" customFormat="1" ht="19.5" customHeight="1" x14ac:dyDescent="0.25">
      <c r="A121" s="1"/>
      <c r="B121" s="490"/>
      <c r="C121" s="455"/>
      <c r="D121" s="457" t="s">
        <v>57</v>
      </c>
      <c r="E121" s="143" t="s">
        <v>159</v>
      </c>
      <c r="F121" s="145"/>
      <c r="G121" s="36"/>
      <c r="H121" s="36"/>
      <c r="I121" s="36"/>
      <c r="J121" s="37"/>
      <c r="K121" s="465"/>
      <c r="L121" s="465"/>
      <c r="M121" s="56"/>
      <c r="N121" s="56"/>
      <c r="O121" s="56"/>
      <c r="P121" s="56"/>
      <c r="Q121" s="56"/>
      <c r="R121" s="56"/>
      <c r="T121" s="57"/>
      <c r="U121" s="57"/>
      <c r="V121" s="57"/>
      <c r="W121" s="57"/>
      <c r="X121" s="59"/>
      <c r="Y121" s="59"/>
      <c r="Z121" s="1"/>
      <c r="AA121" s="1"/>
      <c r="AB121" s="1"/>
      <c r="AC121" s="1"/>
      <c r="AD121" s="1"/>
      <c r="AE121" s="1"/>
      <c r="AF121" s="1"/>
    </row>
    <row r="122" spans="1:32" s="3" customFormat="1" ht="19.5" customHeight="1" thickBot="1" x14ac:dyDescent="0.3">
      <c r="A122" s="1"/>
      <c r="B122" s="490"/>
      <c r="C122" s="455"/>
      <c r="D122" s="458"/>
      <c r="E122" s="144" t="s">
        <v>160</v>
      </c>
      <c r="F122" s="149"/>
      <c r="G122" s="150"/>
      <c r="H122" s="150"/>
      <c r="I122" s="150"/>
      <c r="J122" s="151"/>
      <c r="K122" s="465"/>
      <c r="L122" s="465"/>
      <c r="M122" s="56"/>
      <c r="N122" s="56"/>
      <c r="O122" s="56"/>
      <c r="P122" s="56"/>
      <c r="Q122" s="56"/>
      <c r="R122" s="56"/>
      <c r="T122" s="57"/>
      <c r="U122" s="57"/>
      <c r="V122" s="57"/>
      <c r="W122" s="57"/>
      <c r="X122" s="59"/>
      <c r="Y122" s="59"/>
      <c r="Z122" s="1"/>
      <c r="AA122" s="1"/>
      <c r="AB122" s="1"/>
      <c r="AC122" s="1"/>
      <c r="AD122" s="1"/>
      <c r="AE122" s="1"/>
      <c r="AF122" s="1"/>
    </row>
    <row r="123" spans="1:32" s="3" customFormat="1" ht="19.5" customHeight="1" x14ac:dyDescent="0.25">
      <c r="A123" s="1"/>
      <c r="B123" s="490"/>
      <c r="C123" s="455"/>
      <c r="D123" s="457" t="s">
        <v>58</v>
      </c>
      <c r="E123" s="143" t="s">
        <v>159</v>
      </c>
      <c r="F123" s="145"/>
      <c r="G123" s="36"/>
      <c r="H123" s="36"/>
      <c r="I123" s="36"/>
      <c r="J123" s="37"/>
      <c r="K123" s="465"/>
      <c r="L123" s="465"/>
      <c r="M123" s="56"/>
      <c r="N123" s="56"/>
      <c r="O123" s="56"/>
      <c r="P123" s="56"/>
      <c r="Q123" s="56"/>
      <c r="R123" s="56"/>
      <c r="T123" s="57"/>
      <c r="U123" s="57"/>
      <c r="V123" s="57"/>
      <c r="W123" s="57"/>
      <c r="X123" s="59"/>
      <c r="Y123" s="59"/>
      <c r="Z123" s="1"/>
      <c r="AA123" s="1"/>
      <c r="AB123" s="1"/>
      <c r="AC123" s="1"/>
      <c r="AD123" s="1"/>
      <c r="AE123" s="1"/>
      <c r="AF123" s="1"/>
    </row>
    <row r="124" spans="1:32" s="3" customFormat="1" ht="19.5" customHeight="1" thickBot="1" x14ac:dyDescent="0.3">
      <c r="A124" s="1"/>
      <c r="B124" s="491"/>
      <c r="C124" s="456"/>
      <c r="D124" s="458"/>
      <c r="E124" s="144" t="s">
        <v>160</v>
      </c>
      <c r="F124" s="146"/>
      <c r="G124" s="147"/>
      <c r="H124" s="147"/>
      <c r="I124" s="147"/>
      <c r="J124" s="148"/>
      <c r="K124" s="469"/>
      <c r="L124" s="469"/>
      <c r="M124" s="56"/>
      <c r="N124" s="56"/>
      <c r="O124" s="56"/>
      <c r="P124" s="56"/>
      <c r="Q124" s="56"/>
      <c r="R124" s="56"/>
      <c r="T124" s="57"/>
      <c r="U124" s="57"/>
      <c r="V124" s="57"/>
      <c r="W124" s="57"/>
      <c r="X124" s="59"/>
      <c r="Y124" s="59"/>
      <c r="Z124" s="1"/>
      <c r="AA124" s="1"/>
      <c r="AB124" s="1"/>
      <c r="AC124" s="1"/>
      <c r="AD124" s="1"/>
      <c r="AE124" s="1"/>
      <c r="AF124" s="1"/>
    </row>
    <row r="125" spans="1:32" s="3" customFormat="1" ht="19.5" customHeight="1" x14ac:dyDescent="0.25">
      <c r="A125" s="1"/>
      <c r="B125" s="492"/>
      <c r="C125" s="461"/>
      <c r="D125" s="457" t="s">
        <v>55</v>
      </c>
      <c r="E125" s="143" t="s">
        <v>159</v>
      </c>
      <c r="F125" s="140"/>
      <c r="G125" s="35"/>
      <c r="H125" s="35"/>
      <c r="I125" s="35"/>
      <c r="J125" s="38"/>
      <c r="K125" s="466"/>
      <c r="L125" s="466"/>
      <c r="M125" s="56"/>
      <c r="N125" s="56"/>
      <c r="O125" s="56"/>
      <c r="P125" s="56"/>
      <c r="Q125" s="56"/>
      <c r="R125" s="56"/>
      <c r="T125" s="57"/>
      <c r="U125" s="57"/>
      <c r="V125" s="57"/>
      <c r="W125" s="57"/>
      <c r="X125" s="59"/>
      <c r="Y125" s="59"/>
      <c r="Z125" s="1"/>
      <c r="AA125" s="1"/>
      <c r="AB125" s="1"/>
      <c r="AC125" s="1"/>
      <c r="AD125" s="1"/>
      <c r="AE125" s="1"/>
      <c r="AF125" s="1"/>
    </row>
    <row r="126" spans="1:32" s="3" customFormat="1" ht="19.5" customHeight="1" thickBot="1" x14ac:dyDescent="0.3">
      <c r="A126" s="1"/>
      <c r="B126" s="493"/>
      <c r="C126" s="462"/>
      <c r="D126" s="458"/>
      <c r="E126" s="144" t="s">
        <v>160</v>
      </c>
      <c r="F126" s="146"/>
      <c r="G126" s="147"/>
      <c r="H126" s="147"/>
      <c r="I126" s="147"/>
      <c r="J126" s="148"/>
      <c r="K126" s="467"/>
      <c r="L126" s="467"/>
      <c r="M126" s="56"/>
      <c r="N126" s="56"/>
      <c r="O126" s="56"/>
      <c r="P126" s="56"/>
      <c r="Q126" s="56"/>
      <c r="R126" s="56"/>
      <c r="T126" s="57"/>
      <c r="U126" s="57"/>
      <c r="V126" s="57"/>
      <c r="W126" s="57"/>
      <c r="X126" s="59"/>
      <c r="Y126" s="59"/>
      <c r="Z126" s="1"/>
      <c r="AA126" s="1"/>
      <c r="AB126" s="1"/>
      <c r="AC126" s="1"/>
      <c r="AD126" s="1"/>
      <c r="AE126" s="1"/>
      <c r="AF126" s="1"/>
    </row>
    <row r="127" spans="1:32" s="3" customFormat="1" ht="19.5" customHeight="1" x14ac:dyDescent="0.25">
      <c r="A127" s="1"/>
      <c r="B127" s="493"/>
      <c r="C127" s="462"/>
      <c r="D127" s="457" t="s">
        <v>56</v>
      </c>
      <c r="E127" s="143" t="s">
        <v>159</v>
      </c>
      <c r="F127" s="140"/>
      <c r="G127" s="35"/>
      <c r="H127" s="35"/>
      <c r="I127" s="35"/>
      <c r="J127" s="38"/>
      <c r="K127" s="467"/>
      <c r="L127" s="467"/>
      <c r="M127" s="56"/>
      <c r="N127" s="56"/>
      <c r="O127" s="56"/>
      <c r="P127" s="56"/>
      <c r="Q127" s="56"/>
      <c r="R127" s="56"/>
      <c r="T127" s="57"/>
      <c r="U127" s="57"/>
      <c r="V127" s="57"/>
      <c r="W127" s="57"/>
      <c r="X127" s="59"/>
      <c r="Y127" s="59"/>
      <c r="Z127" s="1"/>
      <c r="AA127" s="1"/>
      <c r="AB127" s="1"/>
      <c r="AC127" s="1"/>
      <c r="AD127" s="1"/>
      <c r="AE127" s="1"/>
      <c r="AF127" s="1"/>
    </row>
    <row r="128" spans="1:32" s="3" customFormat="1" ht="19.5" customHeight="1" thickBot="1" x14ac:dyDescent="0.3">
      <c r="A128" s="1"/>
      <c r="B128" s="493"/>
      <c r="C128" s="462"/>
      <c r="D128" s="458"/>
      <c r="E128" s="144" t="s">
        <v>160</v>
      </c>
      <c r="F128" s="149"/>
      <c r="G128" s="150"/>
      <c r="H128" s="150"/>
      <c r="I128" s="150"/>
      <c r="J128" s="151"/>
      <c r="K128" s="467"/>
      <c r="L128" s="467"/>
      <c r="M128" s="56"/>
      <c r="N128" s="56"/>
      <c r="O128" s="56"/>
      <c r="P128" s="56"/>
      <c r="Q128" s="56"/>
      <c r="R128" s="56"/>
      <c r="T128" s="57"/>
      <c r="U128" s="57"/>
      <c r="V128" s="57"/>
      <c r="W128" s="57"/>
      <c r="X128" s="59"/>
      <c r="Y128" s="59"/>
      <c r="Z128" s="1"/>
      <c r="AA128" s="1"/>
      <c r="AB128" s="1"/>
      <c r="AC128" s="1"/>
      <c r="AD128" s="1"/>
      <c r="AE128" s="1"/>
      <c r="AF128" s="1"/>
    </row>
    <row r="129" spans="1:32" s="3" customFormat="1" ht="19.5" customHeight="1" x14ac:dyDescent="0.25">
      <c r="A129" s="1"/>
      <c r="B129" s="493"/>
      <c r="C129" s="462"/>
      <c r="D129" s="457" t="s">
        <v>57</v>
      </c>
      <c r="E129" s="143" t="s">
        <v>159</v>
      </c>
      <c r="F129" s="140"/>
      <c r="G129" s="35"/>
      <c r="H129" s="35"/>
      <c r="I129" s="35"/>
      <c r="J129" s="38"/>
      <c r="K129" s="467"/>
      <c r="L129" s="467"/>
      <c r="M129" s="56"/>
      <c r="N129" s="56"/>
      <c r="O129" s="56"/>
      <c r="P129" s="56"/>
      <c r="Q129" s="56"/>
      <c r="R129" s="56"/>
      <c r="T129" s="57"/>
      <c r="U129" s="57"/>
      <c r="V129" s="57"/>
      <c r="W129" s="57"/>
      <c r="X129" s="59"/>
      <c r="Y129" s="59"/>
      <c r="Z129" s="1"/>
      <c r="AA129" s="1"/>
      <c r="AB129" s="1"/>
      <c r="AC129" s="1"/>
      <c r="AD129" s="1"/>
      <c r="AE129" s="1"/>
      <c r="AF129" s="1"/>
    </row>
    <row r="130" spans="1:32" s="3" customFormat="1" ht="19.5" customHeight="1" thickBot="1" x14ac:dyDescent="0.3">
      <c r="A130" s="1"/>
      <c r="B130" s="493"/>
      <c r="C130" s="462"/>
      <c r="D130" s="458"/>
      <c r="E130" s="144" t="s">
        <v>160</v>
      </c>
      <c r="F130" s="149"/>
      <c r="G130" s="150"/>
      <c r="H130" s="150"/>
      <c r="I130" s="150"/>
      <c r="J130" s="151"/>
      <c r="K130" s="467"/>
      <c r="L130" s="467"/>
      <c r="M130" s="56"/>
      <c r="N130" s="56"/>
      <c r="O130" s="56"/>
      <c r="P130" s="56"/>
      <c r="Q130" s="56"/>
      <c r="R130" s="56"/>
      <c r="T130" s="57"/>
      <c r="U130" s="57"/>
      <c r="V130" s="57"/>
      <c r="W130" s="57"/>
      <c r="X130" s="59"/>
      <c r="Y130" s="59"/>
      <c r="Z130" s="1"/>
      <c r="AA130" s="1"/>
      <c r="AB130" s="1"/>
      <c r="AC130" s="1"/>
      <c r="AD130" s="1"/>
      <c r="AE130" s="1"/>
      <c r="AF130" s="1"/>
    </row>
    <row r="131" spans="1:32" s="3" customFormat="1" ht="19.5" customHeight="1" x14ac:dyDescent="0.25">
      <c r="A131" s="1"/>
      <c r="B131" s="493"/>
      <c r="C131" s="462"/>
      <c r="D131" s="457" t="s">
        <v>58</v>
      </c>
      <c r="E131" s="143" t="s">
        <v>159</v>
      </c>
      <c r="F131" s="140"/>
      <c r="G131" s="35"/>
      <c r="H131" s="35"/>
      <c r="I131" s="35"/>
      <c r="J131" s="38"/>
      <c r="K131" s="467"/>
      <c r="L131" s="467"/>
      <c r="M131" s="56"/>
      <c r="N131" s="56"/>
      <c r="O131" s="56"/>
      <c r="P131" s="56"/>
      <c r="Q131" s="56"/>
      <c r="R131" s="56"/>
      <c r="T131" s="57"/>
      <c r="U131" s="57"/>
      <c r="V131" s="57"/>
      <c r="W131" s="57"/>
      <c r="X131" s="59"/>
      <c r="Y131" s="59"/>
      <c r="Z131" s="1"/>
      <c r="AA131" s="1"/>
      <c r="AB131" s="1"/>
      <c r="AC131" s="1"/>
      <c r="AD131" s="1"/>
      <c r="AE131" s="1"/>
      <c r="AF131" s="1"/>
    </row>
    <row r="132" spans="1:32" s="3" customFormat="1" ht="19.5" customHeight="1" thickBot="1" x14ac:dyDescent="0.3">
      <c r="A132" s="1"/>
      <c r="B132" s="494"/>
      <c r="C132" s="463"/>
      <c r="D132" s="458"/>
      <c r="E132" s="144" t="s">
        <v>160</v>
      </c>
      <c r="F132" s="146"/>
      <c r="G132" s="147"/>
      <c r="H132" s="147"/>
      <c r="I132" s="147"/>
      <c r="J132" s="148"/>
      <c r="K132" s="468"/>
      <c r="L132" s="468"/>
      <c r="M132" s="56"/>
      <c r="N132" s="56"/>
      <c r="O132" s="56"/>
      <c r="P132" s="56"/>
      <c r="Q132" s="56"/>
      <c r="R132" s="56"/>
      <c r="T132" s="57"/>
      <c r="U132" s="57"/>
      <c r="V132" s="57"/>
      <c r="W132" s="57"/>
      <c r="X132" s="59"/>
      <c r="Y132" s="59"/>
      <c r="Z132" s="1"/>
      <c r="AA132" s="1"/>
      <c r="AB132" s="1"/>
      <c r="AC132" s="1"/>
      <c r="AD132" s="1"/>
      <c r="AE132" s="1"/>
      <c r="AF132" s="1"/>
    </row>
    <row r="133" spans="1:32" s="3" customFormat="1" ht="19.5" customHeight="1" x14ac:dyDescent="0.25">
      <c r="A133" s="1"/>
      <c r="B133" s="489"/>
      <c r="C133" s="454"/>
      <c r="D133" s="457" t="s">
        <v>55</v>
      </c>
      <c r="E133" s="143" t="s">
        <v>159</v>
      </c>
      <c r="F133" s="145"/>
      <c r="G133" s="36"/>
      <c r="H133" s="36"/>
      <c r="I133" s="36"/>
      <c r="J133" s="37"/>
      <c r="K133" s="464"/>
      <c r="L133" s="464"/>
      <c r="M133" s="56"/>
      <c r="N133" s="56"/>
      <c r="O133" s="56"/>
      <c r="P133" s="56"/>
      <c r="Q133" s="56"/>
      <c r="R133" s="56"/>
      <c r="T133" s="57"/>
      <c r="U133" s="57"/>
      <c r="V133" s="57"/>
      <c r="W133" s="57"/>
      <c r="X133" s="59"/>
      <c r="Y133" s="59"/>
      <c r="Z133" s="1"/>
      <c r="AA133" s="1"/>
      <c r="AB133" s="1"/>
      <c r="AC133" s="1"/>
      <c r="AD133" s="1"/>
      <c r="AE133" s="1"/>
      <c r="AF133" s="1"/>
    </row>
    <row r="134" spans="1:32" s="3" customFormat="1" ht="19.5" customHeight="1" thickBot="1" x14ac:dyDescent="0.3">
      <c r="A134" s="1"/>
      <c r="B134" s="490"/>
      <c r="C134" s="455"/>
      <c r="D134" s="458"/>
      <c r="E134" s="144" t="s">
        <v>160</v>
      </c>
      <c r="F134" s="146"/>
      <c r="G134" s="147"/>
      <c r="H134" s="147"/>
      <c r="I134" s="147"/>
      <c r="J134" s="148"/>
      <c r="K134" s="465"/>
      <c r="L134" s="465"/>
      <c r="M134" s="56"/>
      <c r="N134" s="56"/>
      <c r="O134" s="56"/>
      <c r="P134" s="56"/>
      <c r="Q134" s="56"/>
      <c r="R134" s="56"/>
      <c r="T134" s="57"/>
      <c r="U134" s="57"/>
      <c r="V134" s="57"/>
      <c r="W134" s="57"/>
      <c r="X134" s="59"/>
      <c r="Y134" s="59"/>
      <c r="Z134" s="1"/>
      <c r="AA134" s="1"/>
      <c r="AB134" s="1"/>
      <c r="AC134" s="1"/>
      <c r="AD134" s="1"/>
      <c r="AE134" s="1"/>
      <c r="AF134" s="1"/>
    </row>
    <row r="135" spans="1:32" s="3" customFormat="1" ht="19.5" customHeight="1" x14ac:dyDescent="0.25">
      <c r="A135" s="1"/>
      <c r="B135" s="490"/>
      <c r="C135" s="455"/>
      <c r="D135" s="457" t="s">
        <v>56</v>
      </c>
      <c r="E135" s="143" t="s">
        <v>159</v>
      </c>
      <c r="F135" s="145"/>
      <c r="G135" s="36"/>
      <c r="H135" s="36"/>
      <c r="I135" s="36"/>
      <c r="J135" s="37"/>
      <c r="K135" s="465"/>
      <c r="L135" s="465"/>
      <c r="M135" s="56"/>
      <c r="N135" s="56"/>
      <c r="O135" s="56"/>
      <c r="P135" s="56"/>
      <c r="Q135" s="56"/>
      <c r="R135" s="56"/>
      <c r="T135" s="57"/>
      <c r="U135" s="57"/>
      <c r="V135" s="57"/>
      <c r="W135" s="57"/>
      <c r="X135" s="59"/>
      <c r="Y135" s="59"/>
      <c r="Z135" s="1"/>
      <c r="AA135" s="1"/>
      <c r="AB135" s="1"/>
      <c r="AC135" s="1"/>
      <c r="AD135" s="1"/>
      <c r="AE135" s="1"/>
      <c r="AF135" s="1"/>
    </row>
    <row r="136" spans="1:32" s="3" customFormat="1" ht="19.5" customHeight="1" thickBot="1" x14ac:dyDescent="0.3">
      <c r="A136" s="1"/>
      <c r="B136" s="490"/>
      <c r="C136" s="455"/>
      <c r="D136" s="458"/>
      <c r="E136" s="144" t="s">
        <v>160</v>
      </c>
      <c r="F136" s="149"/>
      <c r="G136" s="150"/>
      <c r="H136" s="150"/>
      <c r="I136" s="150"/>
      <c r="J136" s="151"/>
      <c r="K136" s="465"/>
      <c r="L136" s="465"/>
      <c r="M136" s="56"/>
      <c r="N136" s="56"/>
      <c r="O136" s="56"/>
      <c r="P136" s="56"/>
      <c r="Q136" s="56"/>
      <c r="R136" s="56"/>
      <c r="T136" s="57"/>
      <c r="U136" s="57"/>
      <c r="V136" s="57"/>
      <c r="W136" s="57"/>
      <c r="X136" s="59"/>
      <c r="Y136" s="59"/>
      <c r="Z136" s="1"/>
      <c r="AA136" s="1"/>
      <c r="AB136" s="1"/>
      <c r="AC136" s="1"/>
      <c r="AD136" s="1"/>
      <c r="AE136" s="1"/>
      <c r="AF136" s="1"/>
    </row>
    <row r="137" spans="1:32" s="3" customFormat="1" ht="19.5" customHeight="1" x14ac:dyDescent="0.25">
      <c r="A137" s="1"/>
      <c r="B137" s="490"/>
      <c r="C137" s="455"/>
      <c r="D137" s="457" t="s">
        <v>57</v>
      </c>
      <c r="E137" s="143" t="s">
        <v>159</v>
      </c>
      <c r="F137" s="145"/>
      <c r="G137" s="36"/>
      <c r="H137" s="36"/>
      <c r="I137" s="36"/>
      <c r="J137" s="37"/>
      <c r="K137" s="465"/>
      <c r="L137" s="465"/>
      <c r="M137" s="56"/>
      <c r="N137" s="56"/>
      <c r="O137" s="56"/>
      <c r="P137" s="56"/>
      <c r="Q137" s="56"/>
      <c r="R137" s="56"/>
      <c r="T137" s="57"/>
      <c r="U137" s="57"/>
      <c r="V137" s="57"/>
      <c r="W137" s="57"/>
      <c r="X137" s="59"/>
      <c r="Y137" s="59"/>
      <c r="Z137" s="1"/>
      <c r="AA137" s="1"/>
      <c r="AB137" s="1"/>
      <c r="AC137" s="1"/>
      <c r="AD137" s="1"/>
      <c r="AE137" s="1"/>
      <c r="AF137" s="1"/>
    </row>
    <row r="138" spans="1:32" s="3" customFormat="1" ht="19.5" customHeight="1" thickBot="1" x14ac:dyDescent="0.3">
      <c r="A138" s="1"/>
      <c r="B138" s="490"/>
      <c r="C138" s="455"/>
      <c r="D138" s="458"/>
      <c r="E138" s="144" t="s">
        <v>160</v>
      </c>
      <c r="F138" s="149"/>
      <c r="G138" s="150"/>
      <c r="H138" s="150"/>
      <c r="I138" s="150"/>
      <c r="J138" s="151"/>
      <c r="K138" s="465"/>
      <c r="L138" s="465"/>
      <c r="M138" s="56"/>
      <c r="N138" s="56"/>
      <c r="O138" s="56"/>
      <c r="P138" s="56"/>
      <c r="Q138" s="56"/>
      <c r="R138" s="56"/>
      <c r="T138" s="57"/>
      <c r="U138" s="57"/>
      <c r="V138" s="57"/>
      <c r="W138" s="57"/>
      <c r="X138" s="59"/>
      <c r="Y138" s="59"/>
      <c r="Z138" s="1"/>
      <c r="AA138" s="1"/>
      <c r="AB138" s="1"/>
      <c r="AC138" s="1"/>
      <c r="AD138" s="1"/>
      <c r="AE138" s="1"/>
      <c r="AF138" s="1"/>
    </row>
    <row r="139" spans="1:32" s="3" customFormat="1" ht="19.5" customHeight="1" x14ac:dyDescent="0.25">
      <c r="A139" s="1"/>
      <c r="B139" s="490"/>
      <c r="C139" s="455"/>
      <c r="D139" s="457" t="s">
        <v>58</v>
      </c>
      <c r="E139" s="143" t="s">
        <v>159</v>
      </c>
      <c r="F139" s="145"/>
      <c r="G139" s="36"/>
      <c r="H139" s="36"/>
      <c r="I139" s="36"/>
      <c r="J139" s="37"/>
      <c r="K139" s="465"/>
      <c r="L139" s="465"/>
      <c r="M139" s="56"/>
      <c r="N139" s="56"/>
      <c r="O139" s="56"/>
      <c r="P139" s="56"/>
      <c r="Q139" s="56"/>
      <c r="R139" s="56"/>
      <c r="T139" s="57"/>
      <c r="U139" s="57"/>
      <c r="V139" s="57"/>
      <c r="W139" s="57"/>
      <c r="X139" s="59"/>
      <c r="Y139" s="59"/>
      <c r="Z139" s="1"/>
      <c r="AA139" s="1"/>
      <c r="AB139" s="1"/>
      <c r="AC139" s="1"/>
      <c r="AD139" s="1"/>
      <c r="AE139" s="1"/>
      <c r="AF139" s="1"/>
    </row>
    <row r="140" spans="1:32" s="3" customFormat="1" ht="19.5" customHeight="1" thickBot="1" x14ac:dyDescent="0.3">
      <c r="A140" s="1"/>
      <c r="B140" s="491"/>
      <c r="C140" s="456"/>
      <c r="D140" s="458"/>
      <c r="E140" s="144" t="s">
        <v>160</v>
      </c>
      <c r="F140" s="146"/>
      <c r="G140" s="147"/>
      <c r="H140" s="147"/>
      <c r="I140" s="147"/>
      <c r="J140" s="148"/>
      <c r="K140" s="469"/>
      <c r="L140" s="469"/>
      <c r="M140" s="56"/>
      <c r="N140" s="56"/>
      <c r="O140" s="56"/>
      <c r="P140" s="56"/>
      <c r="Q140" s="56"/>
      <c r="R140" s="56"/>
      <c r="T140" s="57"/>
      <c r="U140" s="57"/>
      <c r="V140" s="57"/>
      <c r="W140" s="57"/>
      <c r="X140" s="59"/>
      <c r="Y140" s="59"/>
      <c r="Z140" s="1"/>
      <c r="AA140" s="1"/>
      <c r="AB140" s="1"/>
      <c r="AC140" s="1"/>
      <c r="AD140" s="1"/>
      <c r="AE140" s="1"/>
      <c r="AF140" s="1"/>
    </row>
    <row r="141" spans="1:32" s="3" customFormat="1" ht="19.5" customHeight="1" x14ac:dyDescent="0.25">
      <c r="A141" s="1"/>
      <c r="B141" s="492"/>
      <c r="C141" s="461"/>
      <c r="D141" s="457" t="s">
        <v>55</v>
      </c>
      <c r="E141" s="143" t="s">
        <v>159</v>
      </c>
      <c r="F141" s="140"/>
      <c r="G141" s="35"/>
      <c r="H141" s="35"/>
      <c r="I141" s="35"/>
      <c r="J141" s="38"/>
      <c r="K141" s="466"/>
      <c r="L141" s="466"/>
      <c r="M141" s="9"/>
      <c r="N141" s="1"/>
      <c r="O141" s="1"/>
      <c r="P141" s="1"/>
      <c r="Q141" s="1"/>
      <c r="R141" s="1"/>
      <c r="T141" s="57"/>
      <c r="U141" s="57"/>
      <c r="V141" s="57"/>
      <c r="W141" s="57"/>
      <c r="X141" s="59"/>
      <c r="Y141" s="59"/>
      <c r="Z141" s="1"/>
      <c r="AA141" s="1"/>
      <c r="AB141" s="1"/>
      <c r="AC141" s="1"/>
      <c r="AD141" s="1"/>
      <c r="AE141" s="1"/>
      <c r="AF141" s="1"/>
    </row>
    <row r="142" spans="1:32" s="3" customFormat="1" ht="19.5" customHeight="1" thickBot="1" x14ac:dyDescent="0.3">
      <c r="A142" s="1"/>
      <c r="B142" s="493"/>
      <c r="C142" s="462"/>
      <c r="D142" s="458"/>
      <c r="E142" s="144" t="s">
        <v>160</v>
      </c>
      <c r="F142" s="146"/>
      <c r="G142" s="147"/>
      <c r="H142" s="147"/>
      <c r="I142" s="147"/>
      <c r="J142" s="148"/>
      <c r="K142" s="467"/>
      <c r="L142" s="467"/>
      <c r="M142" s="9"/>
      <c r="N142" s="1"/>
      <c r="O142" s="1"/>
      <c r="P142" s="1"/>
      <c r="Q142" s="1"/>
      <c r="R142" s="1"/>
      <c r="T142" s="57"/>
      <c r="U142" s="57"/>
      <c r="V142" s="57"/>
      <c r="W142" s="57"/>
      <c r="X142" s="59"/>
      <c r="Y142" s="59"/>
      <c r="Z142" s="1"/>
      <c r="AA142" s="1"/>
      <c r="AB142" s="1"/>
      <c r="AC142" s="1"/>
      <c r="AD142" s="1"/>
      <c r="AE142" s="1"/>
      <c r="AF142" s="1"/>
    </row>
    <row r="143" spans="1:32" s="3" customFormat="1" ht="19.5" customHeight="1" x14ac:dyDescent="0.25">
      <c r="A143" s="1"/>
      <c r="B143" s="493"/>
      <c r="C143" s="462"/>
      <c r="D143" s="457" t="s">
        <v>56</v>
      </c>
      <c r="E143" s="143" t="s">
        <v>159</v>
      </c>
      <c r="F143" s="140"/>
      <c r="G143" s="35"/>
      <c r="H143" s="35"/>
      <c r="I143" s="35"/>
      <c r="J143" s="38"/>
      <c r="K143" s="467"/>
      <c r="L143" s="467"/>
      <c r="M143" s="9"/>
      <c r="N143" s="1"/>
      <c r="O143" s="1"/>
      <c r="P143" s="1"/>
      <c r="Q143" s="1"/>
      <c r="R143" s="1"/>
      <c r="T143" s="57"/>
      <c r="U143" s="57"/>
      <c r="V143" s="57"/>
      <c r="W143" s="57"/>
      <c r="X143" s="59"/>
      <c r="Y143" s="59"/>
      <c r="Z143" s="1"/>
      <c r="AA143" s="1"/>
      <c r="AB143" s="1"/>
      <c r="AC143" s="1"/>
      <c r="AD143" s="1"/>
      <c r="AE143" s="1"/>
      <c r="AF143" s="1"/>
    </row>
    <row r="144" spans="1:32" s="3" customFormat="1" ht="19.5" customHeight="1" thickBot="1" x14ac:dyDescent="0.3">
      <c r="A144" s="1"/>
      <c r="B144" s="493"/>
      <c r="C144" s="462"/>
      <c r="D144" s="458"/>
      <c r="E144" s="144" t="s">
        <v>160</v>
      </c>
      <c r="F144" s="149"/>
      <c r="G144" s="150"/>
      <c r="H144" s="150"/>
      <c r="I144" s="150"/>
      <c r="J144" s="151"/>
      <c r="K144" s="467"/>
      <c r="L144" s="467"/>
      <c r="M144" s="9"/>
      <c r="N144" s="1"/>
      <c r="O144" s="1"/>
      <c r="P144" s="1"/>
      <c r="Q144" s="1"/>
      <c r="R144" s="1"/>
      <c r="T144" s="57"/>
      <c r="U144" s="57"/>
      <c r="V144" s="57"/>
      <c r="W144" s="57"/>
      <c r="X144" s="59"/>
      <c r="Y144" s="59"/>
      <c r="Z144" s="1"/>
      <c r="AA144" s="1"/>
      <c r="AB144" s="1"/>
      <c r="AC144" s="1"/>
      <c r="AD144" s="1"/>
      <c r="AE144" s="1"/>
      <c r="AF144" s="1"/>
    </row>
    <row r="145" spans="1:32" s="3" customFormat="1" ht="19.5" customHeight="1" x14ac:dyDescent="0.25">
      <c r="A145" s="1"/>
      <c r="B145" s="493"/>
      <c r="C145" s="462"/>
      <c r="D145" s="457" t="s">
        <v>57</v>
      </c>
      <c r="E145" s="143" t="s">
        <v>159</v>
      </c>
      <c r="F145" s="140"/>
      <c r="G145" s="35"/>
      <c r="H145" s="35"/>
      <c r="I145" s="35"/>
      <c r="J145" s="38"/>
      <c r="K145" s="467"/>
      <c r="L145" s="467"/>
      <c r="M145" s="9"/>
      <c r="N145" s="1"/>
      <c r="O145" s="1"/>
      <c r="P145" s="1"/>
      <c r="Q145" s="1"/>
      <c r="R145" s="1"/>
      <c r="T145" s="57"/>
      <c r="U145" s="57"/>
      <c r="V145" s="57"/>
      <c r="W145" s="57"/>
      <c r="X145" s="59"/>
      <c r="Y145" s="59"/>
      <c r="Z145" s="1"/>
      <c r="AA145" s="1"/>
      <c r="AB145" s="1"/>
      <c r="AC145" s="1"/>
      <c r="AD145" s="1"/>
      <c r="AE145" s="1"/>
      <c r="AF145" s="1"/>
    </row>
    <row r="146" spans="1:32" s="3" customFormat="1" ht="19.5" customHeight="1" thickBot="1" x14ac:dyDescent="0.3">
      <c r="A146" s="1"/>
      <c r="B146" s="493"/>
      <c r="C146" s="462"/>
      <c r="D146" s="458"/>
      <c r="E146" s="144" t="s">
        <v>160</v>
      </c>
      <c r="F146" s="149"/>
      <c r="G146" s="150"/>
      <c r="H146" s="150"/>
      <c r="I146" s="150"/>
      <c r="J146" s="151"/>
      <c r="K146" s="467"/>
      <c r="L146" s="467"/>
      <c r="M146" s="9"/>
      <c r="N146" s="1"/>
      <c r="O146" s="1"/>
      <c r="P146" s="1"/>
      <c r="Q146" s="1"/>
      <c r="R146" s="1"/>
      <c r="T146" s="57"/>
      <c r="U146" s="57"/>
      <c r="V146" s="57"/>
      <c r="W146" s="57"/>
      <c r="X146" s="59"/>
      <c r="Y146" s="59"/>
      <c r="Z146" s="1"/>
      <c r="AA146" s="1"/>
      <c r="AB146" s="1"/>
      <c r="AC146" s="1"/>
      <c r="AD146" s="1"/>
      <c r="AE146" s="1"/>
      <c r="AF146" s="1"/>
    </row>
    <row r="147" spans="1:32" ht="19.5" customHeight="1" x14ac:dyDescent="0.25">
      <c r="B147" s="493"/>
      <c r="C147" s="462"/>
      <c r="D147" s="457" t="s">
        <v>58</v>
      </c>
      <c r="E147" s="143" t="s">
        <v>159</v>
      </c>
      <c r="F147" s="140"/>
      <c r="G147" s="35"/>
      <c r="H147" s="35"/>
      <c r="I147" s="35"/>
      <c r="J147" s="38"/>
      <c r="K147" s="467"/>
      <c r="L147" s="467"/>
      <c r="M147" s="9"/>
    </row>
    <row r="148" spans="1:32" ht="19.5" customHeight="1" thickBot="1" x14ac:dyDescent="0.3">
      <c r="B148" s="494"/>
      <c r="C148" s="463"/>
      <c r="D148" s="458"/>
      <c r="E148" s="144" t="s">
        <v>160</v>
      </c>
      <c r="F148" s="146"/>
      <c r="G148" s="147"/>
      <c r="H148" s="147"/>
      <c r="I148" s="147"/>
      <c r="J148" s="148"/>
      <c r="K148" s="468"/>
      <c r="L148" s="468"/>
      <c r="M148" s="9"/>
    </row>
    <row r="149" spans="1:32" ht="19.5" customHeight="1" x14ac:dyDescent="0.25">
      <c r="B149" s="489"/>
      <c r="C149" s="454"/>
      <c r="D149" s="457" t="s">
        <v>55</v>
      </c>
      <c r="E149" s="143" t="s">
        <v>159</v>
      </c>
      <c r="F149" s="145"/>
      <c r="G149" s="36"/>
      <c r="H149" s="36"/>
      <c r="I149" s="36"/>
      <c r="J149" s="37"/>
      <c r="K149" s="464"/>
      <c r="L149" s="464"/>
      <c r="M149" s="9"/>
    </row>
    <row r="150" spans="1:32" ht="19.5" customHeight="1" thickBot="1" x14ac:dyDescent="0.3">
      <c r="B150" s="490"/>
      <c r="C150" s="455"/>
      <c r="D150" s="458"/>
      <c r="E150" s="144" t="s">
        <v>160</v>
      </c>
      <c r="F150" s="146"/>
      <c r="G150" s="147"/>
      <c r="H150" s="147"/>
      <c r="I150" s="147"/>
      <c r="J150" s="148"/>
      <c r="K150" s="465"/>
      <c r="L150" s="465"/>
      <c r="M150" s="9"/>
    </row>
    <row r="151" spans="1:32" ht="19.5" customHeight="1" x14ac:dyDescent="0.25">
      <c r="B151" s="490"/>
      <c r="C151" s="455"/>
      <c r="D151" s="457" t="s">
        <v>56</v>
      </c>
      <c r="E151" s="143" t="s">
        <v>159</v>
      </c>
      <c r="F151" s="145"/>
      <c r="G151" s="36"/>
      <c r="H151" s="36"/>
      <c r="I151" s="36"/>
      <c r="J151" s="37"/>
      <c r="K151" s="465"/>
      <c r="L151" s="465"/>
      <c r="M151" s="9"/>
    </row>
    <row r="152" spans="1:32" ht="19.5" customHeight="1" thickBot="1" x14ac:dyDescent="0.3">
      <c r="B152" s="490"/>
      <c r="C152" s="455"/>
      <c r="D152" s="458"/>
      <c r="E152" s="144" t="s">
        <v>160</v>
      </c>
      <c r="F152" s="149"/>
      <c r="G152" s="150"/>
      <c r="H152" s="150"/>
      <c r="I152" s="150"/>
      <c r="J152" s="151"/>
      <c r="K152" s="465"/>
      <c r="L152" s="465"/>
      <c r="M152" s="9"/>
    </row>
    <row r="153" spans="1:32" ht="19.5" customHeight="1" x14ac:dyDescent="0.25">
      <c r="B153" s="490"/>
      <c r="C153" s="455"/>
      <c r="D153" s="457" t="s">
        <v>57</v>
      </c>
      <c r="E153" s="143" t="s">
        <v>159</v>
      </c>
      <c r="F153" s="145"/>
      <c r="G153" s="36"/>
      <c r="H153" s="36"/>
      <c r="I153" s="36"/>
      <c r="J153" s="37"/>
      <c r="K153" s="465"/>
      <c r="L153" s="465"/>
      <c r="M153" s="9"/>
    </row>
    <row r="154" spans="1:32" ht="19.5" customHeight="1" thickBot="1" x14ac:dyDescent="0.3">
      <c r="B154" s="490"/>
      <c r="C154" s="455"/>
      <c r="D154" s="458"/>
      <c r="E154" s="144" t="s">
        <v>160</v>
      </c>
      <c r="F154" s="149"/>
      <c r="G154" s="150"/>
      <c r="H154" s="150"/>
      <c r="I154" s="150"/>
      <c r="J154" s="151"/>
      <c r="K154" s="465"/>
      <c r="L154" s="465"/>
      <c r="M154" s="9"/>
    </row>
    <row r="155" spans="1:32" ht="19.5" customHeight="1" x14ac:dyDescent="0.25">
      <c r="B155" s="490"/>
      <c r="C155" s="455"/>
      <c r="D155" s="457" t="s">
        <v>58</v>
      </c>
      <c r="E155" s="143" t="s">
        <v>159</v>
      </c>
      <c r="F155" s="145"/>
      <c r="G155" s="36"/>
      <c r="H155" s="36"/>
      <c r="I155" s="36"/>
      <c r="J155" s="37"/>
      <c r="K155" s="465"/>
      <c r="L155" s="465"/>
      <c r="M155" s="9"/>
    </row>
    <row r="156" spans="1:32" ht="19.5" customHeight="1" thickBot="1" x14ac:dyDescent="0.3">
      <c r="B156" s="491"/>
      <c r="C156" s="456"/>
      <c r="D156" s="458"/>
      <c r="E156" s="144" t="s">
        <v>160</v>
      </c>
      <c r="F156" s="146"/>
      <c r="G156" s="147"/>
      <c r="H156" s="147"/>
      <c r="I156" s="147"/>
      <c r="J156" s="148"/>
      <c r="K156" s="469"/>
      <c r="L156" s="469"/>
      <c r="M156" s="9"/>
    </row>
    <row r="157" spans="1:32" ht="19.5" customHeight="1" x14ac:dyDescent="0.25">
      <c r="M157" s="9"/>
    </row>
    <row r="158" spans="1:32" ht="19.5" customHeight="1" x14ac:dyDescent="0.25">
      <c r="M158" s="9"/>
    </row>
    <row r="159" spans="1:32" ht="19.5" customHeight="1" x14ac:dyDescent="0.25">
      <c r="M159" s="9"/>
    </row>
    <row r="160" spans="1:32" ht="19.5" customHeight="1" x14ac:dyDescent="0.25">
      <c r="M160" s="9"/>
    </row>
    <row r="161" spans="13:13" ht="19.5" customHeight="1" x14ac:dyDescent="0.25">
      <c r="M161" s="9"/>
    </row>
    <row r="162" spans="13:13" ht="19.5" customHeight="1" x14ac:dyDescent="0.25">
      <c r="M162" s="9"/>
    </row>
    <row r="163" spans="13:13" ht="19.5" customHeight="1" x14ac:dyDescent="0.25">
      <c r="M163" s="9"/>
    </row>
    <row r="164" spans="13:13" ht="19.5" customHeight="1" x14ac:dyDescent="0.25">
      <c r="M164" s="9"/>
    </row>
    <row r="165" spans="13:13" ht="19.5" customHeight="1" x14ac:dyDescent="0.25">
      <c r="M165" s="9"/>
    </row>
    <row r="166" spans="13:13" ht="19.5" customHeight="1" x14ac:dyDescent="0.25">
      <c r="M166" s="9"/>
    </row>
    <row r="167" spans="13:13" ht="19.5" customHeight="1" x14ac:dyDescent="0.25">
      <c r="M167" s="9"/>
    </row>
    <row r="168" spans="13:13" ht="19.5" customHeight="1" x14ac:dyDescent="0.25">
      <c r="M168" s="9"/>
    </row>
    <row r="169" spans="13:13" ht="19.5" customHeight="1" x14ac:dyDescent="0.25">
      <c r="M169" s="9"/>
    </row>
    <row r="170" spans="13:13" ht="19.5" customHeight="1" x14ac:dyDescent="0.25">
      <c r="M170" s="9"/>
    </row>
    <row r="171" spans="13:13" ht="19.5" customHeight="1" x14ac:dyDescent="0.25">
      <c r="M171" s="9"/>
    </row>
    <row r="172" spans="13:13" ht="19.5" customHeight="1" x14ac:dyDescent="0.25">
      <c r="M172" s="9"/>
    </row>
    <row r="173" spans="13:13" ht="19.5" customHeight="1" x14ac:dyDescent="0.25">
      <c r="M173" s="9"/>
    </row>
    <row r="174" spans="13:13" ht="19.5" customHeight="1" x14ac:dyDescent="0.25">
      <c r="M174" s="9"/>
    </row>
    <row r="175" spans="13:13" ht="19.5" customHeight="1" x14ac:dyDescent="0.25">
      <c r="M175" s="9"/>
    </row>
    <row r="176" spans="13:13" ht="19.5" customHeight="1" x14ac:dyDescent="0.25">
      <c r="M176" s="9"/>
    </row>
    <row r="177" spans="13:13" ht="19.5" customHeight="1" x14ac:dyDescent="0.25">
      <c r="M177" s="9"/>
    </row>
    <row r="178" spans="13:13" ht="19.5" customHeight="1" x14ac:dyDescent="0.25">
      <c r="M178" s="9"/>
    </row>
    <row r="179" spans="13:13" ht="19.5" customHeight="1" x14ac:dyDescent="0.25">
      <c r="M179" s="9"/>
    </row>
    <row r="180" spans="13:13" ht="19.5" customHeight="1" x14ac:dyDescent="0.25">
      <c r="M180" s="9"/>
    </row>
    <row r="181" spans="13:13" ht="19.5" customHeight="1" x14ac:dyDescent="0.25">
      <c r="M181" s="9"/>
    </row>
    <row r="182" spans="13:13" ht="19.5" customHeight="1" x14ac:dyDescent="0.25">
      <c r="M182" s="9"/>
    </row>
    <row r="183" spans="13:13" ht="19.5" customHeight="1" x14ac:dyDescent="0.25">
      <c r="M183" s="9"/>
    </row>
    <row r="184" spans="13:13" ht="19.5" customHeight="1" x14ac:dyDescent="0.25">
      <c r="M184" s="9"/>
    </row>
    <row r="185" spans="13:13" ht="19.5" customHeight="1" x14ac:dyDescent="0.25">
      <c r="M185" s="9"/>
    </row>
    <row r="186" spans="13:13" ht="19.5" customHeight="1" x14ac:dyDescent="0.25">
      <c r="M186" s="9"/>
    </row>
    <row r="187" spans="13:13" ht="19.5" customHeight="1" x14ac:dyDescent="0.25">
      <c r="M187" s="9"/>
    </row>
    <row r="188" spans="13:13" ht="19.5" customHeight="1" x14ac:dyDescent="0.25"/>
    <row r="189" spans="13:13" ht="19.5" customHeight="1" x14ac:dyDescent="0.25"/>
    <row r="190" spans="13:13" ht="19.5" customHeight="1" x14ac:dyDescent="0.25"/>
    <row r="191" spans="13:13" ht="19.5" customHeight="1" x14ac:dyDescent="0.25"/>
    <row r="192" spans="13:13" ht="19.5" customHeight="1" x14ac:dyDescent="0.25"/>
    <row r="193" ht="19.5" customHeight="1" x14ac:dyDescent="0.25"/>
  </sheetData>
  <mergeCells count="147">
    <mergeCell ref="B44:B45"/>
    <mergeCell ref="C44:C45"/>
    <mergeCell ref="D44:D45"/>
    <mergeCell ref="E44:E45"/>
    <mergeCell ref="H44:I44"/>
    <mergeCell ref="G25:J25"/>
    <mergeCell ref="K25:N25"/>
    <mergeCell ref="B26:B27"/>
    <mergeCell ref="C26:C27"/>
    <mergeCell ref="D26:D27"/>
    <mergeCell ref="E26:E27"/>
    <mergeCell ref="H26:I26"/>
    <mergeCell ref="J26:J27"/>
    <mergeCell ref="K26:L26"/>
    <mergeCell ref="J44:J45"/>
    <mergeCell ref="K44:N45"/>
    <mergeCell ref="G43:J43"/>
    <mergeCell ref="O44:O45"/>
    <mergeCell ref="O25:R25"/>
    <mergeCell ref="K46:N46"/>
    <mergeCell ref="U46:U47"/>
    <mergeCell ref="V46:V48"/>
    <mergeCell ref="K47:N47"/>
    <mergeCell ref="K48:N48"/>
    <mergeCell ref="M26:N26"/>
    <mergeCell ref="O26:O27"/>
    <mergeCell ref="K43:N43"/>
    <mergeCell ref="O43:Q43"/>
    <mergeCell ref="R26:R27"/>
    <mergeCell ref="K54:N54"/>
    <mergeCell ref="K55:N55"/>
    <mergeCell ref="K56:N56"/>
    <mergeCell ref="K57:N57"/>
    <mergeCell ref="K58:N58"/>
    <mergeCell ref="K59:N59"/>
    <mergeCell ref="K49:N49"/>
    <mergeCell ref="V49:V50"/>
    <mergeCell ref="K50:N50"/>
    <mergeCell ref="K51:N51"/>
    <mergeCell ref="K52:N52"/>
    <mergeCell ref="K53:N53"/>
    <mergeCell ref="K66:N66"/>
    <mergeCell ref="K67:N67"/>
    <mergeCell ref="K68:N68"/>
    <mergeCell ref="K69:N69"/>
    <mergeCell ref="K70:N70"/>
    <mergeCell ref="K71:N71"/>
    <mergeCell ref="K60:N60"/>
    <mergeCell ref="K61:N61"/>
    <mergeCell ref="K62:N62"/>
    <mergeCell ref="K63:N63"/>
    <mergeCell ref="K64:N64"/>
    <mergeCell ref="K65:N65"/>
    <mergeCell ref="K78:N78"/>
    <mergeCell ref="K79:N79"/>
    <mergeCell ref="K80:N80"/>
    <mergeCell ref="K81:N81"/>
    <mergeCell ref="K82:N82"/>
    <mergeCell ref="K83:N83"/>
    <mergeCell ref="K72:N72"/>
    <mergeCell ref="K73:N73"/>
    <mergeCell ref="K74:N74"/>
    <mergeCell ref="K75:N75"/>
    <mergeCell ref="K76:N76"/>
    <mergeCell ref="K77:N77"/>
    <mergeCell ref="K84:N84"/>
    <mergeCell ref="K85:N85"/>
    <mergeCell ref="F91:J91"/>
    <mergeCell ref="K91:L91"/>
    <mergeCell ref="B93:B100"/>
    <mergeCell ref="C93:C100"/>
    <mergeCell ref="D93:D94"/>
    <mergeCell ref="K93:K100"/>
    <mergeCell ref="L93:L100"/>
    <mergeCell ref="D95:D96"/>
    <mergeCell ref="B89:G89"/>
    <mergeCell ref="B109:B116"/>
    <mergeCell ref="C109:C116"/>
    <mergeCell ref="D109:D110"/>
    <mergeCell ref="K109:K116"/>
    <mergeCell ref="L109:L116"/>
    <mergeCell ref="D111:D112"/>
    <mergeCell ref="B125:B132"/>
    <mergeCell ref="C125:C132"/>
    <mergeCell ref="D97:D98"/>
    <mergeCell ref="D99:D100"/>
    <mergeCell ref="B101:B108"/>
    <mergeCell ref="C101:C108"/>
    <mergeCell ref="D101:D102"/>
    <mergeCell ref="K101:K108"/>
    <mergeCell ref="B117:B124"/>
    <mergeCell ref="C117:C124"/>
    <mergeCell ref="D117:D118"/>
    <mergeCell ref="K117:K124"/>
    <mergeCell ref="L101:L108"/>
    <mergeCell ref="D115:D116"/>
    <mergeCell ref="L117:L124"/>
    <mergeCell ref="K125:K132"/>
    <mergeCell ref="L125:L132"/>
    <mergeCell ref="D127:D128"/>
    <mergeCell ref="B149:B156"/>
    <mergeCell ref="C149:C156"/>
    <mergeCell ref="D149:D150"/>
    <mergeCell ref="D135:D136"/>
    <mergeCell ref="D137:D138"/>
    <mergeCell ref="D139:D140"/>
    <mergeCell ref="B141:B148"/>
    <mergeCell ref="C141:C148"/>
    <mergeCell ref="D141:D142"/>
    <mergeCell ref="D143:D144"/>
    <mergeCell ref="B133:B140"/>
    <mergeCell ref="C133:C140"/>
    <mergeCell ref="D133:D134"/>
    <mergeCell ref="E8:J8"/>
    <mergeCell ref="E10:J10"/>
    <mergeCell ref="E11:J11"/>
    <mergeCell ref="E12:J12"/>
    <mergeCell ref="E13:J13"/>
    <mergeCell ref="E14:J14"/>
    <mergeCell ref="D145:D146"/>
    <mergeCell ref="D147:D148"/>
    <mergeCell ref="D129:D130"/>
    <mergeCell ref="D131:D132"/>
    <mergeCell ref="D119:D120"/>
    <mergeCell ref="D103:D104"/>
    <mergeCell ref="D105:D106"/>
    <mergeCell ref="D107:D108"/>
    <mergeCell ref="E9:J9"/>
    <mergeCell ref="E17:J17"/>
    <mergeCell ref="E18:J18"/>
    <mergeCell ref="E19:J19"/>
    <mergeCell ref="E20:J20"/>
    <mergeCell ref="E15:J15"/>
    <mergeCell ref="E16:J16"/>
    <mergeCell ref="D121:D122"/>
    <mergeCell ref="D123:D124"/>
    <mergeCell ref="D125:D126"/>
    <mergeCell ref="D113:D114"/>
    <mergeCell ref="L149:L156"/>
    <mergeCell ref="D151:D152"/>
    <mergeCell ref="D153:D154"/>
    <mergeCell ref="D155:D156"/>
    <mergeCell ref="K149:K156"/>
    <mergeCell ref="L133:L140"/>
    <mergeCell ref="K141:K148"/>
    <mergeCell ref="L141:L148"/>
    <mergeCell ref="K133:K140"/>
  </mergeCells>
  <dataValidations count="5">
    <dataValidation type="list" allowBlank="1" showInputMessage="1" showErrorMessage="1" sqref="I28:I37 I46:I85" xr:uid="{00000000-0002-0000-0400-000000000000}">
      <formula1>$AC$22:$AC$23</formula1>
    </dataValidation>
    <dataValidation type="list" allowBlank="1" showInputMessage="1" showErrorMessage="1" sqref="O28:O37 O46:O85" xr:uid="{00000000-0002-0000-0400-000001000000}">
      <formula1>$AB$22:$AB$23</formula1>
    </dataValidation>
    <dataValidation type="list" allowBlank="1" showInputMessage="1" showErrorMessage="1" sqref="G28:G37 G46:G85" xr:uid="{00000000-0002-0000-0400-000002000000}">
      <formula1>$Z$22:$Z$24</formula1>
    </dataValidation>
    <dataValidation type="list" allowBlank="1" showInputMessage="1" showErrorMessage="1" sqref="F28:F37 F46:F85" xr:uid="{00000000-0002-0000-0400-000003000000}">
      <formula1>$Y$22:$Y$23</formula1>
    </dataValidation>
    <dataValidation type="list" allowBlank="1" showInputMessage="1" showErrorMessage="1" sqref="H28:H37 H46:H85" xr:uid="{00000000-0002-0000-0400-000004000000}">
      <formula1>$AA$22:$AA$25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'C:\Users\20013506\Desktop\Social Spend\[Project Social Spend Template.xlsx]Social Spend (2)'!#REF!</xm:f>
          </x14:formula1>
          <xm:sqref>R46:R85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2:I14"/>
  <sheetViews>
    <sheetView showGridLines="0" topLeftCell="A4" workbookViewId="0">
      <selection activeCell="D7" sqref="D7"/>
    </sheetView>
  </sheetViews>
  <sheetFormatPr defaultColWidth="9.109375" defaultRowHeight="12" x14ac:dyDescent="0.25"/>
  <cols>
    <col min="1" max="1" width="2.109375" style="197" customWidth="1"/>
    <col min="2" max="2" width="50.5546875" style="197" customWidth="1"/>
    <col min="3" max="3" width="9.109375" style="197"/>
    <col min="4" max="4" width="105.44140625" style="197" customWidth="1"/>
    <col min="5" max="16384" width="9.109375" style="197"/>
  </cols>
  <sheetData>
    <row r="2" spans="2:9" s="267" customFormat="1" ht="15.6" x14ac:dyDescent="0.3">
      <c r="B2" s="8" t="s">
        <v>295</v>
      </c>
      <c r="C2" s="77"/>
      <c r="D2" s="266"/>
      <c r="E2" s="266"/>
      <c r="F2" s="266"/>
      <c r="G2" s="266"/>
      <c r="H2" s="266"/>
      <c r="I2" s="266"/>
    </row>
    <row r="3" spans="2:9" ht="45" customHeight="1" x14ac:dyDescent="0.25">
      <c r="B3" s="265" t="s">
        <v>285</v>
      </c>
      <c r="C3" s="263"/>
      <c r="D3" s="269" t="s">
        <v>280</v>
      </c>
      <c r="E3" s="269"/>
      <c r="F3" s="269"/>
      <c r="G3" s="269"/>
      <c r="H3" s="269"/>
      <c r="I3" s="269"/>
    </row>
    <row r="4" spans="2:9" ht="45" customHeight="1" x14ac:dyDescent="0.25">
      <c r="B4" s="265" t="s">
        <v>286</v>
      </c>
      <c r="C4" s="263"/>
      <c r="D4" s="269" t="s">
        <v>281</v>
      </c>
      <c r="E4" s="269"/>
      <c r="F4" s="269"/>
      <c r="G4" s="269"/>
      <c r="H4" s="269"/>
      <c r="I4" s="269"/>
    </row>
    <row r="5" spans="2:9" ht="60" customHeight="1" x14ac:dyDescent="0.25">
      <c r="B5" s="265" t="s">
        <v>289</v>
      </c>
      <c r="C5" s="263"/>
      <c r="D5" s="269" t="s">
        <v>283</v>
      </c>
      <c r="E5" s="269"/>
      <c r="F5" s="269"/>
      <c r="G5" s="269"/>
      <c r="H5" s="269"/>
      <c r="I5" s="269"/>
    </row>
    <row r="6" spans="2:9" ht="45" customHeight="1" x14ac:dyDescent="0.25">
      <c r="B6" s="270" t="s">
        <v>290</v>
      </c>
      <c r="C6" s="263"/>
      <c r="D6" s="264" t="s">
        <v>284</v>
      </c>
      <c r="E6" s="264"/>
      <c r="F6" s="264"/>
      <c r="G6" s="264"/>
      <c r="H6" s="264"/>
      <c r="I6" s="264"/>
    </row>
    <row r="7" spans="2:9" ht="45" customHeight="1" x14ac:dyDescent="0.25">
      <c r="B7" s="270" t="s">
        <v>291</v>
      </c>
      <c r="C7" s="263"/>
      <c r="D7" s="264" t="s">
        <v>287</v>
      </c>
      <c r="E7" s="264"/>
      <c r="F7" s="264"/>
      <c r="G7" s="264"/>
      <c r="H7" s="264"/>
      <c r="I7" s="264"/>
    </row>
    <row r="8" spans="2:9" ht="45" customHeight="1" x14ac:dyDescent="0.25">
      <c r="B8" s="265" t="s">
        <v>288</v>
      </c>
      <c r="C8" s="263"/>
      <c r="D8" s="264" t="s">
        <v>292</v>
      </c>
      <c r="E8" s="264"/>
      <c r="F8" s="264"/>
      <c r="G8" s="264"/>
      <c r="H8" s="264"/>
      <c r="I8" s="264"/>
    </row>
    <row r="9" spans="2:9" ht="45" customHeight="1" x14ac:dyDescent="0.25">
      <c r="B9" s="270" t="s">
        <v>294</v>
      </c>
      <c r="D9" s="268" t="s">
        <v>293</v>
      </c>
      <c r="E9" s="268"/>
      <c r="F9" s="268"/>
      <c r="G9" s="268"/>
      <c r="H9" s="268"/>
      <c r="I9" s="268"/>
    </row>
    <row r="10" spans="2:9" ht="18" customHeight="1" x14ac:dyDescent="0.25">
      <c r="D10" s="268"/>
      <c r="E10" s="268"/>
      <c r="F10" s="268"/>
      <c r="G10" s="268"/>
      <c r="H10" s="268"/>
      <c r="I10" s="268"/>
    </row>
    <row r="11" spans="2:9" ht="18" customHeight="1" x14ac:dyDescent="0.25">
      <c r="D11" s="268"/>
      <c r="E11" s="268"/>
      <c r="F11" s="268"/>
      <c r="G11" s="268"/>
      <c r="H11" s="268"/>
      <c r="I11" s="268"/>
    </row>
    <row r="12" spans="2:9" ht="18" customHeight="1" x14ac:dyDescent="0.25">
      <c r="D12" s="268"/>
      <c r="E12" s="268"/>
      <c r="F12" s="268"/>
      <c r="G12" s="268"/>
      <c r="H12" s="268"/>
      <c r="I12" s="268"/>
    </row>
    <row r="13" spans="2:9" ht="18" customHeight="1" x14ac:dyDescent="0.25">
      <c r="D13" s="268"/>
      <c r="E13" s="268"/>
      <c r="F13" s="268"/>
      <c r="G13" s="268"/>
      <c r="H13" s="268"/>
      <c r="I13" s="268"/>
    </row>
    <row r="14" spans="2:9" ht="18"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V117"/>
  <sheetViews>
    <sheetView workbookViewId="0">
      <selection activeCell="F7" sqref="F7"/>
    </sheetView>
  </sheetViews>
  <sheetFormatPr defaultRowHeight="14.4" x14ac:dyDescent="0.3"/>
  <cols>
    <col min="2" max="2" width="23" customWidth="1"/>
    <col min="3" max="3" width="24.109375" customWidth="1"/>
    <col min="4" max="4" width="25.44140625" customWidth="1"/>
    <col min="5" max="5" width="25.33203125" customWidth="1"/>
    <col min="6" max="8" width="21.6640625" customWidth="1"/>
    <col min="9" max="9" width="25.5546875" customWidth="1"/>
    <col min="10" max="10" width="18.5546875" customWidth="1"/>
    <col min="11" max="12" width="18.109375" customWidth="1"/>
    <col min="13" max="13" width="4.5546875" customWidth="1"/>
    <col min="14" max="17" width="17.33203125" customWidth="1"/>
    <col min="18" max="18" width="4" customWidth="1"/>
    <col min="19" max="19" width="17.33203125" customWidth="1"/>
    <col min="20" max="20" width="4.44140625" customWidth="1"/>
    <col min="21" max="25" width="17.6640625" customWidth="1"/>
  </cols>
  <sheetData>
    <row r="1" spans="1:22" ht="21" x14ac:dyDescent="0.4">
      <c r="A1" s="136" t="s">
        <v>157</v>
      </c>
    </row>
    <row r="2" spans="1:22" ht="21" x14ac:dyDescent="0.4">
      <c r="A2" s="136"/>
      <c r="R2" s="272"/>
    </row>
    <row r="3" spans="1:22" s="39" customFormat="1" ht="15.6" x14ac:dyDescent="0.3">
      <c r="A3" s="166" t="s">
        <v>10</v>
      </c>
      <c r="R3" s="273"/>
    </row>
    <row r="4" spans="1:22" x14ac:dyDescent="0.3">
      <c r="R4" s="272"/>
    </row>
    <row r="5" spans="1:22" ht="22.5" customHeight="1" x14ac:dyDescent="0.3">
      <c r="B5" s="65" t="s">
        <v>8</v>
      </c>
      <c r="C5" s="66"/>
      <c r="D5" s="505" t="s">
        <v>162</v>
      </c>
      <c r="E5" s="505" t="s">
        <v>300</v>
      </c>
      <c r="F5" s="505" t="s">
        <v>301</v>
      </c>
      <c r="G5" s="505" t="s">
        <v>302</v>
      </c>
      <c r="H5" s="505" t="s">
        <v>303</v>
      </c>
      <c r="I5" s="501" t="s">
        <v>304</v>
      </c>
      <c r="J5" s="501"/>
      <c r="K5" s="501" t="s">
        <v>20</v>
      </c>
      <c r="L5" s="501"/>
      <c r="N5" s="501" t="s">
        <v>307</v>
      </c>
      <c r="O5" s="501" t="s">
        <v>308</v>
      </c>
      <c r="P5" s="501" t="s">
        <v>305</v>
      </c>
      <c r="Q5" s="501" t="s">
        <v>306</v>
      </c>
      <c r="S5" s="501" t="s">
        <v>67</v>
      </c>
      <c r="U5" s="501" t="s">
        <v>309</v>
      </c>
      <c r="V5" s="501" t="s">
        <v>310</v>
      </c>
    </row>
    <row r="6" spans="1:22" x14ac:dyDescent="0.3">
      <c r="B6" s="63" t="s">
        <v>19</v>
      </c>
      <c r="C6" s="63" t="s">
        <v>66</v>
      </c>
      <c r="D6" s="506"/>
      <c r="E6" s="506"/>
      <c r="F6" s="506"/>
      <c r="G6" s="506"/>
      <c r="H6" s="506"/>
      <c r="I6" s="63" t="s">
        <v>104</v>
      </c>
      <c r="J6" s="63" t="s">
        <v>218</v>
      </c>
      <c r="K6" s="63" t="s">
        <v>104</v>
      </c>
      <c r="L6" s="63" t="s">
        <v>218</v>
      </c>
      <c r="N6" s="501"/>
      <c r="O6" s="501"/>
      <c r="P6" s="501"/>
      <c r="Q6" s="501"/>
      <c r="S6" s="501"/>
      <c r="U6" s="501"/>
      <c r="V6" s="501"/>
    </row>
    <row r="7" spans="1:22" x14ac:dyDescent="0.3">
      <c r="B7" s="64" t="s">
        <v>168</v>
      </c>
      <c r="C7" s="64" t="s">
        <v>26</v>
      </c>
      <c r="D7" s="163">
        <f>SUM('Data Entry'!F29:F73)</f>
        <v>498513.93000000005</v>
      </c>
      <c r="E7" s="163">
        <f>SUMIF('Data Entry'!G29:G73,"Local",'Data Entry'!E29:E73)</f>
        <v>0</v>
      </c>
      <c r="F7" s="163">
        <f>SUMIF('Data Entry'!G29:G73,"Local",'Data Entry'!F29:F73)</f>
        <v>84274.959999999992</v>
      </c>
      <c r="G7" s="163">
        <f>SUMIFS('Data Entry'!E29:E73,'Data Entry'!G29:G73,"Local",'Data Entry'!I29:I73,"Black Owned  (&gt;= 51 %)")</f>
        <v>0</v>
      </c>
      <c r="H7" s="163">
        <f>SUMIFS('Data Entry'!F29:F73,'Data Entry'!G29:G73,"Local",'Data Entry'!I29:I73,"Black Owned  (&gt;= 51 %)")</f>
        <v>0</v>
      </c>
      <c r="I7" s="163">
        <v>0</v>
      </c>
      <c r="J7" s="163">
        <v>0</v>
      </c>
      <c r="K7" s="164">
        <v>0</v>
      </c>
      <c r="L7" s="164">
        <v>0</v>
      </c>
      <c r="N7" s="164">
        <f>E7+I7+J7</f>
        <v>0</v>
      </c>
      <c r="O7" s="164">
        <f>G7+I7</f>
        <v>0</v>
      </c>
      <c r="P7" s="164">
        <f>F7+K7+L7</f>
        <v>84274.959999999992</v>
      </c>
      <c r="Q7" s="164">
        <f>H7+K7</f>
        <v>0</v>
      </c>
      <c r="S7" s="165">
        <f>IF(D7&gt;0,P7/D7,0)</f>
        <v>0.16905236730295578</v>
      </c>
      <c r="U7" s="191">
        <f>IF(N7&gt;0,O7/N7,0)</f>
        <v>0</v>
      </c>
      <c r="V7" s="191">
        <f>IF(P7&gt;0,Q7/P7,0)</f>
        <v>0</v>
      </c>
    </row>
    <row r="8" spans="1:22" x14ac:dyDescent="0.3">
      <c r="B8" s="162">
        <f>'Data Entry'!B13</f>
        <v>0</v>
      </c>
      <c r="C8" s="162">
        <f>'Data Entry'!D13</f>
        <v>0</v>
      </c>
      <c r="D8" s="163">
        <f>'Data Entry'!F13</f>
        <v>0</v>
      </c>
      <c r="E8" s="163">
        <f>IF('Data Entry'!G13="Local",'Data Entry'!E13,0)</f>
        <v>0</v>
      </c>
      <c r="F8" s="163">
        <f>IF('Data Entry'!G13="Local",'Data Entry'!F13,0)</f>
        <v>0</v>
      </c>
      <c r="G8" s="163">
        <f>IF('Data Entry'!I13="Black Owned  (&gt;= 51 %)",Calculations!E8,0)</f>
        <v>0</v>
      </c>
      <c r="H8" s="163">
        <f>IF('Data Entry'!I13="Black Owned  (&gt;= 51 %)",Calculations!F8,0)</f>
        <v>0</v>
      </c>
      <c r="I8" s="274">
        <f>IF('Data Entry'!$G13&lt;&gt;"Local",'Data Entry'!L13,0)</f>
        <v>0</v>
      </c>
      <c r="J8" s="274">
        <f>IF('Data Entry'!$G13&lt;&gt;"Local",'Data Entry'!M13,0)</f>
        <v>0</v>
      </c>
      <c r="K8" s="274">
        <f>IF('Data Entry'!$G13&lt;&gt;"Local",'Data Entry'!N13,0)</f>
        <v>0</v>
      </c>
      <c r="L8" s="274">
        <f>IF('Data Entry'!$G13&lt;&gt;"Local",'Data Entry'!O13,0)</f>
        <v>0</v>
      </c>
      <c r="N8" s="164">
        <f t="shared" ref="N8:N17" si="0">E8+I8+J8</f>
        <v>0</v>
      </c>
      <c r="O8" s="164">
        <f t="shared" ref="O8:O17" si="1">G8+I8</f>
        <v>0</v>
      </c>
      <c r="P8" s="164">
        <f t="shared" ref="P8:P17" si="2">F8+K8+L8</f>
        <v>0</v>
      </c>
      <c r="Q8" s="164">
        <f t="shared" ref="Q8:Q17" si="3">H8+K8</f>
        <v>0</v>
      </c>
      <c r="S8" s="165">
        <f t="shared" ref="S8:S18" si="4">IF(D8&gt;0,P8/D8,0)</f>
        <v>0</v>
      </c>
      <c r="U8" s="191">
        <f t="shared" ref="U8:U18" si="5">IF(N8&gt;0,O8/N8,0)</f>
        <v>0</v>
      </c>
      <c r="V8" s="191">
        <f t="shared" ref="V8:V18" si="6">IF(P8&gt;0,Q8/P8,0)</f>
        <v>0</v>
      </c>
    </row>
    <row r="9" spans="1:22" x14ac:dyDescent="0.3">
      <c r="B9" s="162">
        <f>'Data Entry'!B14</f>
        <v>0</v>
      </c>
      <c r="C9" s="162">
        <f>'Data Entry'!D14</f>
        <v>0</v>
      </c>
      <c r="D9" s="163">
        <f>'Data Entry'!F14</f>
        <v>0</v>
      </c>
      <c r="E9" s="163">
        <f>IF('Data Entry'!G14="Local",'Data Entry'!E14,0)</f>
        <v>0</v>
      </c>
      <c r="F9" s="163">
        <f>IF('Data Entry'!G14="Local",'Data Entry'!F14,0)</f>
        <v>0</v>
      </c>
      <c r="G9" s="163">
        <f>IF('Data Entry'!I14="Black Owned  (&gt;= 51 %)",Calculations!E9,0)</f>
        <v>0</v>
      </c>
      <c r="H9" s="163">
        <f>IF('Data Entry'!I14="Black Owned  (&gt;= 51 %)",Calculations!F9,0)</f>
        <v>0</v>
      </c>
      <c r="I9" s="274">
        <f>IF('Data Entry'!$G14&lt;&gt;"Local",'Data Entry'!L14,0)</f>
        <v>0</v>
      </c>
      <c r="J9" s="274">
        <f>IF('Data Entry'!$G14&lt;&gt;"Local",'Data Entry'!M14,0)</f>
        <v>0</v>
      </c>
      <c r="K9" s="274">
        <f>IF('Data Entry'!$G14&lt;&gt;"Local",'Data Entry'!N14,0)</f>
        <v>0</v>
      </c>
      <c r="L9" s="274">
        <f>IF('Data Entry'!$G14&lt;&gt;"Local",'Data Entry'!O14,0)</f>
        <v>0</v>
      </c>
      <c r="N9" s="164">
        <f t="shared" si="0"/>
        <v>0</v>
      </c>
      <c r="O9" s="164">
        <f t="shared" si="1"/>
        <v>0</v>
      </c>
      <c r="P9" s="164">
        <f t="shared" si="2"/>
        <v>0</v>
      </c>
      <c r="Q9" s="164">
        <f t="shared" si="3"/>
        <v>0</v>
      </c>
      <c r="S9" s="165">
        <f t="shared" si="4"/>
        <v>0</v>
      </c>
      <c r="U9" s="191">
        <f t="shared" si="5"/>
        <v>0</v>
      </c>
      <c r="V9" s="191">
        <f t="shared" si="6"/>
        <v>0</v>
      </c>
    </row>
    <row r="10" spans="1:22" x14ac:dyDescent="0.3">
      <c r="B10" s="162">
        <f>'Data Entry'!B15</f>
        <v>0</v>
      </c>
      <c r="C10" s="162">
        <f>'Data Entry'!D15</f>
        <v>0</v>
      </c>
      <c r="D10" s="163">
        <f>'Data Entry'!F15</f>
        <v>0</v>
      </c>
      <c r="E10" s="163">
        <f>IF('Data Entry'!G15="Local",'Data Entry'!E15,0)</f>
        <v>0</v>
      </c>
      <c r="F10" s="163">
        <f>IF('Data Entry'!G15="Local",'Data Entry'!F15,0)</f>
        <v>0</v>
      </c>
      <c r="G10" s="163">
        <f>IF('Data Entry'!I15="Black Owned  (&gt;= 51 %)",Calculations!E10,0)</f>
        <v>0</v>
      </c>
      <c r="H10" s="163">
        <f>IF('Data Entry'!I15="Black Owned  (&gt;= 51 %)",Calculations!F10,0)</f>
        <v>0</v>
      </c>
      <c r="I10" s="274">
        <f>IF('Data Entry'!$G15&lt;&gt;"Local",'Data Entry'!L15,0)</f>
        <v>0</v>
      </c>
      <c r="J10" s="274">
        <f>IF('Data Entry'!$G15&lt;&gt;"Local",'Data Entry'!M15,0)</f>
        <v>0</v>
      </c>
      <c r="K10" s="274">
        <f>IF('Data Entry'!$G15&lt;&gt;"Local",'Data Entry'!N15,0)</f>
        <v>0</v>
      </c>
      <c r="L10" s="274">
        <f>IF('Data Entry'!$G15&lt;&gt;"Local",'Data Entry'!O15,0)</f>
        <v>0</v>
      </c>
      <c r="N10" s="164">
        <f t="shared" si="0"/>
        <v>0</v>
      </c>
      <c r="O10" s="164">
        <f t="shared" si="1"/>
        <v>0</v>
      </c>
      <c r="P10" s="164">
        <f t="shared" si="2"/>
        <v>0</v>
      </c>
      <c r="Q10" s="164">
        <f t="shared" si="3"/>
        <v>0</v>
      </c>
      <c r="S10" s="165">
        <f t="shared" si="4"/>
        <v>0</v>
      </c>
      <c r="U10" s="191">
        <f t="shared" si="5"/>
        <v>0</v>
      </c>
      <c r="V10" s="191">
        <f t="shared" si="6"/>
        <v>0</v>
      </c>
    </row>
    <row r="11" spans="1:22" x14ac:dyDescent="0.3">
      <c r="B11" s="162">
        <f>'Data Entry'!B16</f>
        <v>0</v>
      </c>
      <c r="C11" s="162">
        <f>'Data Entry'!D16</f>
        <v>0</v>
      </c>
      <c r="D11" s="163">
        <f>'Data Entry'!F16</f>
        <v>0</v>
      </c>
      <c r="E11" s="163">
        <f>IF('Data Entry'!G16="Local",'Data Entry'!E16,0)</f>
        <v>0</v>
      </c>
      <c r="F11" s="163">
        <f>IF('Data Entry'!G16="Local",'Data Entry'!F16,0)</f>
        <v>0</v>
      </c>
      <c r="G11" s="163">
        <f>IF('Data Entry'!I16="Black Owned  (&gt;= 51 %)",Calculations!E11,0)</f>
        <v>0</v>
      </c>
      <c r="H11" s="163">
        <f>IF('Data Entry'!I16="Black Owned  (&gt;= 51 %)",Calculations!F11,0)</f>
        <v>0</v>
      </c>
      <c r="I11" s="274">
        <f>IF('Data Entry'!$G16&lt;&gt;"Local",'Data Entry'!L16,0)</f>
        <v>0</v>
      </c>
      <c r="J11" s="274">
        <f>IF('Data Entry'!$G16&lt;&gt;"Local",'Data Entry'!M16,0)</f>
        <v>0</v>
      </c>
      <c r="K11" s="274">
        <f>IF('Data Entry'!$G16&lt;&gt;"Local",'Data Entry'!N16,0)</f>
        <v>0</v>
      </c>
      <c r="L11" s="274">
        <f>IF('Data Entry'!$G16&lt;&gt;"Local",'Data Entry'!O16,0)</f>
        <v>0</v>
      </c>
      <c r="N11" s="164">
        <f t="shared" si="0"/>
        <v>0</v>
      </c>
      <c r="O11" s="164">
        <f t="shared" si="1"/>
        <v>0</v>
      </c>
      <c r="P11" s="164">
        <f t="shared" si="2"/>
        <v>0</v>
      </c>
      <c r="Q11" s="164">
        <f t="shared" si="3"/>
        <v>0</v>
      </c>
      <c r="S11" s="165">
        <f t="shared" si="4"/>
        <v>0</v>
      </c>
      <c r="U11" s="191">
        <f t="shared" si="5"/>
        <v>0</v>
      </c>
      <c r="V11" s="191">
        <f t="shared" si="6"/>
        <v>0</v>
      </c>
    </row>
    <row r="12" spans="1:22" x14ac:dyDescent="0.3">
      <c r="B12" s="162">
        <f>'Data Entry'!B17</f>
        <v>0</v>
      </c>
      <c r="C12" s="162">
        <f>'Data Entry'!D17</f>
        <v>0</v>
      </c>
      <c r="D12" s="163">
        <f>'Data Entry'!F17</f>
        <v>0</v>
      </c>
      <c r="E12" s="163">
        <f>IF('Data Entry'!G17="Local",'Data Entry'!E17,0)</f>
        <v>0</v>
      </c>
      <c r="F12" s="163">
        <f>IF('Data Entry'!G17="Local",'Data Entry'!F17,0)</f>
        <v>0</v>
      </c>
      <c r="G12" s="163">
        <f>IF('Data Entry'!I17="Black Owned  (&gt;= 51 %)",Calculations!E12,0)</f>
        <v>0</v>
      </c>
      <c r="H12" s="163">
        <f>IF('Data Entry'!I17="Black Owned  (&gt;= 51 %)",Calculations!F12,0)</f>
        <v>0</v>
      </c>
      <c r="I12" s="274">
        <f>IF('Data Entry'!$G17&lt;&gt;"Local",'Data Entry'!L17,0)</f>
        <v>0</v>
      </c>
      <c r="J12" s="274">
        <f>IF('Data Entry'!$G17&lt;&gt;"Local",'Data Entry'!M17,0)</f>
        <v>0</v>
      </c>
      <c r="K12" s="274">
        <f>IF('Data Entry'!$G17&lt;&gt;"Local",'Data Entry'!N17,0)</f>
        <v>0</v>
      </c>
      <c r="L12" s="274">
        <f>IF('Data Entry'!$G17&lt;&gt;"Local",'Data Entry'!O17,0)</f>
        <v>0</v>
      </c>
      <c r="N12" s="164">
        <f t="shared" si="0"/>
        <v>0</v>
      </c>
      <c r="O12" s="164">
        <f t="shared" si="1"/>
        <v>0</v>
      </c>
      <c r="P12" s="164">
        <f t="shared" si="2"/>
        <v>0</v>
      </c>
      <c r="Q12" s="164">
        <f t="shared" si="3"/>
        <v>0</v>
      </c>
      <c r="S12" s="165">
        <f t="shared" si="4"/>
        <v>0</v>
      </c>
      <c r="U12" s="191">
        <f t="shared" si="5"/>
        <v>0</v>
      </c>
      <c r="V12" s="191">
        <f t="shared" si="6"/>
        <v>0</v>
      </c>
    </row>
    <row r="13" spans="1:22" x14ac:dyDescent="0.3">
      <c r="B13" s="162">
        <f>'Data Entry'!B18</f>
        <v>0</v>
      </c>
      <c r="C13" s="162">
        <f>'Data Entry'!D18</f>
        <v>0</v>
      </c>
      <c r="D13" s="163">
        <f>'Data Entry'!F18</f>
        <v>0</v>
      </c>
      <c r="E13" s="163">
        <f>IF('Data Entry'!G18="Local",'Data Entry'!E18,0)</f>
        <v>0</v>
      </c>
      <c r="F13" s="163">
        <f>IF('Data Entry'!G18="Local",'Data Entry'!F18,0)</f>
        <v>0</v>
      </c>
      <c r="G13" s="163">
        <f>IF('Data Entry'!I18="Black Owned  (&gt;= 51 %)",Calculations!E13,0)</f>
        <v>0</v>
      </c>
      <c r="H13" s="163">
        <f>IF('Data Entry'!I18="Black Owned  (&gt;= 51 %)",Calculations!F13,0)</f>
        <v>0</v>
      </c>
      <c r="I13" s="274">
        <f>IF('Data Entry'!$G18&lt;&gt;"Local",'Data Entry'!L18,0)</f>
        <v>0</v>
      </c>
      <c r="J13" s="274">
        <f>IF('Data Entry'!$G18&lt;&gt;"Local",'Data Entry'!M18,0)</f>
        <v>0</v>
      </c>
      <c r="K13" s="274">
        <f>IF('Data Entry'!$G18&lt;&gt;"Local",'Data Entry'!N18,0)</f>
        <v>0</v>
      </c>
      <c r="L13" s="274">
        <f>IF('Data Entry'!$G18&lt;&gt;"Local",'Data Entry'!O18,0)</f>
        <v>0</v>
      </c>
      <c r="N13" s="164">
        <f t="shared" si="0"/>
        <v>0</v>
      </c>
      <c r="O13" s="164">
        <f t="shared" si="1"/>
        <v>0</v>
      </c>
      <c r="P13" s="164">
        <f t="shared" si="2"/>
        <v>0</v>
      </c>
      <c r="Q13" s="164">
        <f t="shared" si="3"/>
        <v>0</v>
      </c>
      <c r="S13" s="165">
        <f t="shared" si="4"/>
        <v>0</v>
      </c>
      <c r="U13" s="191">
        <f t="shared" si="5"/>
        <v>0</v>
      </c>
      <c r="V13" s="191">
        <f t="shared" si="6"/>
        <v>0</v>
      </c>
    </row>
    <row r="14" spans="1:22" x14ac:dyDescent="0.3">
      <c r="B14" s="162">
        <f>'Data Entry'!B19</f>
        <v>0</v>
      </c>
      <c r="C14" s="162">
        <f>'Data Entry'!D19</f>
        <v>0</v>
      </c>
      <c r="D14" s="163">
        <f>'Data Entry'!F19</f>
        <v>0</v>
      </c>
      <c r="E14" s="163">
        <f>IF('Data Entry'!G19="Local",'Data Entry'!E19,0)</f>
        <v>0</v>
      </c>
      <c r="F14" s="163">
        <f>IF('Data Entry'!G19="Local",'Data Entry'!F19,0)</f>
        <v>0</v>
      </c>
      <c r="G14" s="163">
        <f>IF('Data Entry'!I19="Black Owned  (&gt;= 51 %)",Calculations!E14,0)</f>
        <v>0</v>
      </c>
      <c r="H14" s="163">
        <f>IF('Data Entry'!I19="Black Owned  (&gt;= 51 %)",Calculations!F14,0)</f>
        <v>0</v>
      </c>
      <c r="I14" s="274">
        <f>IF('Data Entry'!$G19&lt;&gt;"Local",'Data Entry'!L19,0)</f>
        <v>0</v>
      </c>
      <c r="J14" s="274">
        <f>IF('Data Entry'!$G19&lt;&gt;"Local",'Data Entry'!M19,0)</f>
        <v>0</v>
      </c>
      <c r="K14" s="274">
        <f>IF('Data Entry'!$G19&lt;&gt;"Local",'Data Entry'!N19,0)</f>
        <v>0</v>
      </c>
      <c r="L14" s="274">
        <f>IF('Data Entry'!$G19&lt;&gt;"Local",'Data Entry'!O19,0)</f>
        <v>0</v>
      </c>
      <c r="N14" s="164">
        <f t="shared" si="0"/>
        <v>0</v>
      </c>
      <c r="O14" s="164">
        <f t="shared" si="1"/>
        <v>0</v>
      </c>
      <c r="P14" s="164">
        <f t="shared" si="2"/>
        <v>0</v>
      </c>
      <c r="Q14" s="164">
        <f t="shared" si="3"/>
        <v>0</v>
      </c>
      <c r="S14" s="165">
        <f t="shared" si="4"/>
        <v>0</v>
      </c>
      <c r="U14" s="191">
        <f t="shared" si="5"/>
        <v>0</v>
      </c>
      <c r="V14" s="191">
        <f t="shared" si="6"/>
        <v>0</v>
      </c>
    </row>
    <row r="15" spans="1:22" x14ac:dyDescent="0.3">
      <c r="B15" s="162">
        <f>'Data Entry'!B20</f>
        <v>0</v>
      </c>
      <c r="C15" s="162">
        <f>'Data Entry'!D20</f>
        <v>0</v>
      </c>
      <c r="D15" s="163">
        <f>'Data Entry'!F20</f>
        <v>0</v>
      </c>
      <c r="E15" s="163">
        <f>IF('Data Entry'!G20="Local",'Data Entry'!E20,0)</f>
        <v>0</v>
      </c>
      <c r="F15" s="163">
        <f>IF('Data Entry'!G20="Local",'Data Entry'!F20,0)</f>
        <v>0</v>
      </c>
      <c r="G15" s="163">
        <f>IF('Data Entry'!I20="Black Owned  (&gt;= 51 %)",Calculations!E15,0)</f>
        <v>0</v>
      </c>
      <c r="H15" s="163">
        <f>IF('Data Entry'!I20="Black Owned  (&gt;= 51 %)",Calculations!F15,0)</f>
        <v>0</v>
      </c>
      <c r="I15" s="274">
        <f>IF('Data Entry'!$G20&lt;&gt;"Local",'Data Entry'!L20,0)</f>
        <v>0</v>
      </c>
      <c r="J15" s="274">
        <f>IF('Data Entry'!$G20&lt;&gt;"Local",'Data Entry'!M20,0)</f>
        <v>0</v>
      </c>
      <c r="K15" s="274">
        <f>IF('Data Entry'!$G20&lt;&gt;"Local",'Data Entry'!N20,0)</f>
        <v>0</v>
      </c>
      <c r="L15" s="274">
        <f>IF('Data Entry'!$G20&lt;&gt;"Local",'Data Entry'!O20,0)</f>
        <v>0</v>
      </c>
      <c r="N15" s="164">
        <f t="shared" si="0"/>
        <v>0</v>
      </c>
      <c r="O15" s="164">
        <f t="shared" si="1"/>
        <v>0</v>
      </c>
      <c r="P15" s="164">
        <f t="shared" si="2"/>
        <v>0</v>
      </c>
      <c r="Q15" s="164">
        <f t="shared" si="3"/>
        <v>0</v>
      </c>
      <c r="S15" s="165">
        <f t="shared" si="4"/>
        <v>0</v>
      </c>
      <c r="U15" s="191">
        <f t="shared" si="5"/>
        <v>0</v>
      </c>
      <c r="V15" s="191">
        <f t="shared" si="6"/>
        <v>0</v>
      </c>
    </row>
    <row r="16" spans="1:22" x14ac:dyDescent="0.3">
      <c r="B16" s="162">
        <f>'Data Entry'!B21</f>
        <v>0</v>
      </c>
      <c r="C16" s="162">
        <f>'Data Entry'!D21</f>
        <v>0</v>
      </c>
      <c r="D16" s="163">
        <f>'Data Entry'!F21</f>
        <v>0</v>
      </c>
      <c r="E16" s="163">
        <f>IF('Data Entry'!G21="Local",'Data Entry'!E21,0)</f>
        <v>0</v>
      </c>
      <c r="F16" s="163">
        <f>IF('Data Entry'!G21="Local",'Data Entry'!F21,0)</f>
        <v>0</v>
      </c>
      <c r="G16" s="163">
        <f>IF('Data Entry'!I21="Black Owned  (&gt;= 51 %)",Calculations!E16,0)</f>
        <v>0</v>
      </c>
      <c r="H16" s="163">
        <f>IF('Data Entry'!I21="Black Owned  (&gt;= 51 %)",Calculations!F16,0)</f>
        <v>0</v>
      </c>
      <c r="I16" s="274">
        <f>IF('Data Entry'!$G21&lt;&gt;"Local",'Data Entry'!L21,0)</f>
        <v>0</v>
      </c>
      <c r="J16" s="274">
        <f>IF('Data Entry'!$G21&lt;&gt;"Local",'Data Entry'!M21,0)</f>
        <v>0</v>
      </c>
      <c r="K16" s="274">
        <f>IF('Data Entry'!$G21&lt;&gt;"Local",'Data Entry'!N21,0)</f>
        <v>0</v>
      </c>
      <c r="L16" s="274">
        <f>IF('Data Entry'!$G21&lt;&gt;"Local",'Data Entry'!O21,0)</f>
        <v>0</v>
      </c>
      <c r="N16" s="164">
        <f t="shared" si="0"/>
        <v>0</v>
      </c>
      <c r="O16" s="164">
        <f t="shared" si="1"/>
        <v>0</v>
      </c>
      <c r="P16" s="164">
        <f t="shared" si="2"/>
        <v>0</v>
      </c>
      <c r="Q16" s="164">
        <f t="shared" si="3"/>
        <v>0</v>
      </c>
      <c r="S16" s="165">
        <f t="shared" si="4"/>
        <v>0</v>
      </c>
      <c r="U16" s="191">
        <f t="shared" si="5"/>
        <v>0</v>
      </c>
      <c r="V16" s="191">
        <f t="shared" si="6"/>
        <v>0</v>
      </c>
    </row>
    <row r="17" spans="1:22" x14ac:dyDescent="0.3">
      <c r="B17" s="162">
        <f>'Data Entry'!B22</f>
        <v>0</v>
      </c>
      <c r="C17" s="162">
        <f>'Data Entry'!D22</f>
        <v>0</v>
      </c>
      <c r="D17" s="163">
        <f>'Data Entry'!F22</f>
        <v>0</v>
      </c>
      <c r="E17" s="163">
        <f>IF('Data Entry'!G22="Local",'Data Entry'!E22,0)</f>
        <v>0</v>
      </c>
      <c r="F17" s="163">
        <f>IF('Data Entry'!G22="Local",'Data Entry'!F22,0)</f>
        <v>0</v>
      </c>
      <c r="G17" s="163">
        <f>IF('Data Entry'!I22="Black Owned  (&gt;= 51 %)",Calculations!E17,0)</f>
        <v>0</v>
      </c>
      <c r="H17" s="163">
        <f>IF('Data Entry'!I22="Black Owned  (&gt;= 51 %)",Calculations!F17,0)</f>
        <v>0</v>
      </c>
      <c r="I17" s="274">
        <f>IF('Data Entry'!$G22&lt;&gt;"Local",'Data Entry'!L22,0)</f>
        <v>0</v>
      </c>
      <c r="J17" s="274">
        <f>IF('Data Entry'!$G22&lt;&gt;"Local",'Data Entry'!M22,0)</f>
        <v>0</v>
      </c>
      <c r="K17" s="274">
        <f>IF('Data Entry'!$G22&lt;&gt;"Local",'Data Entry'!N22,0)</f>
        <v>0</v>
      </c>
      <c r="L17" s="274">
        <f>IF('Data Entry'!$G22&lt;&gt;"Local",'Data Entry'!O22,0)</f>
        <v>0</v>
      </c>
      <c r="N17" s="164">
        <f t="shared" si="0"/>
        <v>0</v>
      </c>
      <c r="O17" s="164">
        <f t="shared" si="1"/>
        <v>0</v>
      </c>
      <c r="P17" s="164">
        <f t="shared" si="2"/>
        <v>0</v>
      </c>
      <c r="Q17" s="164">
        <f t="shared" si="3"/>
        <v>0</v>
      </c>
      <c r="S17" s="165">
        <f t="shared" si="4"/>
        <v>0</v>
      </c>
      <c r="U17" s="191">
        <f t="shared" si="5"/>
        <v>0</v>
      </c>
      <c r="V17" s="191">
        <f t="shared" si="6"/>
        <v>0</v>
      </c>
    </row>
    <row r="18" spans="1:22" x14ac:dyDescent="0.3">
      <c r="B18" s="65" t="s">
        <v>31</v>
      </c>
      <c r="C18" s="66"/>
      <c r="D18" s="253">
        <f>SUM(D7:D17)</f>
        <v>498513.93000000005</v>
      </c>
      <c r="I18" s="163">
        <f>SUM(I7:I17)</f>
        <v>0</v>
      </c>
      <c r="J18" s="163">
        <f>SUM(J7:J17)</f>
        <v>0</v>
      </c>
      <c r="K18" s="163">
        <f>SUM(K7:K17)</f>
        <v>0</v>
      </c>
      <c r="L18" s="163">
        <f>SUM(L7:L17)</f>
        <v>0</v>
      </c>
      <c r="N18" s="271">
        <f>SUM(N7:N17)</f>
        <v>0</v>
      </c>
      <c r="O18" s="271">
        <f t="shared" ref="O18:Q18" si="7">SUM(O7:O17)</f>
        <v>0</v>
      </c>
      <c r="P18" s="271">
        <f t="shared" si="7"/>
        <v>84274.959999999992</v>
      </c>
      <c r="Q18" s="271">
        <f t="shared" si="7"/>
        <v>0</v>
      </c>
      <c r="S18" s="165">
        <f t="shared" si="4"/>
        <v>0.16905236730295578</v>
      </c>
      <c r="U18" s="191">
        <f t="shared" si="5"/>
        <v>0</v>
      </c>
      <c r="V18" s="191">
        <f t="shared" si="6"/>
        <v>0</v>
      </c>
    </row>
    <row r="19" spans="1:22" x14ac:dyDescent="0.3">
      <c r="R19" s="272"/>
    </row>
    <row r="20" spans="1:22" ht="15.6" x14ac:dyDescent="0.3">
      <c r="A20" s="166" t="s">
        <v>169</v>
      </c>
      <c r="R20" s="272"/>
    </row>
    <row r="21" spans="1:22" x14ac:dyDescent="0.3">
      <c r="B21" s="62"/>
      <c r="C21" s="503" t="s">
        <v>170</v>
      </c>
      <c r="D21" s="502" t="s">
        <v>171</v>
      </c>
      <c r="E21" s="502"/>
      <c r="F21" s="502"/>
      <c r="G21" s="502"/>
      <c r="H21" s="502"/>
      <c r="I21" s="502"/>
      <c r="J21" s="33"/>
      <c r="K21" s="33"/>
      <c r="R21" s="272"/>
    </row>
    <row r="22" spans="1:22" x14ac:dyDescent="0.3">
      <c r="B22" s="62"/>
      <c r="C22" s="503"/>
      <c r="D22" s="65" t="s">
        <v>166</v>
      </c>
      <c r="E22" s="502" t="s">
        <v>167</v>
      </c>
      <c r="F22" s="502"/>
      <c r="G22" s="502"/>
      <c r="H22" s="502"/>
      <c r="I22" s="502"/>
      <c r="J22" s="33"/>
      <c r="K22" s="33"/>
      <c r="R22" s="272"/>
    </row>
    <row r="23" spans="1:22" ht="15" customHeight="1" x14ac:dyDescent="0.3">
      <c r="B23" s="62"/>
      <c r="C23" s="503"/>
      <c r="D23" s="65" t="s">
        <v>172</v>
      </c>
      <c r="E23" s="65" t="s">
        <v>121</v>
      </c>
      <c r="F23" s="65" t="s">
        <v>125</v>
      </c>
      <c r="G23" s="65" t="s">
        <v>129</v>
      </c>
      <c r="H23" s="65" t="s">
        <v>163</v>
      </c>
      <c r="I23" s="65" t="s">
        <v>164</v>
      </c>
      <c r="J23" s="62"/>
      <c r="K23" s="33"/>
      <c r="R23" s="272"/>
    </row>
    <row r="24" spans="1:22" x14ac:dyDescent="0.3">
      <c r="B24" s="167" t="s">
        <v>69</v>
      </c>
      <c r="C24" s="164">
        <f>SUM(D8:D17)</f>
        <v>0</v>
      </c>
      <c r="D24" s="164">
        <f>(SUMIF('Data Entry'!I13:I22,"Black Empowered  (&gt;= 25 %, &lt; 51 %)",'Data Entry'!F13:F22))+(SUMIF('Data Entry'!I13:I22,"Black Owned  (&gt;= 51 %)",'Data Entry'!F13:F22))</f>
        <v>0</v>
      </c>
      <c r="E24" s="164">
        <f>SUMIF('Data Entry'!K13:K22,"Yes",'Data Entry'!F13:F22)</f>
        <v>0</v>
      </c>
      <c r="F24" s="164">
        <f>SUMIFS('Data Entry'!F13:F22,'Data Entry'!H13:H22,"QSME",'Data Entry'!K13:K22,"Yes")</f>
        <v>0</v>
      </c>
      <c r="G24" s="164">
        <f>SUMIF('Data Entry'!H13:H22,"EME",'Data Entry'!F13:F22)</f>
        <v>0</v>
      </c>
      <c r="H24" s="164">
        <f>SUMIF('Data Entry'!I13:I22,"Black Owned  (&gt;= 51 %)",'Data Entry'!F13:F22)</f>
        <v>0</v>
      </c>
      <c r="I24" s="164">
        <f>SUMIF('Data Entry'!J13:J22, "BW Owned (&gt;=30%)",'Data Entry'!F13:F22)</f>
        <v>0</v>
      </c>
      <c r="J24" s="62"/>
      <c r="K24" s="33"/>
      <c r="R24" s="272"/>
    </row>
    <row r="25" spans="1:22" x14ac:dyDescent="0.3">
      <c r="B25" s="65" t="s">
        <v>70</v>
      </c>
      <c r="C25" s="164">
        <f>D7</f>
        <v>498513.93000000005</v>
      </c>
      <c r="D25" s="164">
        <f>(SUMIF('Data Entry'!I29:I73,"Black Empowered  (&gt;= 25 %, &lt; 51 %)",'Data Entry'!F29:F73))+(SUMIF('Data Entry'!I29:I73,"Black Owned  (&gt;= 51 %)",'Data Entry'!F29:F73))</f>
        <v>0</v>
      </c>
      <c r="E25" s="164">
        <f>SUMIF('Data Entry'!K29:K73,"Yes",'Data Entry'!F29:F73)</f>
        <v>0</v>
      </c>
      <c r="F25" s="164">
        <f>SUMIFS('Data Entry'!F29:F73,'Data Entry'!H29:H73,"QSME",'Data Entry'!K29:K73,"Yes")</f>
        <v>0</v>
      </c>
      <c r="G25" s="164">
        <f>SUMIF('Data Entry'!H29:H73,"EME",'Data Entry'!F29:F73)</f>
        <v>0</v>
      </c>
      <c r="H25" s="164">
        <f>SUMIF('Data Entry'!I29:I73,"Black Owned  (&gt;= 51 %)",'Data Entry'!F29:F73)</f>
        <v>0</v>
      </c>
      <c r="I25" s="164">
        <f>SUMIF('Data Entry'!J29:J73, "BW Owned (&gt;=30%)",'Data Entry'!F29:F73)</f>
        <v>0</v>
      </c>
      <c r="J25" s="62"/>
      <c r="K25" s="33"/>
    </row>
    <row r="26" spans="1:22" x14ac:dyDescent="0.3">
      <c r="B26" s="168" t="s">
        <v>43</v>
      </c>
      <c r="C26" s="164">
        <f>SUM(C24:C25)</f>
        <v>498513.93000000005</v>
      </c>
      <c r="D26" s="164">
        <f t="shared" ref="D26:I26" si="8">SUM(D24:D25)</f>
        <v>0</v>
      </c>
      <c r="E26" s="164">
        <f t="shared" si="8"/>
        <v>0</v>
      </c>
      <c r="F26" s="164">
        <f t="shared" si="8"/>
        <v>0</v>
      </c>
      <c r="G26" s="164">
        <f t="shared" si="8"/>
        <v>0</v>
      </c>
      <c r="H26" s="164">
        <f t="shared" si="8"/>
        <v>0</v>
      </c>
      <c r="I26" s="164">
        <f t="shared" si="8"/>
        <v>0</v>
      </c>
      <c r="J26" s="62"/>
      <c r="K26" s="33"/>
    </row>
    <row r="27" spans="1:22" x14ac:dyDescent="0.3">
      <c r="A27" s="33"/>
      <c r="B27" s="504" t="s">
        <v>173</v>
      </c>
      <c r="C27" s="504"/>
      <c r="D27" s="165">
        <f>IF($C$26&gt;0,D26/$C$26,0)</f>
        <v>0</v>
      </c>
      <c r="E27" s="165">
        <f t="shared" ref="E27:I27" si="9">IF($C$26&gt;0,E26/$C$26,0)</f>
        <v>0</v>
      </c>
      <c r="F27" s="165">
        <f t="shared" si="9"/>
        <v>0</v>
      </c>
      <c r="G27" s="165">
        <f t="shared" si="9"/>
        <v>0</v>
      </c>
      <c r="H27" s="165">
        <f t="shared" si="9"/>
        <v>0</v>
      </c>
      <c r="I27" s="165">
        <f t="shared" si="9"/>
        <v>0</v>
      </c>
      <c r="J27" s="62"/>
      <c r="K27" s="33"/>
    </row>
    <row r="28" spans="1:22" x14ac:dyDescent="0.3">
      <c r="A28" s="33"/>
      <c r="B28" s="62" t="s">
        <v>175</v>
      </c>
      <c r="C28" s="33"/>
      <c r="E28" s="171">
        <v>0.8</v>
      </c>
      <c r="F28" s="171">
        <v>0.15</v>
      </c>
      <c r="G28" s="171">
        <v>0.15</v>
      </c>
      <c r="H28" s="171">
        <v>0.4</v>
      </c>
      <c r="I28" s="171">
        <v>0.12</v>
      </c>
      <c r="J28" s="62"/>
      <c r="K28" s="33"/>
    </row>
    <row r="29" spans="1:22" x14ac:dyDescent="0.3">
      <c r="A29" s="33"/>
      <c r="B29" s="62" t="s">
        <v>174</v>
      </c>
      <c r="C29" s="33"/>
      <c r="D29" s="171">
        <v>0.4</v>
      </c>
      <c r="E29" s="170">
        <f>E28*0.4</f>
        <v>0.32000000000000006</v>
      </c>
      <c r="F29" s="170">
        <f t="shared" ref="F29:I29" si="10">F28*0.4</f>
        <v>0.06</v>
      </c>
      <c r="G29" s="170">
        <f t="shared" si="10"/>
        <v>0.06</v>
      </c>
      <c r="H29" s="170">
        <f t="shared" si="10"/>
        <v>0.16000000000000003</v>
      </c>
      <c r="I29" s="170">
        <f t="shared" si="10"/>
        <v>4.8000000000000001E-2</v>
      </c>
      <c r="J29" s="62"/>
      <c r="K29" s="33"/>
    </row>
    <row r="30" spans="1:22" x14ac:dyDescent="0.3">
      <c r="A30" s="33"/>
      <c r="B30" s="62"/>
      <c r="C30" s="33"/>
      <c r="D30" s="62"/>
      <c r="E30" s="62"/>
      <c r="F30" s="62"/>
      <c r="G30" s="62"/>
      <c r="H30" s="62"/>
      <c r="I30" s="62"/>
      <c r="J30" s="62"/>
      <c r="K30" s="33"/>
    </row>
    <row r="31" spans="1:22" x14ac:dyDescent="0.3">
      <c r="A31" s="33"/>
      <c r="B31" s="62"/>
      <c r="C31" s="33"/>
      <c r="D31" s="62"/>
      <c r="E31" s="62"/>
      <c r="F31" s="62"/>
      <c r="G31" s="62"/>
      <c r="H31" s="62"/>
      <c r="I31" s="62"/>
      <c r="J31" s="62"/>
      <c r="K31" s="33"/>
    </row>
    <row r="32" spans="1:22" ht="15.6" x14ac:dyDescent="0.3">
      <c r="A32" s="166" t="s">
        <v>176</v>
      </c>
      <c r="B32" s="169"/>
      <c r="C32" s="169"/>
      <c r="D32" s="169"/>
      <c r="E32" s="169"/>
      <c r="F32" s="169"/>
      <c r="G32" s="169"/>
      <c r="H32" s="169"/>
      <c r="I32" s="169"/>
      <c r="J32" s="169"/>
      <c r="K32" s="33"/>
    </row>
    <row r="33" spans="1:12" ht="15" thickBot="1" x14ac:dyDescent="0.35"/>
    <row r="34" spans="1:12" ht="15" customHeight="1" x14ac:dyDescent="0.3">
      <c r="D34" s="195" t="s">
        <v>139</v>
      </c>
      <c r="E34" s="195" t="s">
        <v>111</v>
      </c>
    </row>
    <row r="35" spans="1:12" x14ac:dyDescent="0.3">
      <c r="B35" s="172"/>
      <c r="C35" s="172" t="s">
        <v>193</v>
      </c>
      <c r="D35" s="173" t="s">
        <v>180</v>
      </c>
      <c r="E35" s="173" t="s">
        <v>180</v>
      </c>
      <c r="F35" s="62"/>
    </row>
    <row r="36" spans="1:12" x14ac:dyDescent="0.3">
      <c r="B36" s="65" t="s">
        <v>69</v>
      </c>
      <c r="C36" s="164">
        <f>COUNTIF('Data Entry'!P13:P22,"SD/ED Candidate")</f>
        <v>0</v>
      </c>
      <c r="D36" s="164">
        <f>SUMIF('Data Entry'!$P$13:$P$22,"SD/ED Candidate",'Data Entry'!Q13:Q22)</f>
        <v>0</v>
      </c>
      <c r="E36" s="164">
        <f>SUMIF('Data Entry'!$P$13:$P$22,"SD/ED Candidate",'Data Entry'!R13:R22)</f>
        <v>0</v>
      </c>
      <c r="F36" s="62"/>
    </row>
    <row r="37" spans="1:12" x14ac:dyDescent="0.3">
      <c r="B37" s="65" t="s">
        <v>70</v>
      </c>
      <c r="C37" s="164">
        <f>COUNTIF('Data Entry'!P29:P73,"SD/ED Candidate")</f>
        <v>0</v>
      </c>
      <c r="D37" s="164">
        <f>SUMIF('Data Entry'!$P$29:$P$73,"SD/ED Candidate",'Data Entry'!Q29:Q73)</f>
        <v>0</v>
      </c>
      <c r="E37" s="164">
        <f>SUMIF('Data Entry'!$P$29:$P$73,"SD/ED Candidate",'Data Entry'!R29:R73)</f>
        <v>0</v>
      </c>
      <c r="F37" s="62"/>
    </row>
    <row r="38" spans="1:12" x14ac:dyDescent="0.3">
      <c r="B38" s="65" t="s">
        <v>43</v>
      </c>
      <c r="C38" s="65">
        <f>SUM(C36:C37)</f>
        <v>0</v>
      </c>
      <c r="D38" s="65">
        <f>SUM(D36:D37)</f>
        <v>0</v>
      </c>
      <c r="E38" s="65">
        <f t="shared" ref="E38" si="11">SUM(E36:E37)</f>
        <v>0</v>
      </c>
      <c r="F38" s="62"/>
    </row>
    <row r="42" spans="1:12" ht="15.6" x14ac:dyDescent="0.3">
      <c r="A42" s="166" t="s">
        <v>71</v>
      </c>
    </row>
    <row r="43" spans="1:12" ht="15" thickBot="1" x14ac:dyDescent="0.35"/>
    <row r="44" spans="1:12" x14ac:dyDescent="0.3">
      <c r="E44" s="1"/>
      <c r="F44" s="512" t="s">
        <v>37</v>
      </c>
      <c r="G44" s="513"/>
      <c r="H44" s="513"/>
      <c r="I44" s="513"/>
      <c r="J44" s="513"/>
      <c r="K44" s="512" t="s">
        <v>178</v>
      </c>
      <c r="L44" s="514"/>
    </row>
    <row r="45" spans="1:12" ht="28.8" x14ac:dyDescent="0.3">
      <c r="B45" s="186"/>
      <c r="C45" s="186"/>
      <c r="D45" s="187" t="s">
        <v>48</v>
      </c>
      <c r="E45" s="188"/>
      <c r="F45" s="189" t="s">
        <v>49</v>
      </c>
      <c r="G45" s="190" t="s">
        <v>50</v>
      </c>
      <c r="H45" s="190" t="s">
        <v>51</v>
      </c>
      <c r="I45" s="190" t="s">
        <v>52</v>
      </c>
      <c r="J45" s="190" t="s">
        <v>53</v>
      </c>
      <c r="K45" s="189" t="s">
        <v>49</v>
      </c>
      <c r="L45" s="189" t="s">
        <v>179</v>
      </c>
    </row>
    <row r="46" spans="1:12" ht="15" customHeight="1" x14ac:dyDescent="0.3">
      <c r="B46" s="510" t="s">
        <v>182</v>
      </c>
      <c r="C46" s="511"/>
      <c r="D46" s="510" t="s">
        <v>55</v>
      </c>
      <c r="E46" s="141" t="s">
        <v>159</v>
      </c>
      <c r="F46" s="164">
        <f>SUM('Data Entry'!G80,'Data Entry'!G88,'Data Entry'!G96,'Data Entry'!G104,'Data Entry'!G112,'Data Entry'!G120,'Data Entry'!G128,'Data Entry'!G136)</f>
        <v>6</v>
      </c>
      <c r="G46" s="164">
        <f>SUM('Data Entry'!H80,'Data Entry'!H88,'Data Entry'!H96,'Data Entry'!H104,'Data Entry'!H112,'Data Entry'!H120,'Data Entry'!H128,'Data Entry'!H136)</f>
        <v>0</v>
      </c>
      <c r="H46" s="164">
        <f>SUM('Data Entry'!I80,'Data Entry'!I88,'Data Entry'!I96,'Data Entry'!I104,'Data Entry'!I112,'Data Entry'!I120,'Data Entry'!I128,'Data Entry'!I136)</f>
        <v>4</v>
      </c>
      <c r="I46" s="164">
        <f>SUM('Data Entry'!J80,'Data Entry'!J88,'Data Entry'!J96,'Data Entry'!J104,'Data Entry'!J112,'Data Entry'!J120,'Data Entry'!J128,'Data Entry'!J136)</f>
        <v>0</v>
      </c>
      <c r="J46" s="164">
        <f>SUM('Data Entry'!K80,'Data Entry'!K88,'Data Entry'!K96,'Data Entry'!K104,'Data Entry'!K112,'Data Entry'!K120,'Data Entry'!K128,'Data Entry'!K136)</f>
        <v>0</v>
      </c>
      <c r="K46" s="515">
        <f>SUM('Data Entry'!L80:L143)</f>
        <v>0</v>
      </c>
      <c r="L46" s="515">
        <f>SUM('Data Entry'!M80:M143)</f>
        <v>3</v>
      </c>
    </row>
    <row r="47" spans="1:12" x14ac:dyDescent="0.3">
      <c r="B47" s="510"/>
      <c r="C47" s="511"/>
      <c r="D47" s="510"/>
      <c r="E47" s="142" t="s">
        <v>160</v>
      </c>
      <c r="F47" s="164">
        <f>SUM('Data Entry'!G81,'Data Entry'!G89,'Data Entry'!G97,'Data Entry'!G105,'Data Entry'!G113,'Data Entry'!G121,'Data Entry'!G129,'Data Entry'!G137)</f>
        <v>0</v>
      </c>
      <c r="G47" s="164">
        <f>SUM('Data Entry'!H81,'Data Entry'!H89,'Data Entry'!H97,'Data Entry'!H105,'Data Entry'!H113,'Data Entry'!H121,'Data Entry'!H129,'Data Entry'!H137)</f>
        <v>0</v>
      </c>
      <c r="H47" s="164">
        <f>SUM('Data Entry'!I81,'Data Entry'!I89,'Data Entry'!I97,'Data Entry'!I105,'Data Entry'!I113,'Data Entry'!I121,'Data Entry'!I129,'Data Entry'!I137)</f>
        <v>0</v>
      </c>
      <c r="I47" s="164">
        <f>SUM('Data Entry'!J81,'Data Entry'!J89,'Data Entry'!J97,'Data Entry'!J105,'Data Entry'!J113,'Data Entry'!J121,'Data Entry'!J129,'Data Entry'!J137)</f>
        <v>0</v>
      </c>
      <c r="J47" s="164">
        <f>SUM('Data Entry'!K81,'Data Entry'!K89,'Data Entry'!K97,'Data Entry'!K105,'Data Entry'!K113,'Data Entry'!K121,'Data Entry'!K129,'Data Entry'!K137)</f>
        <v>0</v>
      </c>
      <c r="K47" s="515"/>
      <c r="L47" s="515"/>
    </row>
    <row r="48" spans="1:12" x14ac:dyDescent="0.3">
      <c r="B48" s="510"/>
      <c r="C48" s="511"/>
      <c r="D48" s="510" t="s">
        <v>56</v>
      </c>
      <c r="E48" s="141" t="s">
        <v>159</v>
      </c>
      <c r="F48" s="164">
        <f>SUM('Data Entry'!G82,'Data Entry'!G90,'Data Entry'!G98,'Data Entry'!G106,'Data Entry'!G114,'Data Entry'!G122,'Data Entry'!G130,'Data Entry'!G138)</f>
        <v>0</v>
      </c>
      <c r="G48" s="164">
        <f>SUM('Data Entry'!H82,'Data Entry'!H90,'Data Entry'!H98,'Data Entry'!H106,'Data Entry'!H114,'Data Entry'!H122,'Data Entry'!H130,'Data Entry'!H138)</f>
        <v>0</v>
      </c>
      <c r="H48" s="164">
        <f>SUM('Data Entry'!I82,'Data Entry'!I90,'Data Entry'!I98,'Data Entry'!I106,'Data Entry'!I114,'Data Entry'!I122,'Data Entry'!I130,'Data Entry'!I138)</f>
        <v>0</v>
      </c>
      <c r="I48" s="164">
        <f>SUM('Data Entry'!J82,'Data Entry'!J90,'Data Entry'!J98,'Data Entry'!J106,'Data Entry'!J114,'Data Entry'!J122,'Data Entry'!J130,'Data Entry'!J138)</f>
        <v>0</v>
      </c>
      <c r="J48" s="164">
        <f>SUM('Data Entry'!K82,'Data Entry'!K90,'Data Entry'!K98,'Data Entry'!K106,'Data Entry'!K114,'Data Entry'!K122,'Data Entry'!K130,'Data Entry'!K138)</f>
        <v>0</v>
      </c>
      <c r="K48" s="515"/>
      <c r="L48" s="515"/>
    </row>
    <row r="49" spans="2:12" x14ac:dyDescent="0.3">
      <c r="B49" s="510"/>
      <c r="C49" s="511"/>
      <c r="D49" s="510"/>
      <c r="E49" s="142" t="s">
        <v>160</v>
      </c>
      <c r="F49" s="164">
        <f>SUM('Data Entry'!G83,'Data Entry'!G91,'Data Entry'!G99,'Data Entry'!G107,'Data Entry'!G115,'Data Entry'!G123,'Data Entry'!G131,'Data Entry'!G139)</f>
        <v>0</v>
      </c>
      <c r="G49" s="164">
        <f>SUM('Data Entry'!H83,'Data Entry'!H91,'Data Entry'!H99,'Data Entry'!H107,'Data Entry'!H115,'Data Entry'!H123,'Data Entry'!H131,'Data Entry'!H139)</f>
        <v>0</v>
      </c>
      <c r="H49" s="164">
        <f>SUM('Data Entry'!I83,'Data Entry'!I91,'Data Entry'!I99,'Data Entry'!I107,'Data Entry'!I115,'Data Entry'!I123,'Data Entry'!I131,'Data Entry'!I139)</f>
        <v>0</v>
      </c>
      <c r="I49" s="164">
        <f>SUM('Data Entry'!J83,'Data Entry'!J91,'Data Entry'!J99,'Data Entry'!J107,'Data Entry'!J115,'Data Entry'!J123,'Data Entry'!J131,'Data Entry'!J139)</f>
        <v>0</v>
      </c>
      <c r="J49" s="164">
        <f>SUM('Data Entry'!K83,'Data Entry'!K91,'Data Entry'!K99,'Data Entry'!K107,'Data Entry'!K115,'Data Entry'!K123,'Data Entry'!K131,'Data Entry'!K139)</f>
        <v>0</v>
      </c>
      <c r="K49" s="515"/>
      <c r="L49" s="515"/>
    </row>
    <row r="50" spans="2:12" x14ac:dyDescent="0.3">
      <c r="B50" s="510"/>
      <c r="C50" s="511"/>
      <c r="D50" s="510" t="s">
        <v>57</v>
      </c>
      <c r="E50" s="141" t="s">
        <v>159</v>
      </c>
      <c r="F50" s="164">
        <f>SUM('Data Entry'!G84,'Data Entry'!G92,'Data Entry'!G100,'Data Entry'!G108,'Data Entry'!G116,'Data Entry'!G124,'Data Entry'!G132,'Data Entry'!G140)</f>
        <v>0</v>
      </c>
      <c r="G50" s="164">
        <f>SUM('Data Entry'!H84,'Data Entry'!H92,'Data Entry'!H100,'Data Entry'!H108,'Data Entry'!H116,'Data Entry'!H124,'Data Entry'!H132,'Data Entry'!H140)</f>
        <v>0</v>
      </c>
      <c r="H50" s="164">
        <f>SUM('Data Entry'!I84,'Data Entry'!I92,'Data Entry'!I100,'Data Entry'!I108,'Data Entry'!I116,'Data Entry'!I124,'Data Entry'!I132,'Data Entry'!I140)</f>
        <v>0</v>
      </c>
      <c r="I50" s="164">
        <f>SUM('Data Entry'!J84,'Data Entry'!J92,'Data Entry'!J100,'Data Entry'!J108,'Data Entry'!J116,'Data Entry'!J124,'Data Entry'!J132,'Data Entry'!J140)</f>
        <v>0</v>
      </c>
      <c r="J50" s="164">
        <f>SUM('Data Entry'!K84,'Data Entry'!K92,'Data Entry'!K100,'Data Entry'!K108,'Data Entry'!K116,'Data Entry'!K124,'Data Entry'!K132,'Data Entry'!K140)</f>
        <v>0</v>
      </c>
      <c r="K50" s="515"/>
      <c r="L50" s="515"/>
    </row>
    <row r="51" spans="2:12" x14ac:dyDescent="0.3">
      <c r="B51" s="510"/>
      <c r="C51" s="511"/>
      <c r="D51" s="510"/>
      <c r="E51" s="142" t="s">
        <v>160</v>
      </c>
      <c r="F51" s="164">
        <f>SUM('Data Entry'!G85,'Data Entry'!G93,'Data Entry'!G101,'Data Entry'!G109,'Data Entry'!G117,'Data Entry'!G125,'Data Entry'!G133,'Data Entry'!G141)</f>
        <v>0</v>
      </c>
      <c r="G51" s="164">
        <f>SUM('Data Entry'!H85,'Data Entry'!H93,'Data Entry'!H101,'Data Entry'!H109,'Data Entry'!H117,'Data Entry'!H125,'Data Entry'!H133,'Data Entry'!H141)</f>
        <v>0</v>
      </c>
      <c r="H51" s="164">
        <f>SUM('Data Entry'!I85,'Data Entry'!I93,'Data Entry'!I101,'Data Entry'!I109,'Data Entry'!I117,'Data Entry'!I125,'Data Entry'!I133,'Data Entry'!I141)</f>
        <v>0</v>
      </c>
      <c r="I51" s="164">
        <f>SUM('Data Entry'!J85,'Data Entry'!J93,'Data Entry'!J101,'Data Entry'!J109,'Data Entry'!J117,'Data Entry'!J125,'Data Entry'!J133,'Data Entry'!J141)</f>
        <v>0</v>
      </c>
      <c r="J51" s="164">
        <f>SUM('Data Entry'!K85,'Data Entry'!K93,'Data Entry'!K101,'Data Entry'!K109,'Data Entry'!K117,'Data Entry'!K125,'Data Entry'!K133,'Data Entry'!K141)</f>
        <v>0</v>
      </c>
      <c r="K51" s="515"/>
      <c r="L51" s="515"/>
    </row>
    <row r="52" spans="2:12" x14ac:dyDescent="0.3">
      <c r="B52" s="510"/>
      <c r="C52" s="511"/>
      <c r="D52" s="510" t="s">
        <v>58</v>
      </c>
      <c r="E52" s="141" t="s">
        <v>159</v>
      </c>
      <c r="F52" s="164">
        <f>SUM('Data Entry'!G86,'Data Entry'!G94,'Data Entry'!G102,'Data Entry'!G110,'Data Entry'!G118,'Data Entry'!G126,'Data Entry'!G134,'Data Entry'!G142)</f>
        <v>0</v>
      </c>
      <c r="G52" s="164">
        <f>SUM('Data Entry'!H86,'Data Entry'!H94,'Data Entry'!H102,'Data Entry'!H110,'Data Entry'!H118,'Data Entry'!H126,'Data Entry'!H134,'Data Entry'!H142)</f>
        <v>0</v>
      </c>
      <c r="H52" s="164">
        <f>SUM('Data Entry'!I86,'Data Entry'!I94,'Data Entry'!I102,'Data Entry'!I110,'Data Entry'!I118,'Data Entry'!I126,'Data Entry'!I134,'Data Entry'!I142)</f>
        <v>0</v>
      </c>
      <c r="I52" s="164">
        <f>SUM('Data Entry'!J86,'Data Entry'!J94,'Data Entry'!J102,'Data Entry'!J110,'Data Entry'!J118,'Data Entry'!J126,'Data Entry'!J134,'Data Entry'!J142)</f>
        <v>0</v>
      </c>
      <c r="J52" s="164">
        <f>SUM('Data Entry'!K86,'Data Entry'!K94,'Data Entry'!K102,'Data Entry'!K110,'Data Entry'!K118,'Data Entry'!K126,'Data Entry'!K134,'Data Entry'!K142)</f>
        <v>0</v>
      </c>
      <c r="K52" s="515"/>
      <c r="L52" s="515"/>
    </row>
    <row r="53" spans="2:12" x14ac:dyDescent="0.3">
      <c r="B53" s="510"/>
      <c r="C53" s="511"/>
      <c r="D53" s="510"/>
      <c r="E53" s="142" t="s">
        <v>160</v>
      </c>
      <c r="F53" s="164">
        <f>SUM('Data Entry'!G87,'Data Entry'!G95,'Data Entry'!G103,'Data Entry'!G111,'Data Entry'!G119,'Data Entry'!G127,'Data Entry'!G135,'Data Entry'!G143)</f>
        <v>0</v>
      </c>
      <c r="G53" s="164">
        <f>SUM('Data Entry'!H87,'Data Entry'!H95,'Data Entry'!H103,'Data Entry'!H111,'Data Entry'!H119,'Data Entry'!H127,'Data Entry'!H135,'Data Entry'!H143)</f>
        <v>0</v>
      </c>
      <c r="H53" s="164">
        <f>SUM('Data Entry'!I87,'Data Entry'!I95,'Data Entry'!I103,'Data Entry'!I111,'Data Entry'!I119,'Data Entry'!I127,'Data Entry'!I135,'Data Entry'!I143)</f>
        <v>0</v>
      </c>
      <c r="I53" s="164">
        <f>SUM('Data Entry'!J87,'Data Entry'!J95,'Data Entry'!J103,'Data Entry'!J111,'Data Entry'!J119,'Data Entry'!J127,'Data Entry'!J135,'Data Entry'!J143)</f>
        <v>0</v>
      </c>
      <c r="J53" s="164">
        <f>SUM('Data Entry'!K87,'Data Entry'!K95,'Data Entry'!K103,'Data Entry'!K111,'Data Entry'!K119,'Data Entry'!K127,'Data Entry'!K135,'Data Entry'!K143)</f>
        <v>0</v>
      </c>
      <c r="K53" s="515"/>
      <c r="L53" s="515"/>
    </row>
    <row r="54" spans="2:12" x14ac:dyDescent="0.3">
      <c r="B54" s="193" t="s">
        <v>43</v>
      </c>
      <c r="C54" s="193"/>
      <c r="D54" s="193"/>
      <c r="E54" s="193"/>
      <c r="F54" s="194">
        <f>SUM(F46:F53)</f>
        <v>6</v>
      </c>
      <c r="G54" s="194">
        <f t="shared" ref="G54:L54" si="12">SUM(G46:G53)</f>
        <v>0</v>
      </c>
      <c r="H54" s="194">
        <f t="shared" si="12"/>
        <v>4</v>
      </c>
      <c r="I54" s="194">
        <f t="shared" si="12"/>
        <v>0</v>
      </c>
      <c r="J54" s="194">
        <f t="shared" si="12"/>
        <v>0</v>
      </c>
      <c r="K54" s="194">
        <f t="shared" si="12"/>
        <v>0</v>
      </c>
      <c r="L54" s="194">
        <f t="shared" si="12"/>
        <v>3</v>
      </c>
    </row>
    <row r="55" spans="2:12" x14ac:dyDescent="0.3">
      <c r="B55" s="193"/>
      <c r="C55" s="193"/>
      <c r="D55" s="193"/>
      <c r="E55" s="193"/>
      <c r="F55" s="507">
        <f>SUM(F54:J54)</f>
        <v>10</v>
      </c>
      <c r="G55" s="507"/>
      <c r="H55" s="507"/>
      <c r="I55" s="507"/>
      <c r="J55" s="507"/>
      <c r="K55" s="508">
        <f>SUM(K54:L54)</f>
        <v>3</v>
      </c>
      <c r="L55" s="509"/>
    </row>
    <row r="56" spans="2:12" x14ac:dyDescent="0.3">
      <c r="B56" t="s">
        <v>183</v>
      </c>
      <c r="D56" s="191">
        <f>IF(SUM(F54:J54)&gt;0,SUM(F54:J54)/(SUM(F54:J54,K46:L53)),0)</f>
        <v>0.76923076923076927</v>
      </c>
    </row>
    <row r="57" spans="2:12" x14ac:dyDescent="0.3">
      <c r="B57" t="s">
        <v>181</v>
      </c>
      <c r="D57" s="191">
        <f>IF(F54&gt;0,F54/(F54+K46))</f>
        <v>1</v>
      </c>
    </row>
    <row r="58" spans="2:12" x14ac:dyDescent="0.3">
      <c r="B58" t="s">
        <v>46</v>
      </c>
      <c r="D58" s="192">
        <v>0.7</v>
      </c>
    </row>
    <row r="66" spans="1:6" ht="15.6" x14ac:dyDescent="0.3">
      <c r="A66" s="166" t="s">
        <v>226</v>
      </c>
      <c r="C66" s="260" t="s">
        <v>278</v>
      </c>
      <c r="D66" s="260" t="s">
        <v>277</v>
      </c>
      <c r="E66" s="83" t="s">
        <v>279</v>
      </c>
    </row>
    <row r="67" spans="1:6" x14ac:dyDescent="0.3">
      <c r="B67" s="193" t="s">
        <v>227</v>
      </c>
      <c r="C67" s="252">
        <f>IF('Data Entry'!P13="SD/ED Candidate","1",0)</f>
        <v>0</v>
      </c>
      <c r="D67" s="252" t="str">
        <f>IF(C67&gt;0,CONCATENATE('Data Entry'!B13,": ",'Data Entry'!S13,".  "),"")</f>
        <v/>
      </c>
      <c r="E67" s="193" t="str">
        <f>D67</f>
        <v/>
      </c>
    </row>
    <row r="68" spans="1:6" x14ac:dyDescent="0.3">
      <c r="B68" s="193" t="s">
        <v>228</v>
      </c>
      <c r="C68" s="252">
        <f>IF('Data Entry'!P14="SD/ED Candidate","1",0)</f>
        <v>0</v>
      </c>
      <c r="D68" s="252" t="str">
        <f>IF(C68&gt;0,CONCATENATE('Data Entry'!B14,": ",'Data Entry'!S14,".  "),"")</f>
        <v/>
      </c>
      <c r="E68" s="193" t="str">
        <f>IF(C68&gt;0,CONCATENATE(E67,D68),E67)</f>
        <v/>
      </c>
    </row>
    <row r="69" spans="1:6" x14ac:dyDescent="0.3">
      <c r="B69" s="193" t="s">
        <v>229</v>
      </c>
      <c r="C69" s="252">
        <f>IF('Data Entry'!P15="SD/ED Candidate","1",0)</f>
        <v>0</v>
      </c>
      <c r="D69" s="252" t="str">
        <f>IF(C69&gt;0,CONCATENATE('Data Entry'!B15,": ",'Data Entry'!S15,".  "),"")</f>
        <v/>
      </c>
      <c r="E69" s="193" t="str">
        <f t="shared" ref="E69:E116" si="13">IF(C69&gt;0,CONCATENATE(E68,D69),E68)</f>
        <v/>
      </c>
    </row>
    <row r="70" spans="1:6" x14ac:dyDescent="0.3">
      <c r="B70" s="193" t="s">
        <v>230</v>
      </c>
      <c r="C70" s="252">
        <f>IF('Data Entry'!P16="SD/ED Candidate","1",0)</f>
        <v>0</v>
      </c>
      <c r="D70" s="252" t="str">
        <f>IF(C70&gt;0,CONCATENATE('Data Entry'!B16,": ",'Data Entry'!S16,".  "),"")</f>
        <v/>
      </c>
      <c r="E70" s="193" t="str">
        <f t="shared" si="13"/>
        <v/>
      </c>
    </row>
    <row r="71" spans="1:6" x14ac:dyDescent="0.3">
      <c r="B71" s="193" t="s">
        <v>231</v>
      </c>
      <c r="C71" s="252">
        <f>IF('Data Entry'!P17="SD/ED Candidate","1",0)</f>
        <v>0</v>
      </c>
      <c r="D71" s="252" t="str">
        <f>IF(C71&gt;0,CONCATENATE('Data Entry'!B17,": ",'Data Entry'!S17,".  "),"")</f>
        <v/>
      </c>
      <c r="E71" s="193" t="str">
        <f t="shared" si="13"/>
        <v/>
      </c>
    </row>
    <row r="72" spans="1:6" x14ac:dyDescent="0.3">
      <c r="B72" s="193" t="s">
        <v>232</v>
      </c>
      <c r="C72" s="252">
        <f>IF('Data Entry'!P18="SD/ED Candidate","1",0)</f>
        <v>0</v>
      </c>
      <c r="D72" s="252" t="str">
        <f>IF(C72&gt;0,CONCATENATE('Data Entry'!B18,": ",'Data Entry'!S18,".  "),"")</f>
        <v/>
      </c>
      <c r="E72" s="193" t="str">
        <f t="shared" si="13"/>
        <v/>
      </c>
    </row>
    <row r="73" spans="1:6" x14ac:dyDescent="0.3">
      <c r="B73" s="193" t="s">
        <v>233</v>
      </c>
      <c r="C73" s="252">
        <f>IF('Data Entry'!P19="SD/ED Candidate","1",0)</f>
        <v>0</v>
      </c>
      <c r="D73" s="252" t="str">
        <f>IF(C73&gt;0,CONCATENATE('Data Entry'!B19,": ",'Data Entry'!S19,".  "),"")</f>
        <v/>
      </c>
      <c r="E73" s="193" t="str">
        <f t="shared" si="13"/>
        <v/>
      </c>
    </row>
    <row r="74" spans="1:6" x14ac:dyDescent="0.3">
      <c r="B74" s="193" t="s">
        <v>234</v>
      </c>
      <c r="C74" s="252">
        <f>IF('Data Entry'!P20="SD/ED Candidate","1",0)</f>
        <v>0</v>
      </c>
      <c r="D74" s="252" t="str">
        <f>IF(C74&gt;0,CONCATENATE('Data Entry'!B20,": ",'Data Entry'!S20,".  "),"")</f>
        <v/>
      </c>
      <c r="E74" s="193" t="str">
        <f t="shared" si="13"/>
        <v/>
      </c>
    </row>
    <row r="75" spans="1:6" ht="15.6" x14ac:dyDescent="0.3">
      <c r="B75" s="193" t="s">
        <v>235</v>
      </c>
      <c r="C75" s="252">
        <f>IF('Data Entry'!P21="SD/ED Candidate","1",0)</f>
        <v>0</v>
      </c>
      <c r="D75" s="252" t="str">
        <f>IF(C75&gt;0,CONCATENATE('Data Entry'!B21,": ",'Data Entry'!S21,".  "),"")</f>
        <v/>
      </c>
      <c r="E75" s="193" t="str">
        <f t="shared" si="13"/>
        <v/>
      </c>
      <c r="F75" s="74"/>
    </row>
    <row r="76" spans="1:6" ht="15.6" x14ac:dyDescent="0.3">
      <c r="B76" s="193" t="s">
        <v>236</v>
      </c>
      <c r="C76" s="252">
        <f>IF('Data Entry'!P22="SD/ED Candidate","1",0)</f>
        <v>0</v>
      </c>
      <c r="D76" s="252" t="str">
        <f>IF(C76&gt;0,CONCATENATE('Data Entry'!B22,": ",'Data Entry'!S22,".  "),"")</f>
        <v/>
      </c>
      <c r="E76" s="193" t="str">
        <f t="shared" si="13"/>
        <v/>
      </c>
      <c r="F76" s="74"/>
    </row>
    <row r="77" spans="1:6" ht="15.6" x14ac:dyDescent="0.3">
      <c r="B77" s="193" t="s">
        <v>237</v>
      </c>
      <c r="C77" s="252">
        <f>IF('Data Entry'!P29="SD/ED Candidate","1",0)</f>
        <v>0</v>
      </c>
      <c r="D77" s="252" t="str">
        <f>IF(C77&gt;0,CONCATENATE('Data Entry'!B29,": ",'Data Entry'!S29,".  "),"")</f>
        <v/>
      </c>
      <c r="E77" s="193" t="str">
        <f t="shared" si="13"/>
        <v/>
      </c>
      <c r="F77" s="74"/>
    </row>
    <row r="78" spans="1:6" x14ac:dyDescent="0.3">
      <c r="B78" s="193" t="s">
        <v>238</v>
      </c>
      <c r="C78" s="252">
        <f>IF('Data Entry'!P30="SD/ED Candidate","1",0)</f>
        <v>0</v>
      </c>
      <c r="D78" s="252" t="str">
        <f>IF(C78&gt;0,CONCATENATE('Data Entry'!B30,": ",'Data Entry'!S30,".  "),"")</f>
        <v/>
      </c>
      <c r="E78" s="193" t="str">
        <f t="shared" si="13"/>
        <v/>
      </c>
    </row>
    <row r="79" spans="1:6" x14ac:dyDescent="0.3">
      <c r="B79" s="193" t="s">
        <v>239</v>
      </c>
      <c r="C79" s="252">
        <f>IF('Data Entry'!P31="SD/ED Candidate","1",0)</f>
        <v>0</v>
      </c>
      <c r="D79" s="252" t="str">
        <f>IF(C79&gt;0,CONCATENATE('Data Entry'!B31,": ",'Data Entry'!S31,".  "),"")</f>
        <v/>
      </c>
      <c r="E79" s="193" t="str">
        <f t="shared" si="13"/>
        <v/>
      </c>
    </row>
    <row r="80" spans="1:6" x14ac:dyDescent="0.3">
      <c r="B80" s="193" t="s">
        <v>240</v>
      </c>
      <c r="C80" s="252">
        <f>IF('Data Entry'!P32="SD/ED Candidate","1",0)</f>
        <v>0</v>
      </c>
      <c r="D80" s="252" t="str">
        <f>IF(C80&gt;0,CONCATENATE('Data Entry'!B32,": ",'Data Entry'!S32,".  "),"")</f>
        <v/>
      </c>
      <c r="E80" s="193" t="str">
        <f t="shared" si="13"/>
        <v/>
      </c>
    </row>
    <row r="81" spans="2:5" x14ac:dyDescent="0.3">
      <c r="B81" s="193" t="s">
        <v>241</v>
      </c>
      <c r="C81" s="252">
        <f>IF('Data Entry'!P33="SD/ED Candidate","1",0)</f>
        <v>0</v>
      </c>
      <c r="D81" s="252" t="str">
        <f>IF(C81&gt;0,CONCATENATE('Data Entry'!B33,": ",'Data Entry'!S33,".  "),"")</f>
        <v/>
      </c>
      <c r="E81" s="193" t="str">
        <f t="shared" si="13"/>
        <v/>
      </c>
    </row>
    <row r="82" spans="2:5" x14ac:dyDescent="0.3">
      <c r="B82" s="193" t="s">
        <v>242</v>
      </c>
      <c r="C82" s="252">
        <f>IF('Data Entry'!P34="SD/ED Candidate","1",0)</f>
        <v>0</v>
      </c>
      <c r="D82" s="252" t="str">
        <f>IF(C82&gt;0,CONCATENATE('Data Entry'!B34,": ",'Data Entry'!S34,".  "),"")</f>
        <v/>
      </c>
      <c r="E82" s="193" t="str">
        <f t="shared" si="13"/>
        <v/>
      </c>
    </row>
    <row r="83" spans="2:5" x14ac:dyDescent="0.3">
      <c r="B83" s="193" t="s">
        <v>243</v>
      </c>
      <c r="C83" s="252">
        <f>IF('Data Entry'!P35="SD/ED Candidate","1",0)</f>
        <v>0</v>
      </c>
      <c r="D83" s="252" t="str">
        <f>IF(C83&gt;0,CONCATENATE('Data Entry'!B35,": ",'Data Entry'!S35,".  "),"")</f>
        <v/>
      </c>
      <c r="E83" s="193" t="str">
        <f t="shared" si="13"/>
        <v/>
      </c>
    </row>
    <row r="84" spans="2:5" x14ac:dyDescent="0.3">
      <c r="B84" s="193" t="s">
        <v>244</v>
      </c>
      <c r="C84" s="252">
        <f>IF('Data Entry'!P36="SD/ED Candidate","1",0)</f>
        <v>0</v>
      </c>
      <c r="D84" s="252" t="str">
        <f>IF(C84&gt;0,CONCATENATE('Data Entry'!B36,": ",'Data Entry'!S36,".  "),"")</f>
        <v/>
      </c>
      <c r="E84" s="193" t="str">
        <f t="shared" si="13"/>
        <v/>
      </c>
    </row>
    <row r="85" spans="2:5" x14ac:dyDescent="0.3">
      <c r="B85" s="193" t="s">
        <v>245</v>
      </c>
      <c r="C85" s="252">
        <f>IF('Data Entry'!P37="SD/ED Candidate","1",0)</f>
        <v>0</v>
      </c>
      <c r="D85" s="252" t="str">
        <f>IF(C85&gt;0,CONCATENATE('Data Entry'!B37,": ",'Data Entry'!S37,".  "),"")</f>
        <v/>
      </c>
      <c r="E85" s="193" t="str">
        <f t="shared" si="13"/>
        <v/>
      </c>
    </row>
    <row r="86" spans="2:5" x14ac:dyDescent="0.3">
      <c r="B86" s="193" t="s">
        <v>246</v>
      </c>
      <c r="C86" s="252">
        <f>IF('Data Entry'!P38="SD/ED Candidate","1",0)</f>
        <v>0</v>
      </c>
      <c r="D86" s="252" t="str">
        <f>IF(C86&gt;0,CONCATENATE('Data Entry'!B38,": ",'Data Entry'!S38,".  "),"")</f>
        <v/>
      </c>
      <c r="E86" s="193" t="str">
        <f t="shared" si="13"/>
        <v/>
      </c>
    </row>
    <row r="87" spans="2:5" x14ac:dyDescent="0.3">
      <c r="B87" s="193" t="s">
        <v>247</v>
      </c>
      <c r="C87" s="252">
        <f>IF('Data Entry'!P39="SD/ED Candidate","1",0)</f>
        <v>0</v>
      </c>
      <c r="D87" s="252" t="str">
        <f>IF(C87&gt;0,CONCATENATE('Data Entry'!B39,": ",'Data Entry'!S39,".  "),"")</f>
        <v/>
      </c>
      <c r="E87" s="193" t="str">
        <f t="shared" si="13"/>
        <v/>
      </c>
    </row>
    <row r="88" spans="2:5" x14ac:dyDescent="0.3">
      <c r="B88" s="193" t="s">
        <v>248</v>
      </c>
      <c r="C88" s="252">
        <f>IF('Data Entry'!P40="SD/ED Candidate","1",0)</f>
        <v>0</v>
      </c>
      <c r="D88" s="252" t="str">
        <f>IF(C88&gt;0,CONCATENATE('Data Entry'!B40,": ",'Data Entry'!S40,".  "),"")</f>
        <v/>
      </c>
      <c r="E88" s="193" t="str">
        <f t="shared" si="13"/>
        <v/>
      </c>
    </row>
    <row r="89" spans="2:5" x14ac:dyDescent="0.3">
      <c r="B89" s="193" t="s">
        <v>249</v>
      </c>
      <c r="C89" s="252">
        <f>IF('Data Entry'!P41="SD/ED Candidate","1",0)</f>
        <v>0</v>
      </c>
      <c r="D89" s="252" t="str">
        <f>IF(C89&gt;0,CONCATENATE('Data Entry'!B41,": ",'Data Entry'!S41,".  "),"")</f>
        <v/>
      </c>
      <c r="E89" s="193" t="str">
        <f t="shared" si="13"/>
        <v/>
      </c>
    </row>
    <row r="90" spans="2:5" x14ac:dyDescent="0.3">
      <c r="B90" s="193" t="s">
        <v>250</v>
      </c>
      <c r="C90" s="252">
        <f>IF('Data Entry'!P42="SD/ED Candidate","1",0)</f>
        <v>0</v>
      </c>
      <c r="D90" s="252" t="str">
        <f>IF(C90&gt;0,CONCATENATE('Data Entry'!B42,": ",'Data Entry'!S42,".  "),"")</f>
        <v/>
      </c>
      <c r="E90" s="193" t="str">
        <f t="shared" si="13"/>
        <v/>
      </c>
    </row>
    <row r="91" spans="2:5" x14ac:dyDescent="0.3">
      <c r="B91" s="193" t="s">
        <v>251</v>
      </c>
      <c r="C91" s="252">
        <f>IF('Data Entry'!P43="SD/ED Candidate","1",0)</f>
        <v>0</v>
      </c>
      <c r="D91" s="252" t="str">
        <f>IF(C91&gt;0,CONCATENATE('Data Entry'!B43,": ",'Data Entry'!S43,".  "),"")</f>
        <v/>
      </c>
      <c r="E91" s="193" t="str">
        <f t="shared" si="13"/>
        <v/>
      </c>
    </row>
    <row r="92" spans="2:5" x14ac:dyDescent="0.3">
      <c r="B92" s="193" t="s">
        <v>252</v>
      </c>
      <c r="C92" s="252">
        <f>IF('Data Entry'!P44="SD/ED Candidate","1",0)</f>
        <v>0</v>
      </c>
      <c r="D92" s="252" t="str">
        <f>IF(C92&gt;0,CONCATENATE('Data Entry'!B44,": ",'Data Entry'!S44,".  "),"")</f>
        <v/>
      </c>
      <c r="E92" s="193" t="str">
        <f t="shared" si="13"/>
        <v/>
      </c>
    </row>
    <row r="93" spans="2:5" x14ac:dyDescent="0.3">
      <c r="B93" s="193" t="s">
        <v>253</v>
      </c>
      <c r="C93" s="252">
        <f>IF('Data Entry'!P45="SD/ED Candidate","1",0)</f>
        <v>0</v>
      </c>
      <c r="D93" s="252" t="str">
        <f>IF(C93&gt;0,CONCATENATE('Data Entry'!B45,": ",'Data Entry'!S45,".  "),"")</f>
        <v/>
      </c>
      <c r="E93" s="193" t="str">
        <f t="shared" si="13"/>
        <v/>
      </c>
    </row>
    <row r="94" spans="2:5" x14ac:dyDescent="0.3">
      <c r="B94" s="193" t="s">
        <v>254</v>
      </c>
      <c r="C94" s="252">
        <f>IF('Data Entry'!P46="SD/ED Candidate","1",0)</f>
        <v>0</v>
      </c>
      <c r="D94" s="252" t="str">
        <f>IF(C94&gt;0,CONCATENATE('Data Entry'!B46,": ",'Data Entry'!S46,".  "),"")</f>
        <v/>
      </c>
      <c r="E94" s="193" t="str">
        <f t="shared" si="13"/>
        <v/>
      </c>
    </row>
    <row r="95" spans="2:5" x14ac:dyDescent="0.3">
      <c r="B95" s="193" t="s">
        <v>255</v>
      </c>
      <c r="C95" s="252">
        <f>IF('Data Entry'!P47="SD/ED Candidate","1",0)</f>
        <v>0</v>
      </c>
      <c r="D95" s="252" t="str">
        <f>IF(C95&gt;0,CONCATENATE('Data Entry'!B47,": ",'Data Entry'!S47,".  "),"")</f>
        <v/>
      </c>
      <c r="E95" s="193" t="str">
        <f t="shared" si="13"/>
        <v/>
      </c>
    </row>
    <row r="96" spans="2:5" x14ac:dyDescent="0.3">
      <c r="B96" s="193" t="s">
        <v>256</v>
      </c>
      <c r="C96" s="252">
        <f>IF('Data Entry'!P48="SD/ED Candidate","1",0)</f>
        <v>0</v>
      </c>
      <c r="D96" s="252" t="str">
        <f>IF(C96&gt;0,CONCATENATE('Data Entry'!B48,": ",'Data Entry'!S48,".  "),"")</f>
        <v/>
      </c>
      <c r="E96" s="193" t="str">
        <f t="shared" si="13"/>
        <v/>
      </c>
    </row>
    <row r="97" spans="2:5" x14ac:dyDescent="0.3">
      <c r="B97" s="193" t="s">
        <v>257</v>
      </c>
      <c r="C97" s="252">
        <f>IF('Data Entry'!P49="SD/ED Candidate","1",0)</f>
        <v>0</v>
      </c>
      <c r="D97" s="252" t="str">
        <f>IF(C97&gt;0,CONCATENATE('Data Entry'!B49,": ",'Data Entry'!S49,".  "),"")</f>
        <v/>
      </c>
      <c r="E97" s="193" t="str">
        <f t="shared" si="13"/>
        <v/>
      </c>
    </row>
    <row r="98" spans="2:5" x14ac:dyDescent="0.3">
      <c r="B98" s="193" t="s">
        <v>258</v>
      </c>
      <c r="C98" s="252">
        <f>IF('Data Entry'!P50="SD/ED Candidate","1",0)</f>
        <v>0</v>
      </c>
      <c r="D98" s="252" t="str">
        <f>IF(C98&gt;0,CONCATENATE('Data Entry'!B50,": ",'Data Entry'!S50,".  "),"")</f>
        <v/>
      </c>
      <c r="E98" s="193" t="str">
        <f t="shared" si="13"/>
        <v/>
      </c>
    </row>
    <row r="99" spans="2:5" x14ac:dyDescent="0.3">
      <c r="B99" s="193" t="s">
        <v>259</v>
      </c>
      <c r="C99" s="252">
        <f>IF('Data Entry'!P51="SD/ED Candidate","1",0)</f>
        <v>0</v>
      </c>
      <c r="D99" s="252" t="str">
        <f>IF(C99&gt;0,CONCATENATE('Data Entry'!B51,": ",'Data Entry'!S51,".  "),"")</f>
        <v/>
      </c>
      <c r="E99" s="193" t="str">
        <f t="shared" si="13"/>
        <v/>
      </c>
    </row>
    <row r="100" spans="2:5" x14ac:dyDescent="0.3">
      <c r="B100" s="193" t="s">
        <v>260</v>
      </c>
      <c r="C100" s="252">
        <f>IF('Data Entry'!P52="SD/ED Candidate","1",0)</f>
        <v>0</v>
      </c>
      <c r="D100" s="252" t="str">
        <f>IF(C100&gt;0,CONCATENATE('Data Entry'!B52,": ",'Data Entry'!S52,".  "),"")</f>
        <v/>
      </c>
      <c r="E100" s="193" t="str">
        <f t="shared" si="13"/>
        <v/>
      </c>
    </row>
    <row r="101" spans="2:5" x14ac:dyDescent="0.3">
      <c r="B101" s="193" t="s">
        <v>261</v>
      </c>
      <c r="C101" s="252">
        <f>IF('Data Entry'!P53="SD/ED Candidate","1",0)</f>
        <v>0</v>
      </c>
      <c r="D101" s="252" t="str">
        <f>IF(C101&gt;0,CONCATENATE('Data Entry'!B53,": ",'Data Entry'!S53,".  "),"")</f>
        <v/>
      </c>
      <c r="E101" s="193" t="str">
        <f t="shared" si="13"/>
        <v/>
      </c>
    </row>
    <row r="102" spans="2:5" x14ac:dyDescent="0.3">
      <c r="B102" s="193" t="s">
        <v>262</v>
      </c>
      <c r="C102" s="252">
        <f>IF('Data Entry'!P54="SD/ED Candidate","1",0)</f>
        <v>0</v>
      </c>
      <c r="D102" s="252" t="str">
        <f>IF(C102&gt;0,CONCATENATE('Data Entry'!B54,": ",'Data Entry'!S54,".  "),"")</f>
        <v/>
      </c>
      <c r="E102" s="193" t="str">
        <f t="shared" si="13"/>
        <v/>
      </c>
    </row>
    <row r="103" spans="2:5" x14ac:dyDescent="0.3">
      <c r="B103" s="193" t="s">
        <v>263</v>
      </c>
      <c r="C103" s="252">
        <f>IF('Data Entry'!P55="SD/ED Candidate","1",0)</f>
        <v>0</v>
      </c>
      <c r="D103" s="252" t="str">
        <f>IF(C103&gt;0,CONCATENATE('Data Entry'!B55,": ",'Data Entry'!S55,".  "),"")</f>
        <v/>
      </c>
      <c r="E103" s="193" t="str">
        <f t="shared" si="13"/>
        <v/>
      </c>
    </row>
    <row r="104" spans="2:5" x14ac:dyDescent="0.3">
      <c r="B104" s="193" t="s">
        <v>264</v>
      </c>
      <c r="C104" s="252">
        <f>IF('Data Entry'!P56="SD/ED Candidate","1",0)</f>
        <v>0</v>
      </c>
      <c r="D104" s="252" t="str">
        <f>IF(C104&gt;0,CONCATENATE('Data Entry'!B56,": ",'Data Entry'!S56,".  "),"")</f>
        <v/>
      </c>
      <c r="E104" s="193" t="str">
        <f t="shared" si="13"/>
        <v/>
      </c>
    </row>
    <row r="105" spans="2:5" x14ac:dyDescent="0.3">
      <c r="B105" s="193" t="s">
        <v>265</v>
      </c>
      <c r="C105" s="252">
        <f>IF('Data Entry'!P57="SD/ED Candidate","1",0)</f>
        <v>0</v>
      </c>
      <c r="D105" s="252" t="str">
        <f>IF(C105&gt;0,CONCATENATE('Data Entry'!B57,": ",'Data Entry'!S57,".  "),"")</f>
        <v/>
      </c>
      <c r="E105" s="193" t="str">
        <f t="shared" si="13"/>
        <v/>
      </c>
    </row>
    <row r="106" spans="2:5" x14ac:dyDescent="0.3">
      <c r="B106" s="193" t="s">
        <v>266</v>
      </c>
      <c r="C106" s="252">
        <f>IF('Data Entry'!P58="SD/ED Candidate","1",0)</f>
        <v>0</v>
      </c>
      <c r="D106" s="252" t="str">
        <f>IF(C106&gt;0,CONCATENATE('Data Entry'!B58,": ",'Data Entry'!S58,".  "),"")</f>
        <v/>
      </c>
      <c r="E106" s="193" t="str">
        <f t="shared" si="13"/>
        <v/>
      </c>
    </row>
    <row r="107" spans="2:5" x14ac:dyDescent="0.3">
      <c r="B107" s="193" t="s">
        <v>267</v>
      </c>
      <c r="C107" s="252">
        <f>IF('Data Entry'!P59="SD/ED Candidate","1",0)</f>
        <v>0</v>
      </c>
      <c r="D107" s="252" t="str">
        <f>IF(C107&gt;0,CONCATENATE('Data Entry'!B59,": ",'Data Entry'!S59,".  "),"")</f>
        <v/>
      </c>
      <c r="E107" s="193" t="str">
        <f t="shared" si="13"/>
        <v/>
      </c>
    </row>
    <row r="108" spans="2:5" x14ac:dyDescent="0.3">
      <c r="B108" s="193" t="s">
        <v>268</v>
      </c>
      <c r="C108" s="252">
        <f>IF('Data Entry'!P60="SD/ED Candidate","1",0)</f>
        <v>0</v>
      </c>
      <c r="D108" s="252" t="str">
        <f>IF(C108&gt;0,CONCATENATE('Data Entry'!B60,": ",'Data Entry'!S60,".  "),"")</f>
        <v/>
      </c>
      <c r="E108" s="193" t="str">
        <f t="shared" si="13"/>
        <v/>
      </c>
    </row>
    <row r="109" spans="2:5" x14ac:dyDescent="0.3">
      <c r="B109" s="193" t="s">
        <v>269</v>
      </c>
      <c r="C109" s="252">
        <f>IF('Data Entry'!P61="SD/ED Candidate","1",0)</f>
        <v>0</v>
      </c>
      <c r="D109" s="252" t="str">
        <f>IF(C109&gt;0,CONCATENATE('Data Entry'!B61,": ",'Data Entry'!S61,".  "),"")</f>
        <v/>
      </c>
      <c r="E109" s="193" t="str">
        <f t="shared" si="13"/>
        <v/>
      </c>
    </row>
    <row r="110" spans="2:5" x14ac:dyDescent="0.3">
      <c r="B110" s="193" t="s">
        <v>270</v>
      </c>
      <c r="C110" s="252">
        <f>IF('Data Entry'!P62="SD/ED Candidate","1",0)</f>
        <v>0</v>
      </c>
      <c r="D110" s="252" t="str">
        <f>IF(C110&gt;0,CONCATENATE('Data Entry'!B62,": ",'Data Entry'!S62,".  "),"")</f>
        <v/>
      </c>
      <c r="E110" s="193" t="str">
        <f t="shared" si="13"/>
        <v/>
      </c>
    </row>
    <row r="111" spans="2:5" x14ac:dyDescent="0.3">
      <c r="B111" s="193" t="s">
        <v>271</v>
      </c>
      <c r="C111" s="252">
        <f>IF('Data Entry'!P63="SD/ED Candidate","1",0)</f>
        <v>0</v>
      </c>
      <c r="D111" s="252" t="str">
        <f>IF(C111&gt;0,CONCATENATE('Data Entry'!B63,": ",'Data Entry'!S63,".  "),"")</f>
        <v/>
      </c>
      <c r="E111" s="193" t="str">
        <f t="shared" si="13"/>
        <v/>
      </c>
    </row>
    <row r="112" spans="2:5" x14ac:dyDescent="0.3">
      <c r="B112" s="193" t="s">
        <v>272</v>
      </c>
      <c r="C112" s="252">
        <f>IF('Data Entry'!P64="SD/ED Candidate","1",0)</f>
        <v>0</v>
      </c>
      <c r="D112" s="252" t="str">
        <f>IF(C112&gt;0,CONCATENATE('Data Entry'!B64,": ",'Data Entry'!S64,".  "),"")</f>
        <v/>
      </c>
      <c r="E112" s="193" t="str">
        <f t="shared" si="13"/>
        <v/>
      </c>
    </row>
    <row r="113" spans="2:5" x14ac:dyDescent="0.3">
      <c r="B113" s="193" t="s">
        <v>273</v>
      </c>
      <c r="C113" s="252">
        <f>IF('Data Entry'!P65="SD/ED Candidate","1",0)</f>
        <v>0</v>
      </c>
      <c r="D113" s="252" t="str">
        <f>IF(C113&gt;0,CONCATENATE('Data Entry'!B65,": ",'Data Entry'!S65,".  "),"")</f>
        <v/>
      </c>
      <c r="E113" s="193" t="str">
        <f t="shared" si="13"/>
        <v/>
      </c>
    </row>
    <row r="114" spans="2:5" x14ac:dyDescent="0.3">
      <c r="B114" s="193" t="s">
        <v>274</v>
      </c>
      <c r="C114" s="252">
        <f>IF('Data Entry'!P66="SD/ED Candidate","1",0)</f>
        <v>0</v>
      </c>
      <c r="D114" s="252" t="str">
        <f>IF(C114&gt;0,CONCATENATE('Data Entry'!B66,": ",'Data Entry'!S66,".  "),"")</f>
        <v/>
      </c>
      <c r="E114" s="193" t="str">
        <f t="shared" si="13"/>
        <v/>
      </c>
    </row>
    <row r="115" spans="2:5" x14ac:dyDescent="0.3">
      <c r="B115" s="193" t="s">
        <v>275</v>
      </c>
      <c r="C115" s="252">
        <f>IF('Data Entry'!P67="SD/ED Candidate","1",0)</f>
        <v>0</v>
      </c>
      <c r="D115" s="252" t="str">
        <f>IF(C115&gt;0,CONCATENATE('Data Entry'!B67,": ",'Data Entry'!S67,".  "),"")</f>
        <v/>
      </c>
      <c r="E115" s="193" t="str">
        <f t="shared" si="13"/>
        <v/>
      </c>
    </row>
    <row r="116" spans="2:5" x14ac:dyDescent="0.3">
      <c r="B116" s="193" t="s">
        <v>276</v>
      </c>
      <c r="C116" s="252">
        <f>IF('Data Entry'!P73="SD/ED Candidate","1",0)</f>
        <v>0</v>
      </c>
      <c r="D116" s="252" t="str">
        <f>IF(C116&gt;0,CONCATENATE('Data Entry'!B73,": ",'Data Entry'!S73,".  "),"")</f>
        <v/>
      </c>
      <c r="E116" s="193" t="str">
        <f t="shared" si="13"/>
        <v/>
      </c>
    </row>
    <row r="117" spans="2:5" x14ac:dyDescent="0.3">
      <c r="C117" s="261"/>
    </row>
  </sheetData>
  <mergeCells count="29">
    <mergeCell ref="F55:J55"/>
    <mergeCell ref="K55:L55"/>
    <mergeCell ref="B46:C53"/>
    <mergeCell ref="F44:J44"/>
    <mergeCell ref="K44:L44"/>
    <mergeCell ref="K46:K53"/>
    <mergeCell ref="L46:L53"/>
    <mergeCell ref="D46:D47"/>
    <mergeCell ref="D48:D49"/>
    <mergeCell ref="D50:D51"/>
    <mergeCell ref="D52:D53"/>
    <mergeCell ref="K5:L5"/>
    <mergeCell ref="S5:S6"/>
    <mergeCell ref="D5:D6"/>
    <mergeCell ref="E5:E6"/>
    <mergeCell ref="F5:F6"/>
    <mergeCell ref="G5:G6"/>
    <mergeCell ref="H5:H6"/>
    <mergeCell ref="E22:I22"/>
    <mergeCell ref="D21:I21"/>
    <mergeCell ref="C21:C23"/>
    <mergeCell ref="B27:C27"/>
    <mergeCell ref="I5:J5"/>
    <mergeCell ref="V5:V6"/>
    <mergeCell ref="P5:P6"/>
    <mergeCell ref="Q5:Q6"/>
    <mergeCell ref="N5:N6"/>
    <mergeCell ref="O5:O6"/>
    <mergeCell ref="U5:U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Cover Page</vt:lpstr>
      <vt:lpstr>Summary Page</vt:lpstr>
      <vt:lpstr>Data Entry</vt:lpstr>
      <vt:lpstr>Example</vt:lpstr>
      <vt:lpstr>FAQ</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Quintin Oliphant [HQP]</dc:creator>
  <cp:lastModifiedBy>Helmo Schutte</cp:lastModifiedBy>
  <cp:lastPrinted>2018-02-22T08:36:25Z</cp:lastPrinted>
  <dcterms:created xsi:type="dcterms:W3CDTF">2017-11-24T02:29:47Z</dcterms:created>
  <dcterms:modified xsi:type="dcterms:W3CDTF">2018-12-07T05:35:14Z</dcterms:modified>
</cp:coreProperties>
</file>