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pivotTables/pivotTable1.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1925" windowHeight="5535"/>
  </bookViews>
  <sheets>
    <sheet name="Dashboard" sheetId="1" r:id="rId1"/>
    <sheet name="Doc Contr" sheetId="15" r:id="rId2"/>
    <sheet name="SPi-CPi" sheetId="12" r:id="rId3"/>
    <sheet name="Cost" sheetId="16" r:id="rId4"/>
    <sheet name="Risk" sheetId="14" r:id="rId5"/>
    <sheet name="Recoveries" sheetId="13" r:id="rId6"/>
    <sheet name="HR" sheetId="11" r:id="rId7"/>
    <sheet name="Quality" sheetId="10" r:id="rId8"/>
    <sheet name="SHE" sheetId="6" r:id="rId9"/>
    <sheet name="Schedule" sheetId="2" r:id="rId10"/>
  </sheets>
  <externalReferences>
    <externalReference r:id="rId11"/>
    <externalReference r:id="rId12"/>
    <externalReference r:id="rId13"/>
  </externalReferences>
  <definedNames>
    <definedName name="_xlnm._FilterDatabase" localSheetId="7" hidden="1">Quality!$B$2:$H$383</definedName>
    <definedName name="OLE_LINK1" localSheetId="7">Quality!#REF!</definedName>
    <definedName name="_xlnm.Print_Area" localSheetId="0">Dashboard!$A$1:$BV$54</definedName>
    <definedName name="_xlnm.Print_Titles" localSheetId="7">Quality!$1:$2</definedName>
    <definedName name="result">'[1]Result table'!$D$1:$E$20</definedName>
    <definedName name="Slicer_Month1">#N/A</definedName>
    <definedName name="Slicer_Year1">#N/A</definedName>
  </definedNames>
  <calcPr calcId="145621" concurrentCalc="0"/>
  <pivotCaches>
    <pivotCache cacheId="2"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Q33" i="1" l="1"/>
  <c r="BM33" i="1"/>
  <c r="BR25" i="1"/>
  <c r="BP25" i="1"/>
  <c r="BM25" i="1"/>
  <c r="P12" i="16"/>
  <c r="X16" i="16"/>
  <c r="X12" i="16"/>
  <c r="X19" i="16"/>
  <c r="X17" i="16"/>
  <c r="X18" i="16"/>
  <c r="X14" i="16"/>
  <c r="C4" i="13"/>
  <c r="AN32" i="1"/>
  <c r="BD32" i="1"/>
  <c r="AN31" i="1"/>
  <c r="BD31" i="1"/>
  <c r="AN30" i="1"/>
  <c r="BD30" i="1"/>
  <c r="AN29" i="1"/>
  <c r="BD29" i="1"/>
  <c r="AN28" i="1"/>
  <c r="BD28" i="1"/>
  <c r="AN27" i="1"/>
  <c r="BD27" i="1"/>
  <c r="AN26" i="1"/>
  <c r="BD26" i="1"/>
  <c r="AN25" i="1"/>
  <c r="BD25" i="1"/>
  <c r="AN24" i="1"/>
  <c r="BD24" i="1"/>
  <c r="AN23" i="1"/>
  <c r="BD23" i="1"/>
  <c r="AZ32" i="1"/>
  <c r="AZ31" i="1"/>
  <c r="AZ30" i="1"/>
  <c r="AZ29" i="1"/>
  <c r="AZ28" i="1"/>
  <c r="AZ27" i="1"/>
  <c r="AZ26" i="1"/>
  <c r="AZ25" i="1"/>
  <c r="AZ24" i="1"/>
  <c r="AZ23" i="1"/>
  <c r="AV32" i="1"/>
  <c r="AV31" i="1"/>
  <c r="AV30" i="1"/>
  <c r="AV29" i="1"/>
  <c r="AV28" i="1"/>
  <c r="AV27" i="1"/>
  <c r="AV26" i="1"/>
  <c r="AV25" i="1"/>
  <c r="AV24" i="1"/>
  <c r="AV23" i="1"/>
  <c r="AR32" i="1"/>
  <c r="AR31" i="1"/>
  <c r="AR30" i="1"/>
  <c r="AR29" i="1"/>
  <c r="AR28" i="1"/>
  <c r="AR27" i="1"/>
  <c r="AR26" i="1"/>
  <c r="AR25" i="1"/>
  <c r="AR24" i="1"/>
  <c r="AR23" i="1"/>
  <c r="AE32" i="1"/>
  <c r="AE31" i="1"/>
  <c r="AE30" i="1"/>
  <c r="AE29" i="1"/>
  <c r="AE28" i="1"/>
  <c r="AE27" i="1"/>
  <c r="AE26" i="1"/>
  <c r="AE25" i="1"/>
  <c r="AE24" i="1"/>
  <c r="AE23" i="1"/>
  <c r="C5" i="13"/>
  <c r="AF12" i="16"/>
  <c r="T12" i="16"/>
  <c r="AB12" i="16"/>
  <c r="F7" i="15"/>
  <c r="F8" i="15"/>
  <c r="F9" i="15"/>
  <c r="D4" i="15"/>
  <c r="D5" i="15"/>
  <c r="D6" i="15"/>
  <c r="D7" i="15"/>
  <c r="D8" i="15"/>
  <c r="D9" i="15"/>
  <c r="D10" i="15"/>
  <c r="D11" i="15"/>
  <c r="D12" i="15"/>
  <c r="D13" i="15"/>
  <c r="D14" i="15"/>
  <c r="D15" i="15"/>
  <c r="C4" i="15"/>
  <c r="C5" i="15"/>
  <c r="C6" i="15"/>
  <c r="B5" i="15"/>
  <c r="B6" i="15"/>
  <c r="B7" i="15"/>
  <c r="B8" i="15"/>
  <c r="B9" i="15"/>
  <c r="B10" i="15"/>
  <c r="B11" i="15"/>
  <c r="B12" i="15"/>
  <c r="B13" i="15"/>
  <c r="B14" i="15"/>
  <c r="B15" i="15"/>
  <c r="C7" i="15"/>
  <c r="C8" i="15"/>
  <c r="C9" i="15"/>
  <c r="C10" i="15"/>
  <c r="C11" i="15"/>
  <c r="C12" i="15"/>
  <c r="C13" i="15"/>
  <c r="C14" i="15"/>
  <c r="C15" i="15"/>
  <c r="BR23" i="1"/>
  <c r="BR24" i="1"/>
  <c r="BE10" i="1"/>
  <c r="C9" i="13"/>
  <c r="AV33" i="1"/>
  <c r="AN33" i="1"/>
  <c r="BD33" i="1"/>
  <c r="AR33" i="1"/>
  <c r="C8" i="13"/>
  <c r="B8" i="13"/>
  <c r="AZ33" i="1"/>
  <c r="G383" i="10"/>
  <c r="G382" i="10"/>
  <c r="G381" i="10"/>
  <c r="G379" i="10"/>
  <c r="G378" i="10"/>
  <c r="G377" i="10"/>
  <c r="G371" i="10"/>
  <c r="G370" i="10"/>
  <c r="G369" i="10"/>
  <c r="G368" i="10"/>
  <c r="G367" i="10"/>
  <c r="G366" i="10"/>
  <c r="G365" i="10"/>
  <c r="G364" i="10"/>
  <c r="G363" i="10"/>
  <c r="G361" i="10"/>
  <c r="G360" i="10"/>
  <c r="G359" i="10"/>
  <c r="G358" i="10"/>
  <c r="G357" i="10"/>
  <c r="G356" i="10"/>
  <c r="G355" i="10"/>
  <c r="G354" i="10"/>
  <c r="G353" i="10"/>
  <c r="G352" i="10"/>
  <c r="G351" i="10"/>
  <c r="G350" i="10"/>
  <c r="G349" i="10"/>
  <c r="G348" i="10"/>
  <c r="G347" i="10"/>
  <c r="G346" i="10"/>
  <c r="G345" i="10"/>
  <c r="G344" i="10"/>
  <c r="G343" i="10"/>
  <c r="G342" i="10"/>
  <c r="G341" i="10"/>
  <c r="G340" i="10"/>
  <c r="G339" i="10"/>
  <c r="G338" i="10"/>
  <c r="G337" i="10"/>
  <c r="G336" i="10"/>
  <c r="G335" i="10"/>
  <c r="G334" i="10"/>
  <c r="G333" i="10"/>
  <c r="G332" i="10"/>
  <c r="G331" i="10"/>
  <c r="G330" i="10"/>
  <c r="G329" i="10"/>
  <c r="G326" i="10"/>
  <c r="G325" i="10"/>
  <c r="G324" i="10"/>
  <c r="G323" i="10"/>
  <c r="G322" i="10"/>
  <c r="G320" i="10"/>
  <c r="G319" i="10"/>
  <c r="G318" i="10"/>
  <c r="G317" i="10"/>
  <c r="G315" i="10"/>
  <c r="G314" i="10"/>
  <c r="G313" i="10"/>
  <c r="G312" i="10"/>
  <c r="G311" i="10"/>
  <c r="G310" i="10"/>
  <c r="G306" i="10"/>
  <c r="G305" i="10"/>
  <c r="G304" i="10"/>
  <c r="G300" i="10"/>
  <c r="G299" i="10"/>
  <c r="G294" i="10"/>
  <c r="G293" i="10"/>
  <c r="G288" i="10"/>
  <c r="G287" i="10"/>
  <c r="G284" i="10"/>
  <c r="G283" i="10"/>
  <c r="G282" i="10"/>
  <c r="G279" i="10"/>
  <c r="G278" i="10"/>
  <c r="G277" i="10"/>
  <c r="G276" i="10"/>
  <c r="G273" i="10"/>
  <c r="G272" i="10"/>
  <c r="G271" i="10"/>
  <c r="G270" i="10"/>
  <c r="G267" i="10"/>
  <c r="G266" i="10"/>
  <c r="G265" i="10"/>
  <c r="G264" i="10"/>
  <c r="G263" i="10"/>
  <c r="G260" i="10"/>
  <c r="G259" i="10"/>
  <c r="G258" i="10"/>
  <c r="G257" i="10"/>
  <c r="G254" i="10"/>
  <c r="G253" i="10"/>
  <c r="G252" i="10"/>
  <c r="G251" i="10"/>
  <c r="G250" i="10"/>
  <c r="G249" i="10"/>
  <c r="G246" i="10"/>
  <c r="G245" i="10"/>
  <c r="G244" i="10"/>
  <c r="G243" i="10"/>
  <c r="G242" i="10"/>
  <c r="G239" i="10"/>
  <c r="G238" i="10"/>
  <c r="G237" i="10"/>
  <c r="G236" i="10"/>
  <c r="G235" i="10"/>
  <c r="G234" i="10"/>
  <c r="G231" i="10"/>
  <c r="G230" i="10"/>
  <c r="G229" i="10"/>
  <c r="G228" i="10"/>
  <c r="G226" i="10"/>
  <c r="G225" i="10"/>
  <c r="G224" i="10"/>
  <c r="G223" i="10"/>
  <c r="G222" i="10"/>
  <c r="G218" i="10"/>
  <c r="G217" i="10"/>
  <c r="G214" i="10"/>
  <c r="G213" i="10"/>
  <c r="G210" i="10"/>
  <c r="G209" i="10"/>
  <c r="G206" i="10"/>
  <c r="G205" i="10"/>
  <c r="G202" i="10"/>
  <c r="G201" i="10"/>
  <c r="G197" i="10"/>
  <c r="G196" i="10"/>
  <c r="G195" i="10"/>
  <c r="G192" i="10"/>
  <c r="G191" i="10"/>
  <c r="G188" i="10"/>
  <c r="G185" i="10"/>
  <c r="G184" i="10"/>
  <c r="G181" i="10"/>
  <c r="G180" i="10"/>
  <c r="G177" i="10"/>
  <c r="G176" i="10"/>
  <c r="G175" i="10"/>
  <c r="G172" i="10"/>
  <c r="G171" i="10"/>
  <c r="G170" i="10"/>
  <c r="G168" i="10"/>
  <c r="G167" i="10"/>
  <c r="G166" i="10"/>
  <c r="G164" i="10"/>
  <c r="G163" i="10"/>
  <c r="G162" i="10"/>
  <c r="G160" i="10"/>
  <c r="G159" i="10"/>
  <c r="G158" i="10"/>
  <c r="G156" i="10"/>
  <c r="G155" i="10"/>
  <c r="G154" i="10"/>
  <c r="G150" i="10"/>
  <c r="G149" i="10"/>
  <c r="G148" i="10"/>
  <c r="G146" i="10"/>
  <c r="G145" i="10"/>
  <c r="G144" i="10"/>
  <c r="G141" i="10"/>
  <c r="G140" i="10"/>
  <c r="G136" i="10"/>
  <c r="G135" i="10"/>
  <c r="G130" i="10"/>
  <c r="G129" i="10"/>
  <c r="G128" i="10"/>
  <c r="G127" i="10"/>
  <c r="G126" i="10"/>
  <c r="G125" i="10"/>
  <c r="G124" i="10"/>
  <c r="G123" i="10"/>
  <c r="G121" i="10"/>
  <c r="G120" i="10"/>
  <c r="G119" i="10"/>
  <c r="G118" i="10"/>
  <c r="G117" i="10"/>
  <c r="G116" i="10"/>
  <c r="G115" i="10"/>
  <c r="G114" i="10"/>
  <c r="G113" i="10"/>
  <c r="G112" i="10"/>
  <c r="G111" i="10"/>
  <c r="G109" i="10"/>
  <c r="G108" i="10"/>
  <c r="G107" i="10"/>
  <c r="G106" i="10"/>
  <c r="G105" i="10"/>
  <c r="G104" i="10"/>
  <c r="G103" i="10"/>
  <c r="G102" i="10"/>
  <c r="G101" i="10"/>
  <c r="G100" i="10"/>
  <c r="G96" i="10"/>
  <c r="G95" i="10"/>
  <c r="G93" i="10"/>
  <c r="G92" i="10"/>
  <c r="G90" i="10"/>
  <c r="G89" i="10"/>
  <c r="G86" i="10"/>
  <c r="G85" i="10"/>
  <c r="G84" i="10"/>
  <c r="G83" i="10"/>
  <c r="G82" i="10"/>
  <c r="G81" i="10"/>
  <c r="G80" i="10"/>
  <c r="G78" i="10"/>
  <c r="G77" i="10"/>
  <c r="G76" i="10"/>
  <c r="G71" i="10"/>
  <c r="G70" i="10"/>
  <c r="G67" i="10"/>
  <c r="G66" i="10"/>
  <c r="G65" i="10"/>
  <c r="G61" i="10"/>
  <c r="G60" i="10"/>
  <c r="G59" i="10"/>
  <c r="G58" i="10"/>
  <c r="G57" i="10"/>
  <c r="G56" i="10"/>
  <c r="G55" i="10"/>
  <c r="G54" i="10"/>
  <c r="G53" i="10"/>
  <c r="G52" i="10"/>
  <c r="G51" i="10"/>
  <c r="G50" i="10"/>
  <c r="G46" i="10"/>
  <c r="G45" i="10"/>
  <c r="G42" i="10"/>
  <c r="G41" i="10"/>
  <c r="G40" i="10"/>
  <c r="G39" i="10"/>
  <c r="G35" i="10"/>
  <c r="G30" i="10"/>
  <c r="G29" i="10"/>
  <c r="G26" i="10"/>
  <c r="G24" i="10"/>
  <c r="G23" i="10"/>
  <c r="G22" i="10"/>
  <c r="G21" i="10"/>
  <c r="G20" i="10"/>
  <c r="G16" i="10"/>
  <c r="G15" i="10"/>
  <c r="G13" i="10"/>
  <c r="G12" i="10"/>
  <c r="G11" i="10"/>
  <c r="G10" i="10"/>
  <c r="G9" i="10"/>
  <c r="G6" i="10"/>
  <c r="G5" i="10"/>
  <c r="G393" i="10"/>
  <c r="G394" i="10"/>
  <c r="G391" i="10"/>
  <c r="G395" i="10"/>
  <c r="G392" i="10"/>
  <c r="G396" i="10"/>
  <c r="G397" i="10"/>
  <c r="L14" i="2"/>
  <c r="K14" i="2"/>
  <c r="J14" i="2"/>
  <c r="I14" i="2"/>
  <c r="H14" i="2"/>
  <c r="C16" i="2"/>
  <c r="C15" i="2"/>
  <c r="C14" i="2"/>
  <c r="C13" i="2"/>
  <c r="C12" i="2"/>
  <c r="C11" i="2"/>
  <c r="B12" i="2"/>
  <c r="B13" i="2"/>
  <c r="B14" i="2"/>
  <c r="B15" i="2"/>
  <c r="B16" i="2"/>
  <c r="B17" i="2"/>
  <c r="B11" i="2"/>
  <c r="A17" i="2"/>
  <c r="A16" i="2"/>
  <c r="A15" i="2"/>
  <c r="A14" i="2"/>
  <c r="A13" i="2"/>
  <c r="A12" i="2"/>
  <c r="A11" i="2"/>
</calcChain>
</file>

<file path=xl/connections.xml><?xml version="1.0" encoding="utf-8"?>
<connections xmlns="http://schemas.openxmlformats.org/spreadsheetml/2006/main">
  <connection id="1" odcFile="C:\Users\PaCE\Documents\My Data Sources\10.33.0.14 Costrac Pivot_Budgets_Forecasts_Commits_Actuals_PL109_GF.odc" keepAlive="1" name="10.33.0.14 Costrac Pivot_Budgets_Forecasts_Commits_Actuals_PL109_GF"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 id="2" odcFile="C:\Users\PaCE\Documents\My Data Sources\10.33.0.14 Costrac Pivot_Budgets_Forecasts_Commits_Actuals_PL109_GF.odc" keepAlive="1" name="10.33.0.14 Costrac Pivot_Budgets_Forecasts_Commits_Actuals_PL109_GF1"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s>
</file>

<file path=xl/sharedStrings.xml><?xml version="1.0" encoding="utf-8"?>
<sst xmlns="http://schemas.openxmlformats.org/spreadsheetml/2006/main" count="873" uniqueCount="435">
  <si>
    <t>Employees</t>
  </si>
  <si>
    <t>Hours</t>
  </si>
  <si>
    <t>LTI</t>
  </si>
  <si>
    <t>Schedule</t>
  </si>
  <si>
    <t>Planned</t>
  </si>
  <si>
    <t>Actual</t>
  </si>
  <si>
    <t>Variance</t>
  </si>
  <si>
    <t>Phase 1</t>
  </si>
  <si>
    <t>Engineering</t>
  </si>
  <si>
    <t>MI</t>
  </si>
  <si>
    <t>Project Start (PH1)</t>
  </si>
  <si>
    <t>Mon 02 06 14</t>
  </si>
  <si>
    <t>Belfast Implementation Board Approval (PH1)</t>
  </si>
  <si>
    <t>Tue 03 06 14</t>
  </si>
  <si>
    <t>Start Procurement of Packages  (PH1)</t>
  </si>
  <si>
    <t>Finish Phase 1  (PH1)</t>
  </si>
  <si>
    <t>Tue 29 12 15</t>
  </si>
  <si>
    <t>Licence to Operate Granted</t>
  </si>
  <si>
    <t>Tue 15 09 15</t>
  </si>
  <si>
    <t>Start Phase 2</t>
  </si>
  <si>
    <t>Handover Completed</t>
  </si>
  <si>
    <t>Tue 30 10 18</t>
  </si>
  <si>
    <t>Copy data here</t>
  </si>
  <si>
    <t>Past this</t>
  </si>
  <si>
    <t>Fri 15 12 17</t>
  </si>
  <si>
    <t>K&amp;T - 6656B</t>
  </si>
  <si>
    <t>Exxaro Internal Project Team (IPT)</t>
  </si>
  <si>
    <t>DRA - 2317/72</t>
  </si>
  <si>
    <t>ARUP - 2271/72/CA</t>
  </si>
  <si>
    <t>Contractor</t>
  </si>
  <si>
    <t>Month</t>
  </si>
  <si>
    <t>Year</t>
  </si>
  <si>
    <t>Team</t>
  </si>
  <si>
    <t>Exxaro</t>
  </si>
  <si>
    <t>Row Labels</t>
  </si>
  <si>
    <t>Grand Total</t>
  </si>
  <si>
    <t>Arup</t>
  </si>
  <si>
    <t>DRA</t>
  </si>
  <si>
    <t>TOTAL</t>
  </si>
  <si>
    <t>ACTUAL</t>
  </si>
  <si>
    <t>PROGRESS ON KEY ACTIVITIES</t>
  </si>
  <si>
    <t>WBS</t>
  </si>
  <si>
    <t>Consultants</t>
  </si>
  <si>
    <t>Owners Cost</t>
  </si>
  <si>
    <t>Temporary Construction Infrastructure</t>
  </si>
  <si>
    <t>Wetland Offsets</t>
  </si>
  <si>
    <t>BUDGET</t>
  </si>
  <si>
    <t>FFC</t>
  </si>
  <si>
    <t>AVAILABLE</t>
  </si>
  <si>
    <t>COMMITTED</t>
  </si>
  <si>
    <t>2. SCHEDULE PROGRESS METRICS</t>
  </si>
  <si>
    <t>7. PROJECT VALUE TRACKING (BULLS EYE CHART)</t>
  </si>
  <si>
    <t xml:space="preserve"> Employees</t>
  </si>
  <si>
    <t xml:space="preserve"> Hours</t>
  </si>
  <si>
    <t xml:space="preserve"> LTI</t>
  </si>
  <si>
    <t xml:space="preserve"> MI</t>
  </si>
  <si>
    <t>MMD - 2318/72</t>
  </si>
  <si>
    <t>GroundTruth-HQ - 2325/72/CA</t>
  </si>
  <si>
    <t>GroundTruth Site - 2325/72/CA</t>
  </si>
  <si>
    <t>Epoch-Site - 2322/72/CA</t>
  </si>
  <si>
    <t>Epoch-HQ- 2322/72/CA</t>
  </si>
  <si>
    <t>Phase 1&amp;2</t>
  </si>
  <si>
    <t>Contingency</t>
  </si>
  <si>
    <t>Escalation</t>
  </si>
  <si>
    <t>Item</t>
  </si>
  <si>
    <t>PAM Ref</t>
  </si>
  <si>
    <t>Aspect</t>
  </si>
  <si>
    <t>Complete</t>
  </si>
  <si>
    <t>Quality</t>
  </si>
  <si>
    <t>Must</t>
  </si>
  <si>
    <t>Result</t>
  </si>
  <si>
    <t>Remarks, Design Assumptions, Mitigation</t>
  </si>
  <si>
    <t>GENERAL AND ENGINEERING DELIVERABLES</t>
  </si>
  <si>
    <t>Process</t>
  </si>
  <si>
    <r>
      <t xml:space="preserve">Are following documents prepared: 
</t>
    </r>
    <r>
      <rPr>
        <u/>
        <sz val="9"/>
        <rFont val="Arial"/>
        <family val="2"/>
      </rPr>
      <t>Design Dossier</t>
    </r>
    <r>
      <rPr>
        <sz val="9"/>
        <rFont val="Arial"/>
        <family val="2"/>
      </rPr>
      <t xml:space="preserve"> 1: Project &amp; Plant description, PED System/Assembly Summary Sheet, Process Flow Diagrams, Over Pressure Protection Description, Equipment List, Process and Control Narrative, List of Codes and Standards Used, Process &amp; Instrumentation Diagrams, Line List, Relief Valve Calculations, Relief Valve Datasheets, HAZOP
</t>
    </r>
    <r>
      <rPr>
        <u/>
        <sz val="9"/>
        <rFont val="Arial"/>
        <family val="2"/>
      </rPr>
      <t>Design Dossier 2 Per system / assembly</t>
    </r>
    <r>
      <rPr>
        <sz val="9"/>
        <rFont val="Arial"/>
        <family val="2"/>
      </rPr>
      <t>: Process Descriptions, Marked-up Process &amp; Instrumentation Diagrams, Hazard Checklists, ESR Checklist, Marked-up PFD</t>
    </r>
  </si>
  <si>
    <t>Y</t>
  </si>
  <si>
    <r>
      <t xml:space="preserve">Are following reviews completed: 
</t>
    </r>
    <r>
      <rPr>
        <u/>
        <sz val="9"/>
        <rFont val="Arial"/>
        <family val="2"/>
      </rPr>
      <t>Design Dossier 2 Per system / assembly</t>
    </r>
    <r>
      <rPr>
        <sz val="9"/>
        <rFont val="Arial"/>
        <family val="2"/>
      </rPr>
      <t>: Process Descriptions, Marked-up Process &amp; Instrumentation Diagrams, Marked-up PFD. Reviews to be conducted as per the requirements of the Belfast Engineering Management plan.</t>
    </r>
  </si>
  <si>
    <t>Civil and Structural</t>
  </si>
  <si>
    <t xml:space="preserve">Have all necessary specifications been issued for construction activities to support the piling works?
- Driven Piles
- Augered piles
</t>
  </si>
  <si>
    <t xml:space="preserve">Have all necessary specifications been issued for construction activities to support the civil works?
- Excavation and Backfill Specification 
- Specification for Reinforcement 
- Cast-In-Place Reinforced Concrete
- Installation of Foundations
- Fabrication, Installation of Anchor Bolts, and Embedded Steel
- Grouting for Equipment and Structural Foundations
- Construction of Concrete Paving and Roadways
</t>
  </si>
  <si>
    <t>Have all necessary specifications been issued for construction activities to support the structural steel works?
- Fabrication of Structural and Miscellaneous Steel
- Specification for Erection of Structural Steel
- Fabricated Steel Grating
- Field Drilling and welding of Structural Steel
- NDT
- Fireproofing of Structural Steel and Vessel Supports</t>
  </si>
  <si>
    <t>Specification for HVAC Installation</t>
  </si>
  <si>
    <t>Standard Drawings</t>
  </si>
  <si>
    <t>NA</t>
  </si>
  <si>
    <t>Mechanical</t>
  </si>
  <si>
    <t>Are there any special requirements for documentation, materials, testing or inspection ?</t>
  </si>
  <si>
    <t xml:space="preserve">Are following documents prepared: Equipment List, Equipment Operation Manuals </t>
  </si>
  <si>
    <t>Piping</t>
  </si>
  <si>
    <t xml:space="preserve">Has the definition of the split scope of supply between Exxaro and the design Contractor been fully defined and understood.
- Are there small bore isometrics or is small bore field run?
- If there are small bore isos are they field supported? 
- is the Contractor supplying any materials ?
</t>
  </si>
  <si>
    <t xml:space="preserve">Has  Constructability input been given ?
Have the field and field fit-up welds on ISOs been identified considering construction sequence.  If there are late equipment deliveries in some cases the final close up piping may need to be left as a separate spool.  Field Fit-up Welds must be provided with 3” to 6” of pipe for field fit purposes.
Do all isometrics identify the following where required:
• Post Weld Heat Treatment
• special NDE requirements
• Gussets or special bracing
• Jacking bolt hole drilling
• Cold spring requirements at specific locations
• CWP numbers 
</t>
  </si>
  <si>
    <t>How are the requirements of ASME dealt with?  Are there any special requirements for documentation, materials, testing or inspection ? Are Fluid services to be classified as Category M provided by process and with the Client?</t>
  </si>
  <si>
    <t>Are there any special requirements for documentation, materials, testing or inspection ? Are following documents prepared: Implementation Plan, List of Codes and Standards Used, Line List including category classification, Plot Plan &amp; Partition Drawings, Interlock System Philosophy, Particular Material Appraisals (where necessary), Isometrics (per system/assembly).</t>
  </si>
  <si>
    <t>Electrical</t>
  </si>
  <si>
    <t>C&amp;I</t>
  </si>
  <si>
    <t>How are the requirements of ASME dealt with?  Are there any special requirements for documentation, materials, testing or inspection ?</t>
  </si>
  <si>
    <t xml:space="preserve">How are the requirements of the Pressure Equipment Directive dealt with?  Are there any special requirements for documentation, materials, testing or inspection ? Are following documents prepared: Process and Control Narrative, Relief Valve Calculations, Relief Valve Datasheets, Interlock System Philosophy
</t>
  </si>
  <si>
    <t>PROCEDURES AND SPECIFICATIONS</t>
  </si>
  <si>
    <t>Are all Pipe cleaning requirements known and forwarded to Piping for inclusion in the Cleaning specification</t>
  </si>
  <si>
    <t>Is the Mechanical Activity plan in place?
Quality &amp; Completeness?</t>
  </si>
  <si>
    <t xml:space="preserve">Have all necessary specifications been issued for construction activities to support the mechanical works?
</t>
  </si>
  <si>
    <t>Is Piping Activity plan in place?
Quality &amp; Completeness?</t>
  </si>
  <si>
    <t>Is Job Data book available?
Quality &amp; Completeness?</t>
  </si>
  <si>
    <t>Are procedures developed for preparation and issue of piping documents? Isometric Flow Chart?</t>
  </si>
  <si>
    <t xml:space="preserve">Is procedure in place for preparation, handling &amp; approval of Stress sketches? </t>
  </si>
  <si>
    <t>Is a Material Control plan available? Is a procedure for material contingencies available in order to assure adequate material availability for construction and to limit material surplus?</t>
  </si>
  <si>
    <t>Specification for Shop Fabrication issued AFC?</t>
  </si>
  <si>
    <t>Specifications for Installation of Piping, Spring supports, PTFE sliding plates, Expansion joints etc. issued AFC?</t>
  </si>
  <si>
    <t>Specification or Procedure for Certificate handling in place? Responsibilities defined?</t>
  </si>
  <si>
    <t>Specification for Welding &amp; NDE issued AFC?</t>
  </si>
  <si>
    <t>Specification for Pressure Testing issued AFC?</t>
  </si>
  <si>
    <t>Specifications for Tracing, Insulation, Painting &amp; Coating issued AFC and requirements included in Linelist &amp; drawings?</t>
  </si>
  <si>
    <t>Specifications for Piping Cleaning issued AFC and requirements included in design (e.g. nozzles for Chemical cleaning)?</t>
  </si>
  <si>
    <t xml:space="preserve">Have all necessary specifications been issued (AFD/AFC) for design, equipment/materials and construction activities to support the Electrical and Control Systems works? Do any of the specifications require translation?
Consider:
- Site inspection and testing of electrical equipment and materials
- Equipment and Materials specifications - consider scope of procurement by sub-contractor and field team
- Underground cable / ductbank / conduit / manhole installation
- Above ground ladder rack/tray and conduit installation (raceway)
- Lighting and Small Power, Earthing and Lightning Protection Installation
- Cable Calculation/Sizing design criteria
- Trace heating installation
- Cathodic protection installation requirements
- Electrical safety procedures, Lock out / Tag out
</t>
  </si>
  <si>
    <t>Are all necessary standard installation assembly drawings at AFC status</t>
  </si>
  <si>
    <t>Are all necessary Inspection and Test Plans for the construction works issued</t>
  </si>
  <si>
    <t xml:space="preserve">Have all necessary specifications been issued for design and construction activities to support the Control Systems works? Do any of the specifications require translation?
Consider:
- Instrument Installation 
- Site inspection and testing of equipment and materials
- Materials specifications
</t>
  </si>
  <si>
    <t>Are all necessary standard installation assembly drawings at AFC (IFC) status</t>
  </si>
  <si>
    <t>KEY PROJECT DOCUMENTATION AND ACTIVITIES THAT MUST BE COMPLETE TO ISSUE AFC</t>
  </si>
  <si>
    <t>Are all Line numbers, Line sizes, Line classes, Spec breaks, Tracing &amp; Insulation requirements properly indicated and is status AFC?</t>
  </si>
  <si>
    <t>Is all  Process data filled in? Does it match the P&amp;ID and Material specifications? Is the status AFC?</t>
  </si>
  <si>
    <t>Are Master P&amp;ID's yellowed off</t>
  </si>
  <si>
    <t>Ensure the P&amp;ID's have been issued AFD as a minimum.</t>
  </si>
  <si>
    <t>Ensure the Equipment List has been issued AFD
- determine the level of accuracy of equipment weight information</t>
  </si>
  <si>
    <t>Ensure the Plot Plan been issued AFC 
- Have all comments from the formal Plot Plan Review been resolved, are there any holds ?
- Are Bench Marks (location and elevation) and Plant Grid Line system consistent with the CSA drawings and the installed position on site
- Are plot space and grade elevations checked with topographical survey before and after site preparation
- Are all underground piping systems fully defined, are routings, sizes, and all necessary piping risers, manholes etc positioned. 
- Are all underground cable routings fully defined, and sized
- Is the AFC plotplan consistent with the foundation sizes calculated during the detailed design, any changes to foundation sizes need to be fed back into the layout to ensure clearances are still adequate.
- Are building lay outs available and fixed ?</t>
  </si>
  <si>
    <t>Has the 30% Model Review been completed ? 
Only after completion of the 30% Model Review can Foundation Location Plans and Piperack and Equipment Foundation drawings be issued AFC</t>
  </si>
  <si>
    <t xml:space="preserve">Has the 60% Model Review been completed ? 
Only after completion of the 60% Model Review should the majority of steel structure drawings be issued AFC, (Some drawings such as the piperack drawings may be released earlier on approval by the Project Manager). </t>
  </si>
  <si>
    <t xml:space="preserve">Geotech / soils report. 
- Has the soils report been formally received, reviewed and recommendations implemented ?
- Are differential settlements between piled foundations, non piled foundations and stone columns accounted for and communicated to the other disciplines? Key items include settlement of firemains that are connected to A/G deluge systems and risers, settlement of pipe supports in relation to equipment items, or tanks in relation to the supports.
- Are piles required for tank dyke walls, pipe supports, U/G trenches or duct banks, late identification of these items can cause difficulties in construction sequencing.
</t>
  </si>
  <si>
    <t>Supplier information documentation
Has any necessary supplier information been received necessary for finalisation of the drawing ?
If yes, has this been incorporated, is the supplier providing a template, is this incorporated into the drawing ?
If no, what mitigation method have been employed to minimise the risk of re-work on site ? A separate sheet should be used to review the risk of modification after installation for various POs
(examples of mitigation may include: use of vendor catalogue information; vessels/columns/tanks based on Fluor sizing and design; addition of a design margin to account for supplier changes in weight; drill and fix anchor bolts after receipt of information; casting of equipment plinths to suit).</t>
  </si>
  <si>
    <t>Is the Equipment List has been issued AFC?</t>
  </si>
  <si>
    <t>What is the Quality, Completeness and status of Vessel Orientation sketches? How is assured that orientations are conform equipment ordered (how were/are changes communicated)?</t>
  </si>
  <si>
    <t>What is the Quality, Completeness and status of Rotating Equipment drawings (e.g. Suction &amp; Discharge dimensions fixed, auxiliary piping indicated, max. nozzle loads provided)?</t>
  </si>
  <si>
    <t>What is the Quality, Completeness and status of Equipment drawings (e.g. Nozzles, Fix- and Sliding points, dimensions fixed, indicated, max. nozzle loads provided)?</t>
  </si>
  <si>
    <t>What is the Quality, Completeness and status of Equipment drawings (e.g. Inlet &amp; Outlet dimensions fixed, auxiliary piping indicated, max. nozzle loads provided, Code-split given, Anchor locations, snuffing steam requirements)?</t>
  </si>
  <si>
    <t>What is the Quality, Completeness and status of Equipment drawings (e.g. Nozzle dimensions fixed, auxiliary piping indicated, max. nozzle loads provided)?</t>
  </si>
  <si>
    <t>What Documents are used to identify and share equipment locations?
Are documents regularly issued to other disciplines</t>
  </si>
  <si>
    <t>How is the Design status monitored? Is the status updated regularly?</t>
  </si>
  <si>
    <t>Status of 3D Model and/or piping design in line with P&amp;ID's and vendor drawings.</t>
  </si>
  <si>
    <t>Are model review comments incorporated in the design?</t>
  </si>
  <si>
    <t>Ensure the P&amp;ID's have been issued AFC.</t>
  </si>
  <si>
    <t>Ensure the Process/Mechanical Equipment List has been issued AFC
- determine the level of accuracy of electrical load information, are the loads estimated or from vendor data ?
- how well are packages defined?</t>
  </si>
  <si>
    <t>Has the Plot Plan been issued AFC?
- Have all comments from the formal Plot Plan Review been resolved, are there any holds ?
- Are all underground and above ground cable routing space allocations fully defined, and sized and the major routings consistent with the plot layout ?
- Are substation and other building locations and internal equipment layouts fixed ?</t>
  </si>
  <si>
    <t xml:space="preserve">Has the 60% Model Review been completed ? 
Have all actions from the review been cleared?
</t>
  </si>
  <si>
    <t>Has the 90% Model Review been completed ? 
It is preferable not to issue AFC electrical drawings until after completion of the 90% model review
Have all above grade equipment locations been fixed, e.g., distribution boards, instrument junction boxes, etc. ?
Have all underground/above ground cable transition locations been fixed?
Are there any holds which could affect underground or above ground cable routing?
What is the status of clash checking in the model? How many clashes remain un-resolved?</t>
  </si>
  <si>
    <t>Are the following key Electrical documents issued at AFD or AFC status?
- Hazardous Area Classification
- Single Line Diagrams
- Load List - what is the status of load data?
- System Study/Report - what is the status?
- Relay protection settings and co-ordination study - what is the status?</t>
  </si>
  <si>
    <t>Have the following design reviews been completed and all issues resolved?
- Hazardous Area Classification Review
- Peer Review (System design and Single Line Diagrams)</t>
  </si>
  <si>
    <t xml:space="preserve">Has the Electrical / Control Systems interface philosophy been defined and implemented?
Are Control Systems and Instrumentation equipment electrical loads known, defined and catered for in the design? UPS sizing? Distribution board design?
</t>
  </si>
  <si>
    <t>Review Work Breakdown Structure (WBS), Construction Work Pack (CWP) and Commissioning Turn-over requirements.
Has impact on engineering and design been assessed and accomodated?
Are turn-over system numbers identified in Electrical databases?</t>
  </si>
  <si>
    <t>Check the Quality/Technical Audit Plan.
Are all audits up to date and have actions been cleared</t>
  </si>
  <si>
    <t>Ensure the Equipment List has been issued AFC
- determine the level of accuracy of electrical load information, are the loads estimated or from vendor data ?</t>
  </si>
  <si>
    <t>Has the Plot Plan has been issued AFC 
- Have all comments from the formal Plot Plan Review been resolved, are there any holds ?
- Are all underground cable routing space allocations fully defined, and sized and the major routings consistent with the plot layout.
- Are substation locations and internal equipment layouts fixed ?</t>
  </si>
  <si>
    <t>Has the 90% Model Review been completed ? 
It is preferable not to issue IFC electrical drawings until after completion of the 90% model review
Have all above grade equipment locations been fixed, e.g., distribution boards, instrument junction boxes, etc.
Have all underground/above ground cable transition locations been fixed?
Are there any holds which could affect underground cable routing.
Do all In-line items have a status 7003 in the PDS Reference Database</t>
  </si>
  <si>
    <t xml:space="preserve">Has the Hazardous Area Classification document been issued at AFD as a minimum?
</t>
  </si>
  <si>
    <t xml:space="preserve">Has the Electrical / Control Systems interface philosophy been defined and implemented?
</t>
  </si>
  <si>
    <t>PERMITTING</t>
  </si>
  <si>
    <t>Have all necessary permits been obtained for construction of the facilities. 
- Have the requirements of the (Environmental Impact Assessment) EIA permit been implemented or incorporated into the Sub-contractor's scope of work ?
- Have noise level restrictions been considered?
- Environmental considerations including any temporary facilities required for filtration of silty / contaminated water into storm water trenches or local rivers / lakes / or sea.</t>
  </si>
  <si>
    <t>Have all necessary permits been obtained for construction of the facilities. 
Has the necessary contact been made with all necessary authorities to allow the works to proceed. (For example contact must be made with Health and Safety Executive, Local councils building regulations, etc, who do not necessarily issue a permit to Construct, but must be 'notified' of the works).</t>
  </si>
  <si>
    <t>QUALITY OF DRAWINGS AND DELIVERABLES</t>
  </si>
  <si>
    <t xml:space="preserve">Spot check drawings. 
- Is drawing prepared in accordance with the Exxaro or Belfast Specific Requirements?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</si>
  <si>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the drawings been through the squad check process, (where required) ?  Are all comments resolved ?</t>
  </si>
  <si>
    <t>Do the drawings require professional engineer approval ? 
 If so has this been obtained ?</t>
  </si>
  <si>
    <t>PILING DESIGN</t>
  </si>
  <si>
    <t>Is the geotechnical information adequate and have the geotechnical report findings been correctly interpreted in the design?</t>
  </si>
  <si>
    <t>Is the information used for the loads adequate ?  If final loading information is un-available what assumptions and methods have been used to prevent re-work.</t>
  </si>
  <si>
    <t>Are all piles identified? 
Prior to mobilisation of the piling rigs to site all piles should be identified, or if not the drawings should be made available soon after mobilisation, otherwise there is a risk of standing time, or the need to demobilise then remobilise rigs. This is of most concern on Projects with a low number of piles where the piling schedule is very short.</t>
  </si>
  <si>
    <t>FOUNDATION DESIGN</t>
  </si>
  <si>
    <t>PUMPS</t>
  </si>
  <si>
    <t>5221A</t>
  </si>
  <si>
    <t>PUMPS - Is there adequate vendor Data ?</t>
  </si>
  <si>
    <t>Should only be considered as not a must if adequate assumptions are in place.</t>
  </si>
  <si>
    <t>5221B</t>
  </si>
  <si>
    <t>PUMPS - If there is a lack of vendor Data have adequate assumptions been made to avoid re-work?
List the main assumptions</t>
  </si>
  <si>
    <t>5221C</t>
  </si>
  <si>
    <t>PUMPS - Have the anchor bolt positions been identified ?  If not available from the vendor, list assumptions made / or the method used to reduce the level of rework. (For example: pockets for anchor bolts).</t>
  </si>
  <si>
    <t>VESSELS</t>
  </si>
  <si>
    <t>5222A</t>
  </si>
  <si>
    <t>VESSELS - Is there adequate vendor Data ?</t>
  </si>
  <si>
    <t>5222B</t>
  </si>
  <si>
    <t>VESSELS - If there is a lack of vendor Data have adequate assumptions been made to avoid re-work?
List the main assumptions
Is an onsite hydrotest required ?  Has this been considered?</t>
  </si>
  <si>
    <t>5222C</t>
  </si>
  <si>
    <t>VESSELS - Have the anchor bolt positions been identified ?  Is a template required? 
If not available from the vendor, list assumptions made / or the method used to reduce the level of rework. (For example: pockets for anchor bolts). Does the Project need to expedite templates ?</t>
  </si>
  <si>
    <t xml:space="preserve">HEAT EXCHANGERS </t>
  </si>
  <si>
    <t>5223A</t>
  </si>
  <si>
    <t>HEAT EXCHANGERS - Is there adequate vendor Data ?</t>
  </si>
  <si>
    <t>5223B</t>
  </si>
  <si>
    <t>HEAT EXCHANGERS - If there is a lack of vendor Data have adequate assumptions been made to avoid re-work?
Where there is a lack of date the Fluor dimensional design needs to be enforced on the vendor, is the Mechanical discipline aware of this?
List the main assumptions</t>
  </si>
  <si>
    <t>5223C</t>
  </si>
  <si>
    <t xml:space="preserve">HEAT EXCHANGERS - Have the anchor bolt positions been identified ?  Are slide plates required have the lateral loads been identified by Mechanical group?
If not available from the vendor, list assumptions made / or the method used to reduce the level of rework. (For example: information from Fluor Mechanical discipline, dimensional information to be adhered to by Vendor). </t>
  </si>
  <si>
    <t>OTHER EQUIPMENT</t>
  </si>
  <si>
    <t>5224A</t>
  </si>
  <si>
    <t>OTHER EQUIPMENT - Is there adequate vendor Data ?</t>
  </si>
  <si>
    <t>N</t>
  </si>
  <si>
    <t>5224B</t>
  </si>
  <si>
    <t>OTHER EQUIPMENT - If there is a lack of vendor Data have adequate assumptions been made to avoid re-work?
Consider: Overturning loads and lateral load from wind, Position of support columns, is there a central column, pipe loadings that need to be supported from the same structure.
Where there is a lack of date the Fluor dimensional design needs to be enforced on the vendor, is the Mechanical discipline aware of this?
List the main assumptions</t>
  </si>
  <si>
    <t>5224C</t>
  </si>
  <si>
    <t xml:space="preserve">OTHER EQUIPMENT - Have the anchor bolt positions been identified ?  
If not available from the vendor, list assumptions made / or the method used to reduce the level of rework. (For example: information provided by Fluor Mechanical discipline, dimensional information to be adhered to by Vendor). </t>
  </si>
  <si>
    <t>COMPRESSOR</t>
  </si>
  <si>
    <t>5225A</t>
  </si>
  <si>
    <t>COMPRESSOR - Is there adequate vendor Data ?</t>
  </si>
  <si>
    <t>5225B</t>
  </si>
  <si>
    <t>COMPRESSOR - If there is a lack of vendor Data have adequate assumptions been made to avoid re-work, is this possible for this machinery?
Dynamic loads, Vibration, out of balance forces, to be considered. 
List the main assumptions</t>
  </si>
  <si>
    <t>5225C</t>
  </si>
  <si>
    <t xml:space="preserve">COMPRESSOR - Have the anchor bolt positions been identified ?  
If not available from the vendor, list assumptions made / or the method used to reduce the level of rework. Ensure this is possible for this item of equipment. Are there any specific vendor requirements such as steel base plates? </t>
  </si>
  <si>
    <t xml:space="preserve"> ELEVATED CONCRETE STRUCTURES</t>
  </si>
  <si>
    <t>ELEVATED CONCRETE STRUCTURES - Is there adequate vendor Data ? Are the loads and the load distribution known?
Are vessel hydrotest required?</t>
  </si>
  <si>
    <t>ELEVATED CONCRETE STRUCTURES - If there is a lack of vendor Data have adequate assumptions been made to avoid re-work.
Consider all possible imposed loads from the equipment supported on the structure: Dynamic loads, Vibration, imposed piping loads, wind loads, hydrotests, etc, to be considered. 
List the main assumptions</t>
  </si>
  <si>
    <t>ELEVATED CONCRETE STRUCTURES - Have the anchor bolt positions been identified ?  
If not available from the vendor, list assumptions made / or the method used to reduce the level of rework. Ensure this is possible for this item of equipment condideing loads imposed on the anchor bolts</t>
  </si>
  <si>
    <t>U/G PIPING - FIRE WATER DESIGN</t>
  </si>
  <si>
    <t>U/G PIPING - FIRE WATER DESIGN - Are the sizing and materials of construction finalised ?
Are the fire water hydraulic calculations available? 
Have all equipment deluge requirements been identified and incorporated ?
Have the Materails of Construction been finalised ? Is CP required ?</t>
  </si>
  <si>
    <t>U/G PIPING - FIRE WATER DESIGN - Is the routing finalised to allow isometric production ?
Consider: 
- tie-in position and design
- road crossing design, crossings of other services
- heavy lift access and protection
- location of all take offs and hydrant / monitors
- location of intermediate block valves
- clash check
- room for welding pits</t>
  </si>
  <si>
    <t>U/G PIPING -  SEWER DESIGN</t>
  </si>
  <si>
    <t>U/G PIPING - AOC SEWER - Are the sizing and materials of construction finalised?
Is the sizing basis firm? 
Have max rainfall / fire deluge / maintenance wash water been considered for max flow ? 
Have the Materails of Construction been finalised and are they compatible with the fluids? Is CP required ?</t>
  </si>
  <si>
    <t>U/G PIPING - AOC SEWER - Is the routing Routing finalised to allow isometric/layout drawing production ?
Consider: 
- tie-in position and design
- installation and maintenance access in trench design, 
- location of manholes
- clash check</t>
  </si>
  <si>
    <t>CONCRETE TRENCH DESIGN</t>
  </si>
  <si>
    <t>CONCRETE TRENCH DESIGN - Is the concrete trench design suitable for proceeding toissue AFC drawings?
- routing defined?
- clash checked?
- road and crossing design ?
- construction method, cast in place or precast sections?
- Type of cover defined and agreed (access requirements for maintenance)?
- manhole design</t>
  </si>
  <si>
    <t>ARCHITECTURAL / BUILDINGS</t>
  </si>
  <si>
    <t>Have the architectural finishes been specified ?
- cladding
- windows
- Doors (internal and external)
- Painting finishes (internal and external)
- Floorings (incl. raised access floors)
- suspended ceilings
- toilets / showers
- Small power, telecoms, IT, paging, etc
- fire resistance requirements (doors / windows)
- blast resistance requirements  (doors / windows)</t>
  </si>
  <si>
    <t xml:space="preserve">Have the HVAC requirements been fully specified ?
- Air changes per hour / ventilation requirements
- Air locks on doors
- Positive pressure requirements / porosity of building
- Clean air source for suction of HVAC
- Fire or hazardous chemical detection and shutdown
- coolant for the AHU's
</t>
  </si>
  <si>
    <t>STRUCTURAL STEEL</t>
  </si>
  <si>
    <t>5273A</t>
  </si>
  <si>
    <t>STRUCTURAL STEEL -  Quality and Constructability
Has the quality of a sample of drawings been checked in accordance with the Fluor checklist 000-215-F0950
Other Considerations for constructability:
- Has an allowance for shims been included to allow for variations in the rolled shape dimensions
- Can the bolts be turned ? have wrench clearances be considered? Do gusset plates interfere with any bolts or anchor bolts or ability to install the nut ?</t>
  </si>
  <si>
    <t>5273B</t>
  </si>
  <si>
    <t>STRUCTURAL STEEL - Is there adequate vendor Data or data from the other Fluor disciplines to allow the drawings top be released AFC ? 
Considerations:
Are all the equipment loads and the load distribution known?
Are insitu vessel hydrotests required?
Are the piping loads known, static weight, hydrotest weight, loads at anchor points.
Are bolt positions for equipment known?
Are all access platforms, ladders and stairs identified in the model.</t>
  </si>
  <si>
    <t>5273C</t>
  </si>
  <si>
    <t>STRUCTURAL STEEL - If there is a lack of vendor Data have adequate assumptions been made and mitigation actions been taken to avoid re-work.
Consider all possible imposed loads from the equipment supported on the structure: Dynamic loads, Vibration, imposed piping loads, hydrotests, etc, to be considered. 
How is bolting down of equipment to be performed if this is not known at time of drawing issue?
Are piping penetrations in grating identified
List the main assumptions and mitigation actions taken</t>
  </si>
  <si>
    <t>GENERAL</t>
  </si>
  <si>
    <t xml:space="preserve">Has a sample check been completed </t>
  </si>
  <si>
    <t>Is data included per contract instructions:  Material Data, Process data, NDE&amp;PWHT</t>
  </si>
  <si>
    <t>Are Master P&amp;ID's yellowed off. Are equipment Nozzle numbers, sizes and ratings checked?</t>
  </si>
  <si>
    <t>PUMPS - Is there adequate vendor Data ? Did vendors confirm that the pumps are able to handle the nozzle loads identified by the Piping stress group?</t>
  </si>
  <si>
    <t>PUMPS - If there is a lack of vendor Data have adequate assumptions been made to avoid re-work?
Consider if the following have been included in the layout:
- Pump seal arrangements
- Drains for both equipment and piping 
- other small bore piping
- all necessary pipe support positions both for the line in question and adjacent lines
- Firewater deluge requirements
- operator access to both the pump and piping considering the above.
List the main assumptions or methods used to allow iso issue, (e.g. field fit and weld final flanges connecting to nozzles)</t>
  </si>
  <si>
    <t>PUMPS - Lack of Vendor Data
Is the pump expected to have any out of the ordinary features such as excessive vibration, possible 2 phase flow, etc.</t>
  </si>
  <si>
    <t>VESSELS &amp; TANKS</t>
  </si>
  <si>
    <t>VESSELS - Is there adequate vendor Data ? Did vendors confirm that the equipment nozzles are able to handle the nozzle loads identified by the Piping stress group?</t>
  </si>
  <si>
    <t>VESSELS - If there is a lack of vendor Data have adequate assumptions been made to avoid re-work?
List the main assumptions
(e.g.  Vessel dimensions and orientation provided by Fluor are considered fixed and firm, vendors will be required to comply with Fluor dimensional data).</t>
  </si>
  <si>
    <t>VESSELS -  Lack of Vendor Data
Are any special pipe supports required from the vessel that may require special clips or support structures?
List assumptions made.</t>
  </si>
  <si>
    <t>OTHER EQUIPMENT - Is there adequate vendor Data ? Did vendors confirm that the equipment nozzles are able to handle the nozzle loads identified by the Piping stress group?</t>
  </si>
  <si>
    <t>OTHER EQUIPMENT - If there is a lack of vendor Data have adequate assumptions been made to avoid re-work?
Consider: Position of support columns, pipe supports that need to be supported from the same structure.
Where there is a lack of data the Exxaro dimensional design needs to be enforced on the vendor, It needs to be confirmed that other disciplines are aligned on this approach.
List the main assumptions</t>
  </si>
  <si>
    <t>COMPRESSOR - Is there adequate vendor Data ? Did vendors confirm that the equipment nozzles are able to handle the nozzle loads identified by the Piping stress group?
Did the Vendor perform a Compressor Analog study? Are latest Isometrics issued to the Vendor?</t>
  </si>
  <si>
    <t>COMPRESSOR - If there is a lack of vendor Data have adequate assumptions been made to avoid re-work, is this possible for this machinery?
Consider:
- Equipment specific layout, not vendor standard
- Dynamic loads, Vibration, out of balance forces, to be considered. 
- Seal arrangements  /Lube oil skid arrangements
- Drains for both equipment and piping 
- other small bore piping
- all necessary pipe support positions both for the line in question and adjacent lines
- Firewater deluge requirements
- operator access to both the equipment and piping considering the above.
List the main assumptions</t>
  </si>
  <si>
    <t>Has a sample check been completed</t>
  </si>
  <si>
    <t>Is data included per contract instructions: Line number, Piping data, Process data, NDE&amp;PWHT, Insulation, Tracing</t>
  </si>
  <si>
    <t xml:space="preserve">Routing according P&amp;ID and Piping plan, Field welds &amp; Mark pieces identified, Continuations, through platform call-outs, Special items, Hydrotest Vents &amp; Drains and Spades &amp; spacers included </t>
  </si>
  <si>
    <t>What documents or systems are used to control issue of isometrics?
Is it updated regularly?</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</si>
  <si>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</si>
  <si>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all Supplier package drawing interfaces been defined on Electrical drawings where appropriate?</t>
  </si>
  <si>
    <t>Do the drawings require In-country professional engineer approval ?  
If so has this been obtained ?</t>
  </si>
  <si>
    <t>Cable and Drumming Schedules</t>
  </si>
  <si>
    <t>Are the Electrical cable and drumming schedule(s) at AFC status and consistent?
Is there a comprehensive cable management system in place for the project?</t>
  </si>
  <si>
    <t>Are all "HOLDS" removed and/or assumptions qualified</t>
  </si>
  <si>
    <t xml:space="preserve">Are all conductor sizes and cable lengths defined? What quantity allowances have been made for cut, routing deviation, termination, waste and spare? </t>
  </si>
  <si>
    <t>Does each listed cable have a unique ID number? What method is used for definition of routing?</t>
  </si>
  <si>
    <t xml:space="preserve">Does each listed cable have a cable termination type / gland type and size defined? </t>
  </si>
  <si>
    <t xml:space="preserve">Does cable drumming recognise Construction Work Pack (CWP) breakdown? </t>
  </si>
  <si>
    <t>Underground Services / Trench Layout Deliverables</t>
  </si>
  <si>
    <t>Are all Underground Services/Trench Layout drawings at AFC Status?
Are all underground trenches detailed for both Electrical and Control Systems?
Do trench dimensions, depth, segregation and spacing match the design criteria and calculations?</t>
  </si>
  <si>
    <t>Are plan and elevation/section drawings provided? Check that sections and cable spacing are in accordance with design criteria, calculations and the standard installation drwaings.</t>
  </si>
  <si>
    <t>Check road crossing details, quantity and size of ducts. Check construction details for load bearing structure. 
Check location of interface at plot boundary.</t>
  </si>
  <si>
    <t>Check planned spare capacity in trenches meets design criteria requirements?
What contingency is provided for design development and future use?
Is the same philosophy adopted for both Electrical and Control Systems cables?</t>
  </si>
  <si>
    <t>If drawings are cut from PDS, check annotation is adequate and correct.
Are reference drawings adequately identified?</t>
  </si>
  <si>
    <t>Above Ground Services / Cable Ladder / Tray / Conduit Layout Deliverables</t>
  </si>
  <si>
    <t>Are all Above Ground Services/Ladder /Tray/Conduit support system layout drawings at AFC Status?
Are all support systems detailed for both Electrical and Control Systems?
Do tray/ladder/conduit dimensions, segregation and spacing match the design criteria and calculations?</t>
  </si>
  <si>
    <t>Are plan and elevation/section drawings provided? Check that sections and cable spacing are in accordance with design criteria, calculations and the standard installation drawings.</t>
  </si>
  <si>
    <t>Has cable ladder and tray loading data been passed to CSA for verification of piperack and support loadings?
Verify that CSA drawings include Electrical supoorts where required.</t>
  </si>
  <si>
    <t>Check road crossing bridge details if appropriate. Height/clearance over road? 
Check construction details for load bearing structure. 
Check location of interface at plot boundary.</t>
  </si>
  <si>
    <t>Check planned spare capacity in ladder, tray and conduit meets design criteria requirements?
What contingency is provided for design development and future use?
Is the same philosophy adopted for both Electrical and Control Systems cables?</t>
  </si>
  <si>
    <t>Power, Instrumentation and Earthing Routing / Layouts</t>
  </si>
  <si>
    <t>Are all drawings at AFC status?</t>
  </si>
  <si>
    <t>What method of defining cable routes is used? Is it clear and consistent?</t>
  </si>
  <si>
    <t>Has the Electrical and Control Systems Earthing Philosophy been complied with?</t>
  </si>
  <si>
    <t>Are the underground grid, earth rod locations, stub up points and bus bar locatons clearly defined?
Will cables be pulled and dressed to final destination in the field at time of installation?</t>
  </si>
  <si>
    <t>Lighting and Small Power Layouts and Schedules</t>
  </si>
  <si>
    <t>Have normal, emergency and escape lighting systems been fully considered?
Have perimeter, security and roadway lighitng been considered?</t>
  </si>
  <si>
    <t>Have only Fluor reference software packages been used for design? Review the approved software list.</t>
  </si>
  <si>
    <t>Review distribution board schedules. Check luminaire load ratings used are correct.
Check diversity on circuit loading, manual/auto control and switching.
Has 2 pole switching been employed on circuits feeding hazardous area lighting/socket outlets?
Check that where appropriate (e.g., socket outlet feeders), sub-circuits include 30mA sensitive RCD protection devices.</t>
  </si>
  <si>
    <t xml:space="preserve">Confirm that for emergency/escape lighting systems, with centralised UPS supply, that the loading is compatible with UPS output. </t>
  </si>
  <si>
    <t>Elementary/Schematic, Wiring and Interconnection Diagrams</t>
  </si>
  <si>
    <t>Are drawings produced by Fluor, Supplier or others?
Are Supplier produced drawings Code A approved including all Fluor comments?
Do wiring and interconnection drawings provide adequate information for sub-contractors to terminate cable conductors?</t>
  </si>
  <si>
    <t>Can drawings be easily identified to specific drives/consumers in the field and used for control/loop checking purposes?</t>
  </si>
  <si>
    <t>Are termination lists/schedules used?</t>
  </si>
  <si>
    <t>Trace Heating Design, Isometrics, Layouts and Distribution Panel Schedules</t>
  </si>
  <si>
    <t xml:space="preserve">Are drawings produced by Fluor, Supplier or others?
Are Supplier produced drawings Code A approved including all Fluor comments?
Do isometric drawings provide adequate information for sub-contractors to install and terminate heaters?
</t>
  </si>
  <si>
    <t>Is LV distribution sub-circuit design complete, all drawings at AFC status and equipment and materials purchased?
Are sub-circuit distribution feeder cables numbered and included on the cable schedule?</t>
  </si>
  <si>
    <t>Substation and Building Layouts and Design</t>
  </si>
  <si>
    <t xml:space="preserve">Are drawings produced by Fluor, Building Sub-Contractor or others?
Are third party produced drawings Code A approved including all Fluor comments?
</t>
  </si>
  <si>
    <t>Have all Electrical and Control Systems equipment heat dissipation loads been passed to the building/HVAC designer?</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</si>
  <si>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</si>
  <si>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Do the drawings require In-country professional engineer approval ?  If so has this been obtained ?</t>
  </si>
  <si>
    <t>Are the Electrical and Control Systems cable and drumming schedule(s) at AFC (IFC) status and consistent?</t>
  </si>
  <si>
    <t xml:space="preserve">Are all conductor sizes and cable lengths defined? What quantity allowances have been made for cut, routing deviation, termination and waste? </t>
  </si>
  <si>
    <t>Do all cables have a unique ID number? What method is used for definition of routing?</t>
  </si>
  <si>
    <t>Instrumentation Layouts</t>
  </si>
  <si>
    <t>Are all drawings at AFC (IFC) status?</t>
  </si>
  <si>
    <t>Has the Electrcial Earthing Philosophy been complied with?</t>
  </si>
  <si>
    <t>CONSTRUCTABILITY</t>
  </si>
  <si>
    <t xml:space="preserve">Has a constructability review been completed ?
The following should have been considered as a minimum:
- Heavy lift access, are the roads, any crossings and culverts designed for tranportation requirements, are any crane pads required and do they need to be piled ?
-  Access for construction, under pipe racks / bridges ? (consider predressed vessels, modules, other large items of equipment).
- Sequence of construction considering relative elevations of the U/G piping, cabling, foundations, etc
- Are concrete cable trenches required in areas high congestion to avoid open trenches in workface areas
- Temporary storage for excavated soil / spoil.
- Any ground preparation required for temporary storage for predressed vessels, modules, other large items of equipment.
- review standardisation of elements and prefabrication requirements
- environmental considerations including any temporary facilities required for filtration of silty / contaminated water into storm water trenches or local rivers / lakes / or sea.
</t>
  </si>
  <si>
    <t>Are all Construction Interfaces defined ?  Is the scope split between Exxaro,  Suppliers and Contractors fully defined?</t>
  </si>
  <si>
    <r>
      <t xml:space="preserve">Has a constructability review been completed ?
The following Project Specific items should be reviewed in detail:
</t>
    </r>
    <r>
      <rPr>
        <i/>
        <sz val="9"/>
        <rFont val="Arial"/>
        <family val="2"/>
      </rPr>
      <t>(modify the following to project scope as appropriate)</t>
    </r>
    <r>
      <rPr>
        <sz val="9"/>
        <rFont val="Arial"/>
        <family val="2"/>
      </rPr>
      <t xml:space="preserve">
- Sequence of construction considering relative elevations of the U/G piping, above ground and underground cabling, foundations, etc.
- Are manways positioned frequently enough to allow cable pulling in ducted systems?
- Are concrete cable trenches required in areas of high congestion to avoid open trenches? 
- Have crossings of existing roads been reviewed ? Is it possible to cut or bridge the road without disrupting construction operations in other units?
- Do any cable trenches pass under the heavy lift crane pads or access. Do the cables need protection ?
- Are cables to be pre-installed and coiled for later finalisation of pulling and termination? Have adequate coiling location(s) been defined?
- Have all interfaces been defined and tie-ins with existing facilities been reviewed and coordinated.
- Are luminaires, junction boxes, socket outlets and similar items, positioned for ease of 
installation and maintenence? Consider location of trace heating junction boxes, particularly. 
</t>
    </r>
  </si>
  <si>
    <t>CALCULATIONS L</t>
  </si>
  <si>
    <t>Review sample calculations. Has the standard or project specific calculation format and layout been used. 
For each calculation ensure that the following are included:
- a concept description
- assumptions, loads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</si>
  <si>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t>Ensure other disciplines’ specific requirements are included, i.e., pipe stress loads</t>
  </si>
  <si>
    <t>Are the Geotechnical report requirements included ?</t>
  </si>
  <si>
    <t>Has the overall structural system been considered including critical load combinations and direction of action, such as the conventional loads and any area specific loads such as: mechanical equipment dynamic loads, construction loads, hydrotest test loads, etc.</t>
  </si>
  <si>
    <t>Have the calculations been checked and reviewed in accordance with the quality plan requirements</t>
  </si>
  <si>
    <t xml:space="preserve">Ensure specific codes and standard requirements have been considered in calculations, </t>
  </si>
  <si>
    <t>Have the calculations been audited in accordance with the Electrical Discipline Audit Checklist
Review sample calculations and calculation file for completeness.
For each calculation ensure that the following are included:
- design criteria
- assumptions (e.g., consumer load)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</si>
  <si>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r>
      <t xml:space="preserve">Have calculations been carried out and put on file for:-
</t>
    </r>
    <r>
      <rPr>
        <i/>
        <sz val="9"/>
        <rFont val="Arial"/>
        <family val="2"/>
      </rPr>
      <t>(modify the following to project scope as appropriate)</t>
    </r>
    <r>
      <rPr>
        <sz val="9"/>
        <rFont val="Arial"/>
        <family val="2"/>
      </rPr>
      <t xml:space="preserve">
-  cable sizing
-  cable trench dimensions
-  cable tray/ladder/conduit/duct fill
-  cable tray/ladder loadings
-   lighting illumination levels
-   trace heating
Have any assumptions been made?</t>
    </r>
  </si>
  <si>
    <t>Have the calculations been checked and reviewed in accordance with the quality plan requirements?</t>
  </si>
  <si>
    <t>Ensure country specific codes and standard requirements have been considered in calculations.</t>
  </si>
  <si>
    <t>SMARTPLANT ELECTRICAL</t>
  </si>
  <si>
    <t>Has SmartPlant Electrical (SPEL) been used on the project?</t>
  </si>
  <si>
    <t>Review status of the database information.
-  completeness of individual records
-  status of Supplier data
-  revision marking
-  tag numbering</t>
  </si>
  <si>
    <t>Has the cable calculation facility been used?
Review basic cable sizing criteria used.</t>
  </si>
  <si>
    <t>Review the format and scope of deliverables being produced using SPEL.
Do they meet Fluor and Client expectations in respect of level of detail and presentation?</t>
  </si>
  <si>
    <t>Is a copy of the cable schedule database being passed to the construction sub-contractor?
Is it listed in the contract award package?</t>
  </si>
  <si>
    <t xml:space="preserve"> ISOMETRIC PRODUCTION &amp; 3D MODEL</t>
  </si>
  <si>
    <t>ISOMETRICS CONNECTED TO PUMPS</t>
  </si>
  <si>
    <t>PUMPS - Is there adequate vendor Data ? Did vendors confirm that the pump nozzles are able to handle the nozzle loads identified by the Piping stress group?</t>
  </si>
  <si>
    <t>PUMPS - Lack of Vendor Data - Stress
How has the stress engineer accounted for nozzle loading, does the stress calculation need to be revisited after isometric issue?
Is the pump expected to have any out of the ordinary features such as excessive vibration, possible 2 phase flow, etc.
Does the design account for this? (consider both routing and support design)</t>
  </si>
  <si>
    <t>ISOMETRICS CONNECTED TO VESSELS &amp; TANKS</t>
  </si>
  <si>
    <t>VESSELS -  Lack of Vendor Data - Stress 
How have allowable nozzle loads been accounted for ? 
Are any special pipe supports required from the vessel that may require special clips or support structures?
List assumptions made.</t>
  </si>
  <si>
    <t xml:space="preserve">ISOMETRICS CONNECTED TO HEAT EXCHANGERS </t>
  </si>
  <si>
    <t>HEAT EXCHANGERS - Is there adequate vendor Data ? Did vendors confirm that the equipment nozzles are able to handle the nozzle loads identified by the Piping stress group?</t>
  </si>
  <si>
    <t>HEAT EXCHANGERS - If there is a lack of vendor Data have adequate assumptions been made to avoid re-work?
(e.g.  HE dimensions and orientation provided by Fluor are considered fixed and firm, vendors will be required to comply with Fluor dimensional data ).
It needs to be confirmed that Mechanical are aligned on this approach. Have Fluor completed a HTRI run to confirm sizing or is final sizing expected from Vendor, are Fluor expecting to take design responsibility for exchangers ?
List the main assumptions</t>
  </si>
  <si>
    <t xml:space="preserve">HEAT EXCHANGERS - STRESS:   Are the exchangers fully dimensioned and is the expansion of the exchanger confirmed? 
If not available from the vendor, list assumptions made / or the method used to reduce the level of rework. (For example: information from Fluor Mechanical discipline, dimensional information to be adhered to by Vendor). </t>
  </si>
  <si>
    <t xml:space="preserve">ISOMETRICS CONNECTED TO FIRED HEATERS </t>
  </si>
  <si>
    <t>FIRED HEATERS - Is there adequate vendor Data ? Did vendors confirm that the equipment nozzles are able to handle the nozzle loads identified by the Piping stress group?</t>
  </si>
  <si>
    <t>FIRED HEATERS - If there is a lack of vendor Data have adequate assumptions been made to avoid re-work?
Consider: Position of support columns, pipe supports that need to be supported from the same structure.
Where there is a lack of data the Fluor dimensional design needs to be enforced on the vendor, is the Mechanical discipline aware of this?
List the main assumptions</t>
  </si>
  <si>
    <t>FIRED HEATERS - Lack of Vendor Data - Stress 
How have allowable nozzle loads been accounted for ? 
Are any special pipe supports required from the vessel that may require special clips or support structures?
List assumptions made.</t>
  </si>
  <si>
    <t>ISOMETRICS CONNECTED TO COMPRESSOR</t>
  </si>
  <si>
    <t xml:space="preserve">COMPRESSOR - Lack of Vendor Data - Stress
Are the stress calculations finalised, if not is it possible to issue isometrics without this information?
</t>
  </si>
  <si>
    <t>IN-LINE PIPING ITEMS</t>
  </si>
  <si>
    <t>IN-LINE PIPING ITEMS - Is there adequate vendor Data ?</t>
  </si>
  <si>
    <t>IN-LINE PIPING ITEMS - If there is a lack of vendor Data have adequate assumptions been made to avoid re-work.
Consider:
- Can the dimensions be determined from the Vendor Catalogue information ?
- Are the connection flanges and flange facing known? 
- Is there auxiliary equipment / electrical connections associated with the equipment
List the main assumptions</t>
  </si>
  <si>
    <t>PIPERACK ISOMETRICS</t>
  </si>
  <si>
    <t>PIPERACK - tie-in to existing services.
Are all tie-in points identified and tie-in design defined?
Is the Battery Limit Interface table issued AFD as a minimum ?
Are all metering and sampling requirements fully confirmed with the client - has the access requirements been discussed and agreed.</t>
  </si>
  <si>
    <t xml:space="preserve">PIPERACK - Constructability
- Has constructability of the piperack been reviewed considering the delivery schedule of larger bore piping. Is there access to pull pipe in from the end of the rack, has it been pre-fabricated, can the spools be pulled in?  Can the pipe be welded ?  (Note : generally it is preferable for  weld in tees or weld-o-lets to be fitted to lateral spools not to headers to allow for rack stuffing.
</t>
  </si>
  <si>
    <t xml:space="preserve">PIPERACK  - Stress
Are the stress calculations finalised, are the expansion loop locations finalised and is the location suitable for all the lines on the same elevation?
</t>
  </si>
  <si>
    <t>3D  MODEL</t>
  </si>
  <si>
    <t xml:space="preserve">Has the model been built in accordance with relevant job procedures and Execution Plan ? </t>
  </si>
  <si>
    <t>Does the model include all underground services. Has an interference check been completed and corrective actions to the model resolved as required?</t>
  </si>
  <si>
    <t>Have separate trenches/underground conduit systems been modelled for Electrical and Control  Systems cables and have:-
-  horizontal and vertical segregation distances been maintained?
-  separate model levels been used?
-  cable draw pits for conduit systems been modelled?
Are any trenches to be field routed?</t>
  </si>
  <si>
    <t>Does the model include all above ground cable ladder, tray and conduit systems. Has an interference check been completed and corrective actions to the model resolved as required?</t>
  </si>
  <si>
    <t xml:space="preserve">Have separate cable ladder, tray and conduit systems been modelled for Electrical and Control  Systems cables and have:-
-  horizontal and vertical segregation distances been maintained
-  separate model levels been used
What is the minimum ladder/tray/conduit size modelled?
What space reservation has been made for field routed ladder/tray and conduit? </t>
  </si>
  <si>
    <t>What level of detail is included in the model for Electrical installations?
-  are luminaires and convenience/welding outlets modelled?
-  are distribution boards and control panels modelled
-  are junction boxes modelled for both Electrical and Control Systems?</t>
  </si>
  <si>
    <t xml:space="preserve">Spot check model details for accuracy and the consistency between the 3D model, AFC drawings and calculations. </t>
  </si>
  <si>
    <t>Are there any ongoing design changes being implimented by other disciplines? Do these affect the electrical design?</t>
  </si>
  <si>
    <t>MATERIAL CONTROL AND SCHEDULE</t>
  </si>
  <si>
    <t>MATERIAL CONTROL</t>
  </si>
  <si>
    <t>CSA309
CTR312</t>
  </si>
  <si>
    <t>Have the material take off quantities been acurately reflected in the Construction Contract BOM?</t>
  </si>
  <si>
    <t>CTR320</t>
  </si>
  <si>
    <t>Evaluate the method for obtaining the structural steel contractor's pricing ? 
Has the Contractor produced the take off based on drawings, if so has this been checked for accuracy?
Has Fluor estimated the weight of steel for the purposes of obtaining pricing, has this been checked against actual AFC drawings?
(This can assist in obtaining cost savings in a Lump Sum environment)</t>
  </si>
  <si>
    <t>CSA419</t>
  </si>
  <si>
    <t>What is the status of ordering specialty items if any?</t>
  </si>
  <si>
    <t>SCHEDULE</t>
  </si>
  <si>
    <t>NOTES</t>
  </si>
  <si>
    <r>
      <t>Complete</t>
    </r>
    <r>
      <rPr>
        <sz val="9"/>
        <rFont val="Arial"/>
        <family val="2"/>
      </rPr>
      <t xml:space="preserve"> score : </t>
    </r>
    <r>
      <rPr>
        <b/>
        <sz val="9"/>
        <rFont val="Arial"/>
        <family val="2"/>
      </rPr>
      <t>1</t>
    </r>
    <r>
      <rPr>
        <sz val="9"/>
        <rFont val="Arial"/>
        <family val="2"/>
      </rPr>
      <t xml:space="preserve"> if the Aspect is available,  </t>
    </r>
    <r>
      <rPr>
        <b/>
        <sz val="9"/>
        <rFont val="Arial"/>
        <family val="2"/>
      </rPr>
      <t>0</t>
    </r>
    <r>
      <rPr>
        <sz val="9"/>
        <rFont val="Arial"/>
        <family val="2"/>
      </rPr>
      <t xml:space="preserve"> if not available. </t>
    </r>
    <r>
      <rPr>
        <b/>
        <sz val="9"/>
        <rFont val="Arial"/>
        <family val="2"/>
      </rPr>
      <t>NA</t>
    </r>
    <r>
      <rPr>
        <sz val="9"/>
        <rFont val="Arial"/>
        <family val="2"/>
      </rPr>
      <t xml:space="preserve"> shall be indicated if the Aspect is not be part of the scope of work or services.</t>
    </r>
  </si>
  <si>
    <r>
      <t xml:space="preserve">Quality </t>
    </r>
    <r>
      <rPr>
        <sz val="9"/>
        <rFont val="Arial"/>
        <family val="2"/>
      </rPr>
      <t xml:space="preserve">score:  </t>
    </r>
    <r>
      <rPr>
        <b/>
        <sz val="9"/>
        <rFont val="Arial"/>
        <family val="2"/>
      </rPr>
      <t>1</t>
    </r>
    <r>
      <rPr>
        <sz val="9"/>
        <rFont val="Arial"/>
        <family val="2"/>
      </rPr>
      <t xml:space="preserve"> = Not acceptable quality, meaning high risk of unwanted rework, </t>
    </r>
    <r>
      <rPr>
        <b/>
        <sz val="9"/>
        <rFont val="Arial"/>
        <family val="2"/>
      </rPr>
      <t>2</t>
    </r>
    <r>
      <rPr>
        <sz val="9"/>
        <rFont val="Arial"/>
        <family val="2"/>
      </rPr>
      <t xml:space="preserve"> = Just acceptable quality, meaning medium risk of unwanted rework, </t>
    </r>
    <r>
      <rPr>
        <b/>
        <sz val="9"/>
        <rFont val="Arial"/>
        <family val="2"/>
      </rPr>
      <t>3</t>
    </r>
    <r>
      <rPr>
        <sz val="9"/>
        <rFont val="Arial"/>
        <family val="2"/>
      </rPr>
      <t xml:space="preserve"> = Acceptable quality, meaning low risk of unwanted rework.
</t>
    </r>
  </si>
  <si>
    <r>
      <t>Must</t>
    </r>
    <r>
      <rPr>
        <sz val="9"/>
        <rFont val="Arial"/>
        <family val="2"/>
      </rPr>
      <t xml:space="preserve">:  </t>
    </r>
    <r>
      <rPr>
        <b/>
        <sz val="9"/>
        <rFont val="Arial"/>
        <family val="2"/>
      </rPr>
      <t>Y</t>
    </r>
    <r>
      <rPr>
        <sz val="9"/>
        <rFont val="Arial"/>
        <family val="2"/>
      </rPr>
      <t xml:space="preserve">(es) if the particular Gate D aspect must really be complete and be of acceptable quality to prevent substantial rework. </t>
    </r>
    <r>
      <rPr>
        <b/>
        <sz val="9"/>
        <rFont val="Arial"/>
        <family val="2"/>
      </rPr>
      <t>N</t>
    </r>
    <r>
      <rPr>
        <sz val="9"/>
        <rFont val="Arial"/>
        <family val="2"/>
      </rPr>
      <t>(o) are typically those items, which are in the preparation phase and not critical yet.</t>
    </r>
  </si>
  <si>
    <t>Non-Conformity</t>
  </si>
  <si>
    <t>Observation</t>
  </si>
  <si>
    <t>Acceptable</t>
  </si>
  <si>
    <t>Not Checked</t>
  </si>
  <si>
    <t>Not Applicable</t>
  </si>
  <si>
    <t>EMPTY</t>
  </si>
  <si>
    <t>Total</t>
  </si>
  <si>
    <t>Q1</t>
  </si>
  <si>
    <t>Q2</t>
  </si>
  <si>
    <t>Q3</t>
  </si>
  <si>
    <t>Q4</t>
  </si>
  <si>
    <t>Civil</t>
  </si>
  <si>
    <t>SPI</t>
  </si>
  <si>
    <t>CPI</t>
  </si>
  <si>
    <t>1. SPI &amp; CPI</t>
  </si>
  <si>
    <t>Belfast Project Recoveries</t>
  </si>
  <si>
    <t>Recovered</t>
  </si>
  <si>
    <t>Actual Cost</t>
  </si>
  <si>
    <t>Unrecovered</t>
  </si>
  <si>
    <t xml:space="preserve">Risk </t>
  </si>
  <si>
    <t>Residual Risk analysys</t>
  </si>
  <si>
    <t>4. COST RECOVERIES</t>
  </si>
  <si>
    <t>2. COST &amp; SCHEDULE PROGRESS AGAINST BASELINE</t>
  </si>
  <si>
    <t>Early Works Construction</t>
  </si>
  <si>
    <t>Resettlements</t>
  </si>
  <si>
    <t>Contingency and Escalation</t>
  </si>
  <si>
    <t>3. COST FORECAST / ACTUAL</t>
  </si>
  <si>
    <t>Comments on Variance:</t>
  </si>
  <si>
    <t>*</t>
  </si>
  <si>
    <t>5.  SAVINGS</t>
  </si>
  <si>
    <t>Target:</t>
  </si>
  <si>
    <t>R 188m</t>
  </si>
  <si>
    <t>6. COST / FINANCIAL SUMMARY</t>
  </si>
  <si>
    <t>6. DOC CONTROL</t>
  </si>
  <si>
    <t>7.  RISK FUNDS ALLOCATION</t>
  </si>
  <si>
    <t>Risk Fund</t>
  </si>
  <si>
    <t>Orig.</t>
  </si>
  <si>
    <t>Avail.</t>
  </si>
  <si>
    <t>TOTALS</t>
  </si>
  <si>
    <t>Used</t>
  </si>
  <si>
    <t>Document Control</t>
  </si>
  <si>
    <t>Expected</t>
  </si>
  <si>
    <t>Per Month</t>
  </si>
  <si>
    <t>Cumulative</t>
  </si>
  <si>
    <t xml:space="preserve">  Fill out here</t>
  </si>
  <si>
    <t>PLANNED COMPLETE</t>
  </si>
  <si>
    <t>formula</t>
  </si>
  <si>
    <t xml:space="preserve">Paid Value:    </t>
  </si>
  <si>
    <t xml:space="preserve">CPIX:    </t>
  </si>
  <si>
    <t xml:space="preserve">TCPi:    </t>
  </si>
  <si>
    <t>Re baseline of Main Schedule REV0C</t>
  </si>
  <si>
    <t>Primavera Risk analysis Training for Planner</t>
  </si>
  <si>
    <t>November 2015 - Forecast</t>
  </si>
  <si>
    <t>November 2015 - Actual:</t>
  </si>
  <si>
    <t>November 2015 - Variance:</t>
  </si>
  <si>
    <t>Dec 2015 - Forecasted:</t>
  </si>
  <si>
    <t>Achieved more than forecast</t>
  </si>
  <si>
    <t>Eskom Power Supply</t>
  </si>
  <si>
    <t>Geotechnical</t>
  </si>
  <si>
    <t>Mining Opex (Box Cuts)</t>
  </si>
  <si>
    <t>License to Operate</t>
  </si>
  <si>
    <t>Early Works construction contract award</t>
  </si>
  <si>
    <t>In progress</t>
  </si>
  <si>
    <t>Implementation of new Risk Reporting methods</t>
  </si>
  <si>
    <t>BELFAST IMPLEMENTATION PROJECT - PROJECT CONTROLS DASHBOARD                                                                                                                                                                              NOVEMBER 2015</t>
  </si>
  <si>
    <t xml:space="preserve">% Actual of R260m:   </t>
  </si>
  <si>
    <t>as per Costrac actuals dd 26/11/2015</t>
  </si>
  <si>
    <t xml:space="preserve">% Actual of Schedule:   </t>
  </si>
  <si>
    <t>as per P6 S-curve dd 26/11/2015</t>
  </si>
  <si>
    <t xml:space="preserve">Earned of R145m:    </t>
  </si>
  <si>
    <t>Source of CRQ</t>
  </si>
  <si>
    <t>MMD</t>
  </si>
  <si>
    <t>Project</t>
  </si>
  <si>
    <t>Steercom/Owner</t>
  </si>
  <si>
    <t>Submitted</t>
  </si>
  <si>
    <t>Approved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</si>
</sst>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 #,##0.00_ ;_ * \-#,##0.00_ ;_ * &quot;-&quot;??_ ;_ @_ "/>
    <numFmt numFmtId="164" formatCode="_(* #,##0_);_(* \(#,##0\);_(* &quot;-&quot;_);_(@_)"/>
    <numFmt numFmtId="165" formatCode="_(* #,##0.00_);_(* \(#,##0.00\);_(* &quot;-&quot;??_);_(@_)"/>
    <numFmt numFmtId="166" formatCode="[$-409]mmm\-yy;@"/>
    <numFmt numFmtId="167" formatCode="_(* #,##0_);_(* \(#,##0\);_(* &quot;-&quot;??_);_(@_)"/>
    <numFmt numFmtId="168" formatCode="[$-F800]dddd\,\ mmmm\ dd\,\ yyyy"/>
    <numFmt numFmtId="169" formatCode="0.0%"/>
    <numFmt numFmtId="170" formatCode="_ * #,##0_ ;_ * \-#,##0_ ;_ * &quot;-&quot;??_ ;_ @_ "/>
  </numFmts>
  <fonts count="36"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Arial Narrow"/>
      <family val="2"/>
    </font>
    <font>
      <sz val="10"/>
      <color theme="1"/>
      <name val="Arial Narrow"/>
      <family val="2"/>
    </font>
    <font>
      <b/>
      <sz val="10"/>
      <color theme="1"/>
      <name val="Arial Narrow"/>
      <family val="2"/>
    </font>
    <font>
      <b/>
      <sz val="14"/>
      <color theme="0"/>
      <name val="Arial Narrow"/>
      <family val="2"/>
    </font>
    <font>
      <b/>
      <sz val="11"/>
      <color theme="1"/>
      <name val="Arial Narrow"/>
      <family val="2"/>
    </font>
    <font>
      <sz val="10"/>
      <name val="Arial"/>
      <family val="2"/>
    </font>
    <font>
      <b/>
      <sz val="10"/>
      <name val="Arial"/>
      <family val="2"/>
    </font>
    <font>
      <b/>
      <sz val="12"/>
      <name val="Arial"/>
      <family val="2"/>
    </font>
    <font>
      <b/>
      <sz val="11"/>
      <name val="Arial"/>
      <family val="2"/>
    </font>
    <font>
      <b/>
      <sz val="11"/>
      <color indexed="8"/>
      <name val="Arial"/>
      <family val="2"/>
    </font>
    <font>
      <b/>
      <sz val="9"/>
      <color indexed="8"/>
      <name val="Arial"/>
      <family val="2"/>
    </font>
    <font>
      <b/>
      <sz val="11"/>
      <color indexed="12"/>
      <name val="Arial"/>
      <family val="2"/>
    </font>
    <font>
      <b/>
      <sz val="11"/>
      <color indexed="8"/>
      <name val="Arial"/>
      <family val="2"/>
    </font>
    <font>
      <b/>
      <sz val="9"/>
      <name val="Arial"/>
      <family val="2"/>
    </font>
    <font>
      <sz val="9"/>
      <name val="Arial"/>
      <family val="2"/>
    </font>
    <font>
      <sz val="9"/>
      <name val="Arial"/>
      <family val="2"/>
    </font>
    <font>
      <u/>
      <sz val="9"/>
      <name val="Arial"/>
      <family val="2"/>
    </font>
    <font>
      <b/>
      <sz val="11"/>
      <name val="Arial"/>
      <family val="2"/>
    </font>
    <font>
      <b/>
      <sz val="14"/>
      <color indexed="8"/>
      <name val="Arial"/>
      <family val="2"/>
    </font>
    <font>
      <b/>
      <sz val="14"/>
      <name val="Arial"/>
      <family val="2"/>
    </font>
    <font>
      <b/>
      <sz val="11"/>
      <color indexed="12"/>
      <name val="Arial"/>
      <family val="2"/>
    </font>
    <font>
      <sz val="9"/>
      <color indexed="8"/>
      <name val="Arial"/>
      <family val="2"/>
    </font>
    <font>
      <sz val="10"/>
      <name val="Times New Roman"/>
      <family val="1"/>
    </font>
    <font>
      <sz val="10"/>
      <name val="Arial"/>
      <family val="2"/>
    </font>
    <font>
      <sz val="9"/>
      <color indexed="10"/>
      <name val="Arial"/>
      <family val="2"/>
    </font>
    <font>
      <b/>
      <sz val="14"/>
      <color indexed="10"/>
      <name val="Arial"/>
      <family val="2"/>
    </font>
    <font>
      <i/>
      <sz val="9"/>
      <name val="Arial"/>
      <family val="2"/>
    </font>
    <font>
      <b/>
      <sz val="14"/>
      <name val="Arial"/>
      <family val="2"/>
    </font>
    <font>
      <b/>
      <sz val="12"/>
      <color indexed="10"/>
      <name val="Arial"/>
      <family val="2"/>
    </font>
    <font>
      <b/>
      <sz val="12"/>
      <color indexed="12"/>
      <name val="Arial"/>
      <family val="2"/>
    </font>
    <font>
      <b/>
      <i/>
      <sz val="11"/>
      <color theme="1"/>
      <name val="Arial Narrow"/>
      <family val="2"/>
    </font>
    <font>
      <i/>
      <sz val="11"/>
      <color theme="1"/>
      <name val="Arial Narrow"/>
      <family val="2"/>
    </font>
    <font>
      <sz val="1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2C241F"/>
        <bgColor indexed="64"/>
      </patternFill>
    </fill>
    <fill>
      <patternFill patternType="solid">
        <fgColor rgb="FF8DC63F"/>
        <bgColor indexed="64"/>
      </patternFill>
    </fill>
    <fill>
      <patternFill patternType="solid">
        <fgColor rgb="FFD2C6BF"/>
        <bgColor indexed="64"/>
      </patternFill>
    </fill>
    <fill>
      <patternFill patternType="solid">
        <fgColor theme="7" tint="0.7999816888943144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5">
    <xf numFmtId="0" fontId="0" fillId="0" borderId="0"/>
    <xf numFmtId="165"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8" fillId="0" borderId="0"/>
  </cellStyleXfs>
  <cellXfs count="376">
    <xf numFmtId="0" fontId="0" fillId="0" borderId="0" xfId="0"/>
    <xf numFmtId="0" fontId="3" fillId="0" borderId="0" xfId="0" applyFont="1"/>
    <xf numFmtId="0" fontId="4" fillId="0" borderId="0" xfId="0" applyFont="1" applyBorder="1"/>
    <xf numFmtId="0" fontId="0" fillId="0" borderId="1" xfId="0" applyBorder="1"/>
    <xf numFmtId="0" fontId="0" fillId="0" borderId="0" xfId="0" applyBorder="1"/>
    <xf numFmtId="0" fontId="2" fillId="0" borderId="0" xfId="0" applyFont="1"/>
    <xf numFmtId="168" fontId="3" fillId="0" borderId="0" xfId="0" applyNumberFormat="1" applyFont="1"/>
    <xf numFmtId="0" fontId="3"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0" applyNumberFormat="1"/>
    <xf numFmtId="0" fontId="3" fillId="2" borderId="1" xfId="0" applyFont="1" applyFill="1" applyBorder="1"/>
    <xf numFmtId="0" fontId="3" fillId="2" borderId="1" xfId="0" applyFont="1" applyFill="1" applyBorder="1" applyAlignment="1">
      <alignment horizontal="center"/>
    </xf>
    <xf numFmtId="10" fontId="3" fillId="0" borderId="1" xfId="2" applyNumberFormat="1" applyFont="1" applyBorder="1" applyAlignment="1">
      <alignment horizontal="center"/>
    </xf>
    <xf numFmtId="0" fontId="0" fillId="0" borderId="0" xfId="0" applyNumberFormat="1"/>
    <xf numFmtId="167" fontId="0" fillId="0" borderId="0" xfId="1" applyNumberFormat="1" applyFont="1"/>
    <xf numFmtId="0" fontId="3" fillId="0" borderId="0" xfId="0" applyFont="1" applyBorder="1"/>
    <xf numFmtId="0" fontId="7" fillId="5" borderId="0" xfId="0" applyFont="1" applyFill="1" applyBorder="1" applyAlignment="1"/>
    <xf numFmtId="0" fontId="3" fillId="5" borderId="0" xfId="0" applyFont="1" applyFill="1" applyBorder="1"/>
    <xf numFmtId="0" fontId="0" fillId="3" borderId="0" xfId="0" applyFill="1" applyBorder="1"/>
    <xf numFmtId="0" fontId="3" fillId="3" borderId="0" xfId="0" applyFont="1" applyFill="1" applyBorder="1"/>
    <xf numFmtId="0" fontId="0" fillId="0" borderId="6" xfId="0" applyBorder="1"/>
    <xf numFmtId="0" fontId="0" fillId="0" borderId="7" xfId="0" applyBorder="1"/>
    <xf numFmtId="0" fontId="3"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2" xfId="0" applyFont="1" applyBorder="1"/>
    <xf numFmtId="0" fontId="0" fillId="0" borderId="13" xfId="0" applyBorder="1"/>
    <xf numFmtId="0" fontId="7" fillId="3" borderId="0" xfId="0" applyFont="1" applyFill="1" applyBorder="1" applyAlignment="1"/>
    <xf numFmtId="17" fontId="0" fillId="0" borderId="0" xfId="0" applyNumberFormat="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4" fillId="0" borderId="0" xfId="0" applyFont="1"/>
    <xf numFmtId="0" fontId="7" fillId="0" borderId="0" xfId="0" applyFont="1" applyBorder="1" applyAlignment="1">
      <alignment horizontal="left" vertical="center"/>
    </xf>
    <xf numFmtId="0" fontId="3" fillId="0" borderId="0" xfId="0" applyFont="1" applyBorder="1"/>
    <xf numFmtId="0" fontId="7" fillId="0" borderId="0" xfId="0" quotePrefix="1" applyFont="1" applyBorder="1" applyAlignment="1">
      <alignment horizontal="center"/>
    </xf>
    <xf numFmtId="0" fontId="0" fillId="0" borderId="0" xfId="0" applyFill="1" applyBorder="1"/>
    <xf numFmtId="0" fontId="3" fillId="0" borderId="0" xfId="0" applyFont="1" applyFill="1" applyBorder="1"/>
    <xf numFmtId="0" fontId="7" fillId="0" borderId="0" xfId="0" quotePrefix="1" applyFont="1" applyFill="1" applyBorder="1" applyAlignment="1">
      <alignment horizontal="center"/>
    </xf>
    <xf numFmtId="0" fontId="3" fillId="0" borderId="0" xfId="0" quotePrefix="1" applyFont="1" applyFill="1" applyBorder="1" applyAlignment="1">
      <alignment horizontal="center"/>
    </xf>
    <xf numFmtId="0" fontId="4" fillId="0" borderId="0" xfId="0" applyFont="1" applyFill="1" applyBorder="1"/>
    <xf numFmtId="0" fontId="8" fillId="0" borderId="0" xfId="4" applyAlignment="1">
      <alignment horizontal="center"/>
    </xf>
    <xf numFmtId="0" fontId="8" fillId="0" borderId="0" xfId="4" applyAlignment="1">
      <alignment horizontal="left"/>
    </xf>
    <xf numFmtId="0" fontId="9" fillId="0" borderId="0" xfId="4" applyFont="1" applyAlignment="1">
      <alignment horizontal="center"/>
    </xf>
    <xf numFmtId="0" fontId="8" fillId="0" borderId="0" xfId="4" applyAlignment="1">
      <alignment horizontal="left" vertical="top"/>
    </xf>
    <xf numFmtId="0" fontId="10" fillId="0" borderId="0" xfId="4" applyFont="1" applyAlignment="1">
      <alignment horizontal="center"/>
    </xf>
    <xf numFmtId="0" fontId="8" fillId="0" borderId="0" xfId="4"/>
    <xf numFmtId="0" fontId="11" fillId="0" borderId="33" xfId="4" applyFont="1" applyBorder="1" applyAlignment="1">
      <alignment horizontal="center" vertical="top" wrapText="1"/>
    </xf>
    <xf numFmtId="0" fontId="11" fillId="0" borderId="33" xfId="4" applyFont="1" applyBorder="1" applyAlignment="1">
      <alignment vertical="top" wrapText="1"/>
    </xf>
    <xf numFmtId="0" fontId="11" fillId="0" borderId="33" xfId="4" applyFont="1" applyBorder="1" applyAlignment="1">
      <alignment horizontal="left" vertical="top" wrapText="1"/>
    </xf>
    <xf numFmtId="0" fontId="8" fillId="0" borderId="0" xfId="4" applyAlignment="1">
      <alignment vertical="top" wrapText="1"/>
    </xf>
    <xf numFmtId="0" fontId="10" fillId="0" borderId="33" xfId="4" applyFont="1" applyBorder="1" applyAlignment="1">
      <alignment horizontal="left" vertical="top" wrapText="1"/>
    </xf>
    <xf numFmtId="0" fontId="12" fillId="0" borderId="6" xfId="4" applyFont="1" applyBorder="1" applyAlignment="1">
      <alignment horizontal="left" vertical="center"/>
    </xf>
    <xf numFmtId="0" fontId="13" fillId="0" borderId="7" xfId="4" applyFont="1" applyBorder="1" applyAlignment="1">
      <alignment horizontal="left" vertical="top" wrapText="1" indent="1"/>
    </xf>
    <xf numFmtId="0" fontId="14" fillId="0" borderId="7" xfId="4" applyFont="1" applyBorder="1" applyAlignment="1">
      <alignment horizontal="center" vertical="top" wrapText="1"/>
    </xf>
    <xf numFmtId="0" fontId="15" fillId="0" borderId="7" xfId="4" applyFont="1" applyBorder="1" applyAlignment="1">
      <alignment horizontal="left" vertical="top" wrapText="1" indent="1"/>
    </xf>
    <xf numFmtId="0" fontId="15" fillId="0" borderId="8" xfId="4" applyFont="1" applyBorder="1" applyAlignment="1">
      <alignment horizontal="left" vertical="top" wrapText="1" indent="1"/>
    </xf>
    <xf numFmtId="0" fontId="11" fillId="0" borderId="33" xfId="4" applyFont="1" applyBorder="1" applyAlignment="1">
      <alignment horizontal="center" vertical="center"/>
    </xf>
    <xf numFmtId="0" fontId="12" fillId="0" borderId="34" xfId="4" applyFont="1" applyBorder="1" applyAlignment="1">
      <alignment horizontal="left" vertical="center"/>
    </xf>
    <xf numFmtId="0" fontId="16" fillId="0" borderId="34" xfId="4" applyFont="1" applyBorder="1" applyAlignment="1">
      <alignment horizontal="left" vertical="top" wrapText="1" indent="1"/>
    </xf>
    <xf numFmtId="0" fontId="14" fillId="0" borderId="34" xfId="4" applyFont="1" applyBorder="1" applyAlignment="1">
      <alignment horizontal="center" vertical="top" wrapText="1"/>
    </xf>
    <xf numFmtId="0" fontId="15" fillId="0" borderId="34" xfId="4" applyFont="1" applyBorder="1" applyAlignment="1">
      <alignment horizontal="left" vertical="top" wrapText="1" indent="1"/>
    </xf>
    <xf numFmtId="0" fontId="13" fillId="0" borderId="35" xfId="4" applyFont="1" applyBorder="1" applyAlignment="1">
      <alignment horizontal="left" vertical="top" wrapText="1"/>
    </xf>
    <xf numFmtId="0" fontId="8" fillId="0" borderId="36" xfId="4" applyBorder="1" applyAlignment="1">
      <alignment horizontal="center" vertical="top" wrapText="1"/>
    </xf>
    <xf numFmtId="0" fontId="17" fillId="0" borderId="37" xfId="4" applyFont="1" applyBorder="1" applyAlignment="1">
      <alignment horizontal="left" vertical="top" wrapText="1"/>
    </xf>
    <xf numFmtId="0" fontId="18" fillId="0" borderId="38" xfId="4" applyFont="1" applyBorder="1" applyAlignment="1">
      <alignment horizontal="left" vertical="top" wrapText="1" indent="1"/>
    </xf>
    <xf numFmtId="0" fontId="14" fillId="0" borderId="37" xfId="4" applyFont="1" applyBorder="1" applyAlignment="1">
      <alignment horizontal="center" vertical="top" wrapText="1"/>
    </xf>
    <xf numFmtId="0" fontId="20" fillId="0" borderId="37" xfId="4" applyFont="1" applyBorder="1" applyAlignment="1">
      <alignment horizontal="left" vertical="top" wrapText="1" indent="1"/>
    </xf>
    <xf numFmtId="0" fontId="20" fillId="0" borderId="39" xfId="4" applyFont="1" applyBorder="1" applyAlignment="1">
      <alignment horizontal="left" vertical="top" wrapText="1" indent="1"/>
    </xf>
    <xf numFmtId="0" fontId="8" fillId="0" borderId="40" xfId="4" applyBorder="1" applyAlignment="1">
      <alignment horizontal="center" vertical="top" wrapText="1"/>
    </xf>
    <xf numFmtId="0" fontId="17" fillId="0" borderId="40" xfId="4" applyFont="1" applyBorder="1" applyAlignment="1">
      <alignment horizontal="left" vertical="top" wrapText="1"/>
    </xf>
    <xf numFmtId="0" fontId="14" fillId="0" borderId="40" xfId="4" applyFont="1" applyBorder="1" applyAlignment="1">
      <alignment horizontal="center" vertical="top" wrapText="1"/>
    </xf>
    <xf numFmtId="0" fontId="20" fillId="0" borderId="40" xfId="4" applyFont="1" applyBorder="1" applyAlignment="1">
      <alignment horizontal="left" vertical="top" wrapText="1" indent="1"/>
    </xf>
    <xf numFmtId="0" fontId="20" fillId="0" borderId="41" xfId="4" applyFont="1" applyBorder="1" applyAlignment="1">
      <alignment horizontal="left" vertical="top" wrapText="1" indent="1"/>
    </xf>
    <xf numFmtId="0" fontId="8" fillId="0" borderId="42" xfId="4" applyBorder="1" applyAlignment="1">
      <alignment horizontal="center" vertical="top" wrapText="1"/>
    </xf>
    <xf numFmtId="0" fontId="17" fillId="0" borderId="42" xfId="4" applyFont="1" applyBorder="1" applyAlignment="1">
      <alignment horizontal="left" vertical="top" wrapText="1"/>
    </xf>
    <xf numFmtId="0" fontId="14" fillId="0" borderId="42" xfId="4" applyFont="1" applyBorder="1" applyAlignment="1">
      <alignment horizontal="center" vertical="top" wrapText="1"/>
    </xf>
    <xf numFmtId="0" fontId="20" fillId="0" borderId="42" xfId="4" applyFont="1" applyBorder="1" applyAlignment="1">
      <alignment horizontal="left" vertical="top" wrapText="1" indent="1"/>
    </xf>
    <xf numFmtId="0" fontId="20" fillId="0" borderId="43" xfId="4" applyFont="1" applyBorder="1" applyAlignment="1">
      <alignment horizontal="left" vertical="top" wrapText="1" indent="1"/>
    </xf>
    <xf numFmtId="0" fontId="17" fillId="0" borderId="1" xfId="4" applyFont="1" applyBorder="1" applyAlignment="1">
      <alignment horizontal="left" vertical="top" wrapText="1" indent="1"/>
    </xf>
    <xf numFmtId="0" fontId="17" fillId="0" borderId="38" xfId="4" applyFont="1" applyBorder="1" applyAlignment="1">
      <alignment horizontal="left" vertical="top" wrapText="1" indent="1"/>
    </xf>
    <xf numFmtId="0" fontId="17" fillId="0" borderId="44" xfId="4" applyFont="1" applyBorder="1" applyAlignment="1">
      <alignment horizontal="left" vertical="top" wrapText="1" indent="1"/>
    </xf>
    <xf numFmtId="0" fontId="8" fillId="0" borderId="0" xfId="4" applyBorder="1" applyAlignment="1">
      <alignment horizontal="center" vertical="top" wrapText="1"/>
    </xf>
    <xf numFmtId="0" fontId="11" fillId="0" borderId="7" xfId="4" applyFont="1" applyBorder="1" applyAlignment="1">
      <alignment vertical="top" wrapText="1"/>
    </xf>
    <xf numFmtId="0" fontId="11" fillId="0" borderId="7" xfId="4" applyFont="1" applyBorder="1" applyAlignment="1">
      <alignment horizontal="left" vertical="top" wrapText="1"/>
    </xf>
    <xf numFmtId="0" fontId="8" fillId="0" borderId="0" xfId="4" applyBorder="1" applyAlignment="1">
      <alignment vertical="top" wrapText="1"/>
    </xf>
    <xf numFmtId="0" fontId="12" fillId="0" borderId="45" xfId="4" applyFont="1" applyBorder="1" applyAlignment="1">
      <alignment horizontal="left" vertical="center"/>
    </xf>
    <xf numFmtId="0" fontId="13" fillId="0" borderId="34" xfId="4" applyFont="1" applyBorder="1" applyAlignment="1">
      <alignment horizontal="left"/>
    </xf>
    <xf numFmtId="0" fontId="21" fillId="0" borderId="34" xfId="4" applyFont="1" applyBorder="1" applyAlignment="1">
      <alignment horizontal="center"/>
    </xf>
    <xf numFmtId="0" fontId="13" fillId="0" borderId="35" xfId="4" applyFont="1" applyBorder="1" applyAlignment="1">
      <alignment horizontal="left" vertical="top"/>
    </xf>
    <xf numFmtId="0" fontId="17" fillId="0" borderId="40" xfId="4" applyFont="1" applyFill="1" applyBorder="1" applyAlignment="1">
      <alignment horizontal="left" vertical="top" wrapText="1"/>
    </xf>
    <xf numFmtId="0" fontId="17" fillId="0" borderId="36" xfId="4" applyFont="1" applyBorder="1" applyAlignment="1">
      <alignment horizontal="left" vertical="top" wrapText="1"/>
    </xf>
    <xf numFmtId="0" fontId="17" fillId="0" borderId="46" xfId="4" applyFont="1" applyBorder="1" applyAlignment="1">
      <alignment horizontal="left" vertical="top" wrapText="1"/>
    </xf>
    <xf numFmtId="0" fontId="8" fillId="0" borderId="42" xfId="4" applyFill="1" applyBorder="1" applyAlignment="1">
      <alignment horizontal="center" vertical="top" wrapText="1"/>
    </xf>
    <xf numFmtId="0" fontId="17" fillId="0" borderId="42" xfId="4" applyFont="1" applyBorder="1" applyAlignment="1">
      <alignment vertical="top" wrapText="1"/>
    </xf>
    <xf numFmtId="0" fontId="22" fillId="0" borderId="42" xfId="4" applyFont="1" applyBorder="1" applyAlignment="1">
      <alignment horizontal="center" vertical="top" wrapText="1"/>
    </xf>
    <xf numFmtId="0" fontId="17" fillId="0" borderId="47" xfId="4" applyFont="1" applyBorder="1" applyAlignment="1">
      <alignment horizontal="left" vertical="top" wrapText="1" indent="1"/>
    </xf>
    <xf numFmtId="0" fontId="23" fillId="0" borderId="40" xfId="4" applyFont="1" applyBorder="1" applyAlignment="1">
      <alignment horizontal="center" vertical="top" wrapText="1"/>
    </xf>
    <xf numFmtId="0" fontId="24" fillId="0" borderId="40" xfId="4" applyFont="1" applyBorder="1" applyAlignment="1">
      <alignment horizontal="left" vertical="top" wrapText="1"/>
    </xf>
    <xf numFmtId="0" fontId="17" fillId="0" borderId="40" xfId="4" applyFont="1" applyBorder="1" applyAlignment="1">
      <alignment vertical="top" wrapText="1"/>
    </xf>
    <xf numFmtId="0" fontId="17" fillId="0" borderId="29" xfId="4" applyFont="1" applyBorder="1" applyAlignment="1">
      <alignment horizontal="left" vertical="top" wrapText="1" indent="1"/>
    </xf>
    <xf numFmtId="0" fontId="8" fillId="0" borderId="0" xfId="4" applyBorder="1" applyAlignment="1">
      <alignment horizontal="center"/>
    </xf>
    <xf numFmtId="0" fontId="17" fillId="0" borderId="34" xfId="4" applyFont="1" applyBorder="1" applyAlignment="1">
      <alignment horizontal="left" vertical="top" wrapText="1"/>
    </xf>
    <xf numFmtId="0" fontId="25" fillId="0" borderId="34" xfId="4" applyFont="1" applyBorder="1" applyAlignment="1">
      <alignment vertical="top" wrapText="1"/>
    </xf>
    <xf numFmtId="0" fontId="22" fillId="0" borderId="34" xfId="4" applyFont="1" applyBorder="1" applyAlignment="1">
      <alignment horizontal="center" vertical="top" wrapText="1"/>
    </xf>
    <xf numFmtId="0" fontId="8" fillId="0" borderId="0" xfId="4" applyBorder="1"/>
    <xf numFmtId="0" fontId="25" fillId="0" borderId="33" xfId="4" applyFont="1" applyBorder="1" applyAlignment="1">
      <alignment vertical="top" wrapText="1"/>
    </xf>
    <xf numFmtId="0" fontId="17" fillId="0" borderId="35" xfId="4" applyFont="1" applyBorder="1" applyAlignment="1">
      <alignment horizontal="left" vertical="top" wrapText="1"/>
    </xf>
    <xf numFmtId="0" fontId="8" fillId="0" borderId="46" xfId="4" applyFill="1" applyBorder="1" applyAlignment="1">
      <alignment horizontal="center" vertical="top" wrapText="1"/>
    </xf>
    <xf numFmtId="0" fontId="17" fillId="0" borderId="33" xfId="4" applyFont="1" applyBorder="1" applyAlignment="1">
      <alignment horizontal="left" vertical="top" wrapText="1"/>
    </xf>
    <xf numFmtId="0" fontId="17" fillId="0" borderId="33" xfId="4" applyFont="1" applyBorder="1" applyAlignment="1">
      <alignment vertical="top" wrapText="1"/>
    </xf>
    <xf numFmtId="0" fontId="22" fillId="0" borderId="33" xfId="4" applyFont="1" applyBorder="1" applyAlignment="1">
      <alignment horizontal="center" vertical="top" wrapText="1"/>
    </xf>
    <xf numFmtId="0" fontId="14" fillId="0" borderId="33" xfId="4" applyFont="1" applyBorder="1" applyAlignment="1">
      <alignment horizontal="center" vertical="top" wrapText="1"/>
    </xf>
    <xf numFmtId="0" fontId="20" fillId="0" borderId="33" xfId="4" applyFont="1" applyBorder="1" applyAlignment="1">
      <alignment horizontal="left" vertical="top" wrapText="1" indent="1"/>
    </xf>
    <xf numFmtId="0" fontId="21" fillId="0" borderId="34" xfId="4" applyFont="1" applyBorder="1" applyAlignment="1">
      <alignment horizontal="center" vertical="top" wrapText="1"/>
    </xf>
    <xf numFmtId="0" fontId="13" fillId="0" borderId="34" xfId="4" applyFont="1" applyBorder="1" applyAlignment="1">
      <alignment horizontal="left" vertical="top" wrapText="1"/>
    </xf>
    <xf numFmtId="0" fontId="17" fillId="0" borderId="45" xfId="4" applyFont="1" applyBorder="1" applyAlignment="1">
      <alignment horizontal="left" vertical="top" wrapText="1"/>
    </xf>
    <xf numFmtId="0" fontId="8" fillId="0" borderId="33" xfId="4" applyFill="1" applyBorder="1" applyAlignment="1">
      <alignment horizontal="center" vertical="top" wrapText="1"/>
    </xf>
    <xf numFmtId="0" fontId="13" fillId="0" borderId="34" xfId="4" applyFont="1" applyBorder="1" applyAlignment="1">
      <alignment horizontal="left" vertical="top" wrapText="1" indent="1"/>
    </xf>
    <xf numFmtId="0" fontId="8" fillId="0" borderId="36" xfId="4" applyFill="1" applyBorder="1" applyAlignment="1">
      <alignment horizontal="center" vertical="top" wrapText="1"/>
    </xf>
    <xf numFmtId="0" fontId="14" fillId="0" borderId="36" xfId="4" applyFont="1" applyBorder="1" applyAlignment="1">
      <alignment horizontal="center" vertical="top" wrapText="1"/>
    </xf>
    <xf numFmtId="0" fontId="20" fillId="0" borderId="36" xfId="4" applyFont="1" applyBorder="1" applyAlignment="1">
      <alignment horizontal="left" vertical="top" wrapText="1" indent="1"/>
    </xf>
    <xf numFmtId="0" fontId="8" fillId="0" borderId="40" xfId="4" applyFill="1" applyBorder="1" applyAlignment="1">
      <alignment horizontal="center" vertical="top" wrapText="1"/>
    </xf>
    <xf numFmtId="0" fontId="18" fillId="0" borderId="40" xfId="4" applyFont="1" applyBorder="1" applyAlignment="1">
      <alignment horizontal="left" vertical="top"/>
    </xf>
    <xf numFmtId="0" fontId="18" fillId="0" borderId="42" xfId="4" applyFont="1" applyBorder="1" applyAlignment="1">
      <alignment horizontal="left" vertical="top"/>
    </xf>
    <xf numFmtId="0" fontId="8" fillId="0" borderId="0" xfId="4" applyBorder="1" applyAlignment="1">
      <alignment horizontal="left"/>
    </xf>
    <xf numFmtId="0" fontId="9" fillId="0" borderId="0" xfId="4" applyFont="1" applyBorder="1" applyAlignment="1">
      <alignment horizontal="center"/>
    </xf>
    <xf numFmtId="0" fontId="8" fillId="0" borderId="0" xfId="4" applyBorder="1" applyAlignment="1">
      <alignment horizontal="left" vertical="top"/>
    </xf>
    <xf numFmtId="0" fontId="8" fillId="0" borderId="37" xfId="4" applyFill="1" applyBorder="1" applyAlignment="1">
      <alignment horizontal="center" vertical="top" wrapText="1"/>
    </xf>
    <xf numFmtId="0" fontId="13" fillId="0" borderId="48" xfId="4" applyFont="1" applyBorder="1" applyAlignment="1">
      <alignment horizontal="left" vertical="center"/>
    </xf>
    <xf numFmtId="0" fontId="14" fillId="0" borderId="49" xfId="4" applyFont="1" applyBorder="1" applyAlignment="1">
      <alignment horizontal="center" vertical="top" wrapText="1"/>
    </xf>
    <xf numFmtId="0" fontId="15" fillId="0" borderId="49" xfId="4" applyFont="1" applyBorder="1" applyAlignment="1">
      <alignment horizontal="left" vertical="top" wrapText="1" indent="1"/>
    </xf>
    <xf numFmtId="0" fontId="13" fillId="0" borderId="8" xfId="4" applyFont="1" applyBorder="1" applyAlignment="1">
      <alignment horizontal="left" vertical="top" wrapText="1"/>
    </xf>
    <xf numFmtId="0" fontId="26" fillId="0" borderId="40" xfId="4" applyFont="1" applyFill="1" applyBorder="1" applyAlignment="1">
      <alignment horizontal="center" vertical="top" wrapText="1"/>
    </xf>
    <xf numFmtId="0" fontId="26" fillId="0" borderId="42" xfId="4" applyFont="1" applyFill="1" applyBorder="1" applyAlignment="1">
      <alignment horizontal="center" vertical="top" wrapText="1"/>
    </xf>
    <xf numFmtId="0" fontId="16" fillId="0" borderId="27" xfId="4" applyFont="1" applyBorder="1" applyAlignment="1">
      <alignment horizontal="left" vertical="top" wrapText="1"/>
    </xf>
    <xf numFmtId="0" fontId="17" fillId="0" borderId="27" xfId="4" applyFont="1" applyBorder="1" applyAlignment="1">
      <alignment horizontal="left" vertical="top" wrapText="1"/>
    </xf>
    <xf numFmtId="0" fontId="14" fillId="0" borderId="27" xfId="4" applyFont="1" applyBorder="1" applyAlignment="1">
      <alignment horizontal="center" vertical="top" wrapText="1"/>
    </xf>
    <xf numFmtId="0" fontId="14" fillId="0" borderId="26" xfId="4" applyFont="1" applyBorder="1" applyAlignment="1">
      <alignment horizontal="center" vertical="top" wrapText="1"/>
    </xf>
    <xf numFmtId="0" fontId="20" fillId="0" borderId="26" xfId="4" applyFont="1" applyBorder="1" applyAlignment="1">
      <alignment horizontal="left" vertical="top" wrapText="1" indent="1"/>
    </xf>
    <xf numFmtId="0" fontId="18" fillId="0" borderId="27" xfId="4" applyFont="1" applyBorder="1" applyAlignment="1">
      <alignment horizontal="left" vertical="top"/>
    </xf>
    <xf numFmtId="0" fontId="16" fillId="0" borderId="27" xfId="4" applyFont="1" applyBorder="1" applyAlignment="1">
      <alignment horizontal="left" vertical="top"/>
    </xf>
    <xf numFmtId="0" fontId="16" fillId="0" borderId="50" xfId="4" applyFont="1" applyBorder="1" applyAlignment="1">
      <alignment horizontal="left" vertical="top"/>
    </xf>
    <xf numFmtId="0" fontId="16" fillId="0" borderId="48" xfId="4" applyFont="1" applyBorder="1" applyAlignment="1">
      <alignment horizontal="left" vertical="top"/>
    </xf>
    <xf numFmtId="0" fontId="27" fillId="0" borderId="0" xfId="4" applyFont="1" applyBorder="1" applyAlignment="1">
      <alignment horizontal="left" vertical="top" wrapText="1"/>
    </xf>
    <xf numFmtId="0" fontId="14" fillId="0" borderId="0" xfId="4" applyFont="1" applyBorder="1" applyAlignment="1">
      <alignment horizontal="center" vertical="top" wrapText="1"/>
    </xf>
    <xf numFmtId="0" fontId="20" fillId="0" borderId="0" xfId="4" applyFont="1" applyBorder="1" applyAlignment="1">
      <alignment horizontal="left" vertical="top" wrapText="1" indent="1"/>
    </xf>
    <xf numFmtId="0" fontId="18" fillId="0" borderId="0" xfId="4" applyFont="1" applyBorder="1" applyAlignment="1">
      <alignment horizontal="left" vertical="top"/>
    </xf>
    <xf numFmtId="0" fontId="8" fillId="0" borderId="0" xfId="4" applyFill="1" applyBorder="1" applyAlignment="1">
      <alignment horizontal="center" vertical="top" wrapText="1"/>
    </xf>
    <xf numFmtId="0" fontId="17" fillId="0" borderId="0" xfId="4" applyFont="1" applyBorder="1" applyAlignment="1">
      <alignment horizontal="left" vertical="top" wrapText="1"/>
    </xf>
    <xf numFmtId="0" fontId="11" fillId="0" borderId="45" xfId="4" applyFont="1" applyBorder="1" applyAlignment="1">
      <alignment horizontal="left" vertical="top"/>
    </xf>
    <xf numFmtId="0" fontId="27" fillId="0" borderId="34" xfId="4" applyFont="1" applyBorder="1" applyAlignment="1">
      <alignment horizontal="left" vertical="top" wrapText="1"/>
    </xf>
    <xf numFmtId="0" fontId="20" fillId="0" borderId="34" xfId="4" applyFont="1" applyBorder="1" applyAlignment="1">
      <alignment horizontal="left" vertical="top" wrapText="1" indent="1"/>
    </xf>
    <xf numFmtId="0" fontId="18" fillId="0" borderId="35" xfId="4" applyFont="1" applyBorder="1" applyAlignment="1">
      <alignment horizontal="left" vertical="top"/>
    </xf>
    <xf numFmtId="0" fontId="26" fillId="0" borderId="36" xfId="4" applyFont="1" applyFill="1" applyBorder="1" applyAlignment="1">
      <alignment horizontal="center" vertical="top" wrapText="1"/>
    </xf>
    <xf numFmtId="0" fontId="18" fillId="0" borderId="34" xfId="4" applyFont="1" applyBorder="1" applyAlignment="1">
      <alignment horizontal="left" vertical="top"/>
    </xf>
    <xf numFmtId="0" fontId="24" fillId="0" borderId="36" xfId="4" applyFont="1" applyBorder="1" applyAlignment="1">
      <alignment horizontal="left" vertical="top" wrapText="1"/>
    </xf>
    <xf numFmtId="0" fontId="24" fillId="0" borderId="42" xfId="4" applyFont="1" applyBorder="1" applyAlignment="1">
      <alignment horizontal="left" vertical="top" wrapText="1"/>
    </xf>
    <xf numFmtId="0" fontId="24" fillId="0" borderId="0" xfId="4" applyFont="1" applyBorder="1" applyAlignment="1">
      <alignment horizontal="left" vertical="top" wrapText="1"/>
    </xf>
    <xf numFmtId="0" fontId="26" fillId="0" borderId="46" xfId="4" applyFont="1" applyFill="1" applyBorder="1" applyAlignment="1">
      <alignment horizontal="center" vertical="top" wrapText="1"/>
    </xf>
    <xf numFmtId="0" fontId="24" fillId="0" borderId="46" xfId="4" applyFont="1" applyBorder="1" applyAlignment="1">
      <alignment horizontal="left" vertical="top" wrapText="1"/>
    </xf>
    <xf numFmtId="0" fontId="14" fillId="0" borderId="46" xfId="4" applyFont="1" applyBorder="1" applyAlignment="1">
      <alignment horizontal="center" vertical="top" wrapText="1"/>
    </xf>
    <xf numFmtId="0" fontId="20" fillId="0" borderId="46" xfId="4" applyFont="1" applyBorder="1" applyAlignment="1">
      <alignment horizontal="left" vertical="top" wrapText="1" indent="1"/>
    </xf>
    <xf numFmtId="0" fontId="8" fillId="0" borderId="51" xfId="4" applyFill="1" applyBorder="1" applyAlignment="1">
      <alignment horizontal="center" vertical="top" wrapText="1"/>
    </xf>
    <xf numFmtId="0" fontId="8" fillId="0" borderId="52" xfId="4" applyBorder="1" applyAlignment="1">
      <alignment horizontal="center"/>
    </xf>
    <xf numFmtId="0" fontId="16" fillId="0" borderId="45" xfId="4" applyFont="1" applyBorder="1" applyAlignment="1">
      <alignment horizontal="left" vertical="top"/>
    </xf>
    <xf numFmtId="0" fontId="26" fillId="0" borderId="51" xfId="4" applyFont="1" applyFill="1" applyBorder="1" applyAlignment="1">
      <alignment horizontal="center" vertical="top" wrapText="1"/>
    </xf>
    <xf numFmtId="0" fontId="17" fillId="0" borderId="52" xfId="4" applyFont="1" applyBorder="1" applyAlignment="1">
      <alignment horizontal="left" vertical="top" wrapText="1"/>
    </xf>
    <xf numFmtId="0" fontId="18" fillId="0" borderId="53" xfId="4" applyFont="1" applyBorder="1" applyAlignment="1">
      <alignment horizontal="left" vertical="top"/>
    </xf>
    <xf numFmtId="0" fontId="26" fillId="0" borderId="54" xfId="4" applyFont="1" applyFill="1" applyBorder="1" applyAlignment="1">
      <alignment horizontal="center" vertical="top" wrapText="1"/>
    </xf>
    <xf numFmtId="0" fontId="13" fillId="0" borderId="49" xfId="4" applyFont="1" applyBorder="1" applyAlignment="1">
      <alignment horizontal="left" vertical="center"/>
    </xf>
    <xf numFmtId="0" fontId="13" fillId="0" borderId="49" xfId="4" applyFont="1" applyBorder="1" applyAlignment="1">
      <alignment horizontal="left" vertical="top" wrapText="1" indent="1"/>
    </xf>
    <xf numFmtId="0" fontId="17" fillId="0" borderId="28" xfId="4" applyFont="1" applyBorder="1" applyAlignment="1">
      <alignment horizontal="left" vertical="top" wrapText="1"/>
    </xf>
    <xf numFmtId="0" fontId="17" fillId="0" borderId="4" xfId="4" applyFont="1" applyBorder="1" applyAlignment="1">
      <alignment horizontal="left" vertical="top" wrapText="1"/>
    </xf>
    <xf numFmtId="0" fontId="17" fillId="0" borderId="25" xfId="4" applyFont="1" applyBorder="1" applyAlignment="1">
      <alignment horizontal="left" vertical="top" wrapText="1"/>
    </xf>
    <xf numFmtId="0" fontId="17" fillId="0" borderId="32" xfId="4" applyFont="1" applyBorder="1" applyAlignment="1">
      <alignment horizontal="left" vertical="top" wrapText="1" indent="1"/>
    </xf>
    <xf numFmtId="0" fontId="17" fillId="0" borderId="41" xfId="4" applyFont="1" applyBorder="1" applyAlignment="1">
      <alignment horizontal="left" vertical="top" wrapText="1"/>
    </xf>
    <xf numFmtId="0" fontId="17" fillId="0" borderId="3" xfId="4" applyFont="1" applyBorder="1" applyAlignment="1">
      <alignment horizontal="left" vertical="top" wrapText="1"/>
    </xf>
    <xf numFmtId="0" fontId="17" fillId="0" borderId="55" xfId="4" applyFont="1" applyBorder="1" applyAlignment="1">
      <alignment horizontal="left" vertical="top" wrapText="1"/>
    </xf>
    <xf numFmtId="0" fontId="17" fillId="0" borderId="12" xfId="4" applyFont="1" applyBorder="1" applyAlignment="1">
      <alignment horizontal="left" vertical="top" wrapText="1"/>
    </xf>
    <xf numFmtId="0" fontId="17" fillId="0" borderId="56" xfId="4" applyFont="1" applyBorder="1" applyAlignment="1">
      <alignment horizontal="left" vertical="top" wrapText="1"/>
    </xf>
    <xf numFmtId="0" fontId="16" fillId="0" borderId="39" xfId="4" applyFont="1" applyBorder="1" applyAlignment="1">
      <alignment horizontal="left" vertical="top"/>
    </xf>
    <xf numFmtId="0" fontId="17" fillId="0" borderId="43" xfId="4" applyFont="1" applyBorder="1" applyAlignment="1">
      <alignment horizontal="left" vertical="top" wrapText="1"/>
    </xf>
    <xf numFmtId="0" fontId="8" fillId="0" borderId="30" xfId="4" applyBorder="1" applyAlignment="1">
      <alignment horizontal="center" vertical="top"/>
    </xf>
    <xf numFmtId="0" fontId="8" fillId="0" borderId="2" xfId="4" applyBorder="1" applyAlignment="1">
      <alignment horizontal="center" vertical="top"/>
    </xf>
    <xf numFmtId="0" fontId="8" fillId="0" borderId="5" xfId="4" applyBorder="1" applyAlignment="1">
      <alignment horizontal="center" vertical="top"/>
    </xf>
    <xf numFmtId="0" fontId="17" fillId="0" borderId="57" xfId="4" applyFont="1" applyBorder="1" applyAlignment="1">
      <alignment horizontal="left" vertical="top" wrapText="1"/>
    </xf>
    <xf numFmtId="0" fontId="8" fillId="0" borderId="58" xfId="4" applyBorder="1" applyAlignment="1">
      <alignment horizontal="center" vertical="top"/>
    </xf>
    <xf numFmtId="0" fontId="8" fillId="0" borderId="0" xfId="4" applyAlignment="1">
      <alignment horizontal="center" vertical="center"/>
    </xf>
    <xf numFmtId="0" fontId="17" fillId="0" borderId="7" xfId="4" applyFont="1" applyBorder="1" applyAlignment="1">
      <alignment horizontal="left" vertical="top" wrapText="1"/>
    </xf>
    <xf numFmtId="0" fontId="8" fillId="0" borderId="36" xfId="4" applyBorder="1" applyAlignment="1">
      <alignment horizontal="center" vertical="center"/>
    </xf>
    <xf numFmtId="0" fontId="17" fillId="0" borderId="53" xfId="4" applyFont="1" applyBorder="1" applyAlignment="1">
      <alignment horizontal="left" vertical="top" wrapText="1"/>
    </xf>
    <xf numFmtId="0" fontId="8" fillId="0" borderId="40" xfId="4" applyBorder="1" applyAlignment="1">
      <alignment horizontal="center" vertical="center"/>
    </xf>
    <xf numFmtId="0" fontId="8" fillId="0" borderId="46" xfId="4" applyBorder="1" applyAlignment="1">
      <alignment horizontal="center" vertical="center"/>
    </xf>
    <xf numFmtId="0" fontId="17" fillId="0" borderId="0" xfId="4" applyFont="1" applyAlignment="1">
      <alignment horizontal="left"/>
    </xf>
    <xf numFmtId="0" fontId="8" fillId="0" borderId="36" xfId="4" applyBorder="1" applyAlignment="1">
      <alignment horizontal="center" vertical="top"/>
    </xf>
    <xf numFmtId="0" fontId="8" fillId="0" borderId="40" xfId="4" applyBorder="1" applyAlignment="1">
      <alignment horizontal="center" vertical="top"/>
    </xf>
    <xf numFmtId="0" fontId="8" fillId="0" borderId="42" xfId="4" applyBorder="1" applyAlignment="1">
      <alignment horizontal="center" vertical="top"/>
    </xf>
    <xf numFmtId="0" fontId="17" fillId="0" borderId="59" xfId="4" applyFont="1" applyBorder="1" applyAlignment="1">
      <alignment horizontal="left" vertical="top" wrapText="1"/>
    </xf>
    <xf numFmtId="0" fontId="17" fillId="0" borderId="60" xfId="4" applyFont="1" applyBorder="1" applyAlignment="1">
      <alignment horizontal="left" vertical="top" wrapText="1"/>
    </xf>
    <xf numFmtId="0" fontId="17" fillId="0" borderId="13" xfId="4" applyFont="1" applyBorder="1" applyAlignment="1">
      <alignment horizontal="left" vertical="top" wrapText="1"/>
    </xf>
    <xf numFmtId="0" fontId="8" fillId="0" borderId="29" xfId="4" applyBorder="1" applyAlignment="1">
      <alignment horizontal="center" vertical="top"/>
    </xf>
    <xf numFmtId="0" fontId="17" fillId="0" borderId="61" xfId="4" applyFont="1" applyBorder="1" applyAlignment="1">
      <alignment horizontal="left" vertical="top" wrapText="1"/>
    </xf>
    <xf numFmtId="0" fontId="8" fillId="0" borderId="1" xfId="4" applyBorder="1" applyAlignment="1">
      <alignment horizontal="center" vertical="top"/>
    </xf>
    <xf numFmtId="0" fontId="8" fillId="0" borderId="38" xfId="4" applyBorder="1" applyAlignment="1">
      <alignment horizontal="center" vertical="top"/>
    </xf>
    <xf numFmtId="0" fontId="8" fillId="0" borderId="42" xfId="4" applyBorder="1" applyAlignment="1">
      <alignment horizontal="center" vertical="center"/>
    </xf>
    <xf numFmtId="0" fontId="28" fillId="0" borderId="33" xfId="4" applyFont="1" applyBorder="1" applyAlignment="1">
      <alignment horizontal="center" vertical="top" wrapText="1"/>
    </xf>
    <xf numFmtId="0" fontId="21" fillId="0" borderId="34" xfId="4" applyFont="1" applyBorder="1" applyAlignment="1">
      <alignment horizontal="center" wrapText="1"/>
    </xf>
    <xf numFmtId="0" fontId="22" fillId="0" borderId="37" xfId="4" applyFont="1" applyBorder="1" applyAlignment="1">
      <alignment horizontal="center" vertical="top" wrapText="1"/>
    </xf>
    <xf numFmtId="0" fontId="22" fillId="0" borderId="40" xfId="4" applyFont="1" applyBorder="1" applyAlignment="1">
      <alignment horizontal="center" vertical="top" wrapText="1"/>
    </xf>
    <xf numFmtId="0" fontId="12" fillId="0" borderId="0" xfId="4" applyFont="1" applyBorder="1" applyAlignment="1">
      <alignment horizontal="left" vertical="center"/>
    </xf>
    <xf numFmtId="0" fontId="12" fillId="0" borderId="11" xfId="4" applyFont="1" applyBorder="1" applyAlignment="1">
      <alignment horizontal="left" vertical="center"/>
    </xf>
    <xf numFmtId="0" fontId="22" fillId="0" borderId="0" xfId="4" applyFont="1" applyBorder="1" applyAlignment="1">
      <alignment horizontal="center" vertical="top" wrapText="1"/>
    </xf>
    <xf numFmtId="0" fontId="17" fillId="0" borderId="10" xfId="4" applyFont="1" applyBorder="1" applyAlignment="1">
      <alignment horizontal="left" vertical="top" wrapText="1"/>
    </xf>
    <xf numFmtId="0" fontId="13" fillId="0" borderId="7" xfId="4" applyFont="1" applyBorder="1" applyAlignment="1">
      <alignment horizontal="left" vertical="center"/>
    </xf>
    <xf numFmtId="0" fontId="17" fillId="0" borderId="62" xfId="4" applyFont="1" applyBorder="1" applyAlignment="1">
      <alignment horizontal="left" vertical="top" wrapText="1"/>
    </xf>
    <xf numFmtId="0" fontId="17" fillId="0" borderId="1" xfId="4" applyFont="1" applyBorder="1" applyAlignment="1">
      <alignment horizontal="left" vertical="top" wrapText="1"/>
    </xf>
    <xf numFmtId="0" fontId="17" fillId="0" borderId="47" xfId="4" applyFont="1" applyBorder="1" applyAlignment="1">
      <alignment horizontal="left" vertical="top" wrapText="1"/>
    </xf>
    <xf numFmtId="0" fontId="17" fillId="0" borderId="49" xfId="4" applyFont="1" applyBorder="1" applyAlignment="1">
      <alignment horizontal="left" vertical="top" wrapText="1"/>
    </xf>
    <xf numFmtId="0" fontId="17" fillId="0" borderId="38" xfId="4" applyFont="1" applyBorder="1" applyAlignment="1">
      <alignment horizontal="left" vertical="top" wrapText="1"/>
    </xf>
    <xf numFmtId="0" fontId="17" fillId="0" borderId="44" xfId="4" applyFont="1" applyBorder="1" applyAlignment="1">
      <alignment horizontal="left" vertical="top" wrapText="1"/>
    </xf>
    <xf numFmtId="0" fontId="16" fillId="0" borderId="49" xfId="4" applyFont="1" applyBorder="1" applyAlignment="1">
      <alignment horizontal="left" vertical="top"/>
    </xf>
    <xf numFmtId="0" fontId="30" fillId="0" borderId="7" xfId="4" applyFont="1" applyBorder="1" applyAlignment="1">
      <alignment horizontal="center"/>
    </xf>
    <xf numFmtId="0" fontId="8" fillId="0" borderId="42" xfId="4" applyBorder="1" applyAlignment="1">
      <alignment horizontal="left" vertical="top"/>
    </xf>
    <xf numFmtId="0" fontId="18" fillId="0" borderId="0" xfId="4" applyFont="1" applyBorder="1" applyAlignment="1">
      <alignment horizontal="left" vertical="top" wrapText="1" indent="1"/>
    </xf>
    <xf numFmtId="0" fontId="20" fillId="0" borderId="0" xfId="4" applyFont="1" applyBorder="1" applyAlignment="1">
      <alignment horizontal="center" vertical="top" wrapText="1"/>
    </xf>
    <xf numFmtId="0" fontId="17" fillId="0" borderId="0" xfId="4" applyFont="1" applyBorder="1" applyAlignment="1">
      <alignment horizontal="left" vertical="top" wrapText="1" indent="1"/>
    </xf>
    <xf numFmtId="0" fontId="8" fillId="0" borderId="12" xfId="4" applyBorder="1" applyAlignment="1">
      <alignment horizontal="center"/>
    </xf>
    <xf numFmtId="0" fontId="14" fillId="0" borderId="12" xfId="4" applyFont="1" applyBorder="1" applyAlignment="1">
      <alignment horizontal="center" vertical="top" wrapText="1"/>
    </xf>
    <xf numFmtId="0" fontId="20" fillId="0" borderId="12" xfId="4" applyFont="1" applyBorder="1" applyAlignment="1">
      <alignment horizontal="left" vertical="top" wrapText="1" indent="1"/>
    </xf>
    <xf numFmtId="0" fontId="8" fillId="0" borderId="12" xfId="4" applyBorder="1" applyAlignment="1">
      <alignment horizontal="left" vertical="top"/>
    </xf>
    <xf numFmtId="0" fontId="26" fillId="0" borderId="0" xfId="4" applyFont="1" applyAlignment="1">
      <alignment horizontal="left"/>
    </xf>
    <xf numFmtId="0" fontId="8" fillId="0" borderId="0" xfId="4" applyAlignment="1">
      <alignment horizontal="left" vertical="top" wrapText="1"/>
    </xf>
    <xf numFmtId="0" fontId="31" fillId="0" borderId="7" xfId="4" applyFont="1" applyBorder="1" applyAlignment="1">
      <alignment horizontal="center"/>
    </xf>
    <xf numFmtId="0" fontId="31" fillId="0" borderId="8" xfId="4" applyFont="1" applyBorder="1" applyAlignment="1">
      <alignment horizontal="center"/>
    </xf>
    <xf numFmtId="0" fontId="32" fillId="0" borderId="0" xfId="4" applyFont="1" applyBorder="1" applyAlignment="1">
      <alignment horizontal="center"/>
    </xf>
    <xf numFmtId="0" fontId="32" fillId="0" borderId="10" xfId="4" applyFont="1" applyBorder="1" applyAlignment="1">
      <alignment horizontal="center"/>
    </xf>
    <xf numFmtId="0" fontId="10" fillId="0" borderId="0" xfId="4" applyFont="1" applyBorder="1" applyAlignment="1">
      <alignment horizontal="center"/>
    </xf>
    <xf numFmtId="0" fontId="10" fillId="0" borderId="10" xfId="4" applyFont="1" applyBorder="1" applyAlignment="1">
      <alignment horizontal="center"/>
    </xf>
    <xf numFmtId="0" fontId="10" fillId="0" borderId="12" xfId="4" applyFont="1" applyBorder="1" applyAlignment="1">
      <alignment horizontal="center"/>
    </xf>
    <xf numFmtId="0" fontId="10" fillId="0" borderId="13" xfId="4" applyFont="1" applyBorder="1" applyAlignment="1">
      <alignment horizontal="center"/>
    </xf>
    <xf numFmtId="0" fontId="10" fillId="0" borderId="11" xfId="4" applyFont="1" applyBorder="1" applyAlignment="1">
      <alignment horizontal="center"/>
    </xf>
    <xf numFmtId="166" fontId="0" fillId="0" borderId="0" xfId="0" applyNumberFormat="1"/>
    <xf numFmtId="165" fontId="0" fillId="7" borderId="1" xfId="1" applyFont="1" applyFill="1" applyBorder="1"/>
    <xf numFmtId="0" fontId="33" fillId="0" borderId="0" xfId="0" applyFont="1" applyFill="1" applyBorder="1"/>
    <xf numFmtId="0" fontId="34" fillId="0" borderId="0" xfId="0" applyFont="1" applyFill="1" applyBorder="1"/>
    <xf numFmtId="0" fontId="0" fillId="7" borderId="1" xfId="0" applyFill="1" applyBorder="1"/>
    <xf numFmtId="0" fontId="4" fillId="0" borderId="0" xfId="0" applyFont="1" applyFill="1" applyBorder="1" applyAlignment="1">
      <alignment horizontal="left"/>
    </xf>
    <xf numFmtId="0" fontId="0" fillId="0" borderId="10" xfId="0" applyFill="1" applyBorder="1"/>
    <xf numFmtId="166" fontId="0" fillId="0" borderId="1" xfId="0" applyNumberFormat="1" applyBorder="1"/>
    <xf numFmtId="0" fontId="35" fillId="0" borderId="0" xfId="0" applyFont="1"/>
    <xf numFmtId="0" fontId="0" fillId="3" borderId="5" xfId="0" applyFill="1" applyBorder="1"/>
    <xf numFmtId="0" fontId="0" fillId="3" borderId="24" xfId="0" applyFill="1" applyBorder="1"/>
    <xf numFmtId="0" fontId="4" fillId="3" borderId="25" xfId="0" applyFont="1" applyFill="1" applyBorder="1" applyAlignment="1">
      <alignment horizontal="right"/>
    </xf>
    <xf numFmtId="0" fontId="0" fillId="3" borderId="23" xfId="0" applyFill="1" applyBorder="1"/>
    <xf numFmtId="0" fontId="4" fillId="3" borderId="31" xfId="0" applyFont="1" applyFill="1" applyBorder="1" applyAlignment="1">
      <alignment horizontal="right"/>
    </xf>
    <xf numFmtId="0" fontId="0" fillId="3" borderId="30" xfId="0" applyFill="1" applyBorder="1"/>
    <xf numFmtId="0" fontId="0" fillId="3" borderId="52" xfId="0" applyFill="1" applyBorder="1"/>
    <xf numFmtId="0" fontId="4" fillId="3" borderId="28" xfId="0" applyFont="1" applyFill="1" applyBorder="1" applyAlignment="1">
      <alignment horizontal="right"/>
    </xf>
    <xf numFmtId="0" fontId="4" fillId="0" borderId="2" xfId="0" applyFont="1"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1" fontId="4" fillId="0" borderId="0" xfId="0" applyNumberFormat="1" applyFont="1" applyFill="1" applyBorder="1" applyAlignment="1">
      <alignment horizontal="center"/>
    </xf>
    <xf numFmtId="166" fontId="4" fillId="0" borderId="0" xfId="0" applyNumberFormat="1" applyFont="1" applyFill="1" applyBorder="1" applyAlignment="1">
      <alignment horizontal="center"/>
    </xf>
    <xf numFmtId="0" fontId="5" fillId="0" borderId="0" xfId="0" applyFont="1" applyFill="1" applyBorder="1" applyAlignment="1">
      <alignment horizontal="center"/>
    </xf>
    <xf numFmtId="169" fontId="5" fillId="0" borderId="0" xfId="0" applyNumberFormat="1" applyFont="1" applyFill="1" applyBorder="1" applyAlignment="1">
      <alignment horizontal="center"/>
    </xf>
    <xf numFmtId="0" fontId="4" fillId="0" borderId="1" xfId="0" applyFont="1" applyFill="1" applyBorder="1" applyAlignment="1">
      <alignment horizontal="left"/>
    </xf>
    <xf numFmtId="0" fontId="4" fillId="0" borderId="2" xfId="0" applyFont="1" applyFill="1" applyBorder="1" applyAlignment="1">
      <alignment horizontal="left"/>
    </xf>
    <xf numFmtId="0" fontId="5" fillId="0" borderId="0" xfId="0" applyFont="1" applyFill="1" applyBorder="1" applyAlignment="1">
      <alignment horizontal="left" vertical="center"/>
    </xf>
    <xf numFmtId="169" fontId="4" fillId="0" borderId="4" xfId="0" applyNumberFormat="1" applyFont="1" applyFill="1" applyBorder="1" applyAlignment="1">
      <alignment horizontal="center"/>
    </xf>
    <xf numFmtId="169" fontId="4" fillId="0" borderId="1" xfId="0" applyNumberFormat="1" applyFont="1" applyFill="1" applyBorder="1" applyAlignment="1">
      <alignment horizontal="center"/>
    </xf>
    <xf numFmtId="164" fontId="4" fillId="0" borderId="2" xfId="0" applyNumberFormat="1" applyFont="1" applyFill="1" applyBorder="1" applyAlignment="1">
      <alignment horizontal="center"/>
    </xf>
    <xf numFmtId="164" fontId="4" fillId="0" borderId="3" xfId="0" applyNumberFormat="1" applyFont="1" applyFill="1" applyBorder="1" applyAlignment="1">
      <alignment horizontal="center"/>
    </xf>
    <xf numFmtId="164" fontId="4" fillId="0" borderId="4" xfId="0" applyNumberFormat="1" applyFont="1" applyFill="1" applyBorder="1" applyAlignment="1">
      <alignment horizontal="center"/>
    </xf>
    <xf numFmtId="0" fontId="5" fillId="0" borderId="1" xfId="0" applyFont="1" applyFill="1" applyBorder="1" applyAlignment="1">
      <alignment horizontal="center"/>
    </xf>
    <xf numFmtId="0" fontId="5" fillId="0" borderId="2" xfId="0" applyFont="1" applyFill="1" applyBorder="1" applyAlignment="1">
      <alignment horizontal="center"/>
    </xf>
    <xf numFmtId="169" fontId="4" fillId="0" borderId="3" xfId="0" applyNumberFormat="1" applyFont="1" applyFill="1" applyBorder="1" applyAlignment="1">
      <alignment horizontal="center"/>
    </xf>
    <xf numFmtId="15" fontId="4" fillId="0" borderId="2" xfId="2" applyNumberFormat="1" applyFont="1" applyFill="1" applyBorder="1" applyAlignment="1">
      <alignment horizontal="center"/>
    </xf>
    <xf numFmtId="9" fontId="4" fillId="0" borderId="3" xfId="2" applyFont="1" applyFill="1" applyBorder="1" applyAlignment="1">
      <alignment horizontal="center"/>
    </xf>
    <xf numFmtId="9" fontId="4" fillId="0" borderId="4" xfId="2" applyFont="1" applyFill="1" applyBorder="1" applyAlignment="1">
      <alignment horizontal="center"/>
    </xf>
    <xf numFmtId="0" fontId="5" fillId="0" borderId="2" xfId="0" applyFont="1" applyFill="1" applyBorder="1" applyAlignment="1">
      <alignment horizontal="center" wrapText="1"/>
    </xf>
    <xf numFmtId="0" fontId="5" fillId="0" borderId="3" xfId="0" applyFont="1" applyFill="1" applyBorder="1" applyAlignment="1">
      <alignment horizontal="center" wrapText="1"/>
    </xf>
    <xf numFmtId="0" fontId="5" fillId="0" borderId="4" xfId="0" applyFont="1" applyFill="1" applyBorder="1" applyAlignment="1">
      <alignment horizontal="center" wrapText="1"/>
    </xf>
    <xf numFmtId="0" fontId="5" fillId="0" borderId="3" xfId="0" applyFont="1" applyFill="1" applyBorder="1" applyAlignment="1">
      <alignment horizontal="center"/>
    </xf>
    <xf numFmtId="0" fontId="5" fillId="0" borderId="4" xfId="0" applyFont="1" applyFill="1" applyBorder="1" applyAlignment="1">
      <alignment horizontal="center"/>
    </xf>
    <xf numFmtId="164" fontId="5" fillId="0" borderId="2" xfId="3" applyNumberFormat="1" applyFont="1" applyFill="1" applyBorder="1" applyAlignment="1">
      <alignment horizontal="center"/>
    </xf>
    <xf numFmtId="164" fontId="5" fillId="0" borderId="3" xfId="3" applyNumberFormat="1" applyFont="1" applyFill="1" applyBorder="1" applyAlignment="1">
      <alignment horizontal="center"/>
    </xf>
    <xf numFmtId="164" fontId="5" fillId="0" borderId="4" xfId="3" applyNumberFormat="1" applyFont="1" applyFill="1" applyBorder="1" applyAlignment="1">
      <alignment horizontal="center"/>
    </xf>
    <xf numFmtId="0" fontId="6" fillId="4" borderId="0" xfId="0" applyFont="1" applyFill="1" applyBorder="1" applyAlignment="1">
      <alignment horizontal="left" vertical="center" indent="1"/>
    </xf>
    <xf numFmtId="0" fontId="3" fillId="0" borderId="0" xfId="0" applyFont="1" applyFill="1" applyBorder="1" applyAlignment="1">
      <alignment horizontal="left"/>
    </xf>
    <xf numFmtId="167" fontId="7" fillId="0" borderId="2" xfId="1" applyNumberFormat="1" applyFont="1" applyFill="1" applyBorder="1" applyAlignment="1">
      <alignment horizontal="center"/>
    </xf>
    <xf numFmtId="167" fontId="7" fillId="0" borderId="3" xfId="1" applyNumberFormat="1" applyFont="1" applyFill="1" applyBorder="1" applyAlignment="1">
      <alignment horizontal="center"/>
    </xf>
    <xf numFmtId="167" fontId="7" fillId="0" borderId="4" xfId="1" applyNumberFormat="1" applyFont="1" applyFill="1" applyBorder="1" applyAlignment="1">
      <alignment horizont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167" fontId="3" fillId="0" borderId="2" xfId="1" applyNumberFormat="1" applyFont="1" applyFill="1" applyBorder="1" applyAlignment="1">
      <alignment horizontal="center"/>
    </xf>
    <xf numFmtId="167" fontId="3" fillId="0" borderId="3" xfId="1" applyNumberFormat="1" applyFont="1" applyFill="1" applyBorder="1" applyAlignment="1">
      <alignment horizontal="center"/>
    </xf>
    <xf numFmtId="167" fontId="3" fillId="0" borderId="4" xfId="1" applyNumberFormat="1"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9" fontId="3" fillId="0" borderId="0" xfId="0" applyNumberFormat="1" applyFont="1" applyBorder="1" applyAlignment="1">
      <alignment horizontal="center"/>
    </xf>
    <xf numFmtId="0" fontId="7" fillId="6" borderId="5" xfId="0" applyFont="1" applyFill="1" applyBorder="1" applyAlignment="1">
      <alignment horizontal="center"/>
    </xf>
    <xf numFmtId="0" fontId="7" fillId="6" borderId="24" xfId="0" applyFont="1" applyFill="1" applyBorder="1" applyAlignment="1">
      <alignment horizontal="center"/>
    </xf>
    <xf numFmtId="0" fontId="5" fillId="0" borderId="2" xfId="0" applyFont="1" applyFill="1" applyBorder="1" applyAlignment="1">
      <alignment horizontal="left"/>
    </xf>
    <xf numFmtId="0" fontId="5" fillId="0" borderId="3" xfId="0" applyFont="1" applyFill="1" applyBorder="1" applyAlignment="1">
      <alignment horizontal="left"/>
    </xf>
    <xf numFmtId="0" fontId="5" fillId="0" borderId="4" xfId="0" applyFont="1"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0" fontId="7" fillId="6" borderId="1" xfId="0" applyFont="1" applyFill="1" applyBorder="1" applyAlignment="1">
      <alignment horizontal="right"/>
    </xf>
    <xf numFmtId="0" fontId="3" fillId="0" borderId="1" xfId="0" applyFont="1" applyBorder="1" applyAlignment="1">
      <alignment horizontal="right"/>
    </xf>
    <xf numFmtId="0" fontId="7" fillId="6" borderId="1" xfId="0" applyFont="1" applyFill="1" applyBorder="1" applyAlignment="1">
      <alignment horizontal="center"/>
    </xf>
    <xf numFmtId="0" fontId="3" fillId="0" borderId="1" xfId="0" applyFont="1" applyBorder="1" applyAlignment="1">
      <alignment horizontal="left"/>
    </xf>
    <xf numFmtId="0" fontId="7" fillId="6" borderId="2" xfId="0" applyFont="1" applyFill="1" applyBorder="1" applyAlignment="1">
      <alignment horizontal="left"/>
    </xf>
    <xf numFmtId="0" fontId="7" fillId="6" borderId="3" xfId="0" applyFont="1" applyFill="1" applyBorder="1" applyAlignment="1">
      <alignment horizontal="left"/>
    </xf>
    <xf numFmtId="0" fontId="7" fillId="6" borderId="4" xfId="0" applyFont="1" applyFill="1" applyBorder="1" applyAlignment="1">
      <alignment horizontal="left"/>
    </xf>
    <xf numFmtId="0" fontId="7" fillId="6" borderId="2" xfId="0" applyFont="1" applyFill="1" applyBorder="1" applyAlignment="1">
      <alignment horizontal="right"/>
    </xf>
    <xf numFmtId="0" fontId="7" fillId="6" borderId="3" xfId="0" applyFont="1" applyFill="1" applyBorder="1" applyAlignment="1">
      <alignment horizontal="right"/>
    </xf>
    <xf numFmtId="0" fontId="7" fillId="6" borderId="4" xfId="0" applyFont="1" applyFill="1" applyBorder="1" applyAlignment="1">
      <alignment horizontal="right"/>
    </xf>
    <xf numFmtId="0" fontId="3" fillId="0" borderId="2"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0" fontId="0" fillId="0" borderId="0" xfId="0" applyAlignment="1">
      <alignment horizontal="center"/>
    </xf>
    <xf numFmtId="0" fontId="5" fillId="6" borderId="1" xfId="0" applyFont="1" applyFill="1" applyBorder="1" applyAlignment="1">
      <alignment horizontal="center"/>
    </xf>
    <xf numFmtId="0" fontId="5" fillId="6" borderId="1" xfId="0" applyFont="1" applyFill="1" applyBorder="1" applyAlignment="1">
      <alignment horizontal="left"/>
    </xf>
    <xf numFmtId="164" fontId="4" fillId="0" borderId="1" xfId="0" applyNumberFormat="1" applyFont="1" applyBorder="1" applyAlignment="1">
      <alignment horizontal="center"/>
    </xf>
    <xf numFmtId="0" fontId="4" fillId="0" borderId="1" xfId="0" applyFont="1" applyBorder="1" applyAlignment="1">
      <alignment horizontal="left"/>
    </xf>
    <xf numFmtId="164" fontId="4" fillId="0" borderId="2" xfId="0" applyNumberFormat="1" applyFont="1" applyBorder="1" applyAlignment="1">
      <alignment horizontal="center"/>
    </xf>
    <xf numFmtId="164" fontId="4" fillId="0" borderId="3" xfId="0" applyNumberFormat="1" applyFont="1" applyBorder="1" applyAlignment="1">
      <alignment horizontal="center"/>
    </xf>
    <xf numFmtId="164" fontId="4" fillId="0" borderId="4" xfId="0" applyNumberFormat="1" applyFont="1" applyBorder="1" applyAlignment="1">
      <alignment horizontal="center"/>
    </xf>
    <xf numFmtId="0" fontId="4" fillId="0" borderId="2"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164" fontId="5" fillId="6" borderId="1" xfId="3" applyNumberFormat="1" applyFont="1" applyFill="1" applyBorder="1" applyAlignment="1">
      <alignment horizontal="center"/>
    </xf>
    <xf numFmtId="164" fontId="4" fillId="0" borderId="1" xfId="0" quotePrefix="1" applyNumberFormat="1" applyFont="1" applyBorder="1" applyAlignment="1">
      <alignment horizontal="center"/>
    </xf>
    <xf numFmtId="10" fontId="3" fillId="3" borderId="3" xfId="2" applyNumberFormat="1" applyFont="1" applyFill="1" applyBorder="1" applyAlignment="1">
      <alignment horizontal="right"/>
    </xf>
    <xf numFmtId="10" fontId="3" fillId="3" borderId="4" xfId="2" applyNumberFormat="1" applyFont="1" applyFill="1" applyBorder="1" applyAlignment="1">
      <alignment horizontal="right"/>
    </xf>
    <xf numFmtId="170" fontId="3" fillId="3" borderId="3" xfId="3" applyNumberFormat="1" applyFont="1" applyFill="1" applyBorder="1" applyAlignment="1">
      <alignment horizontal="right"/>
    </xf>
    <xf numFmtId="170" fontId="3" fillId="3" borderId="4" xfId="3" applyNumberFormat="1" applyFont="1" applyFill="1" applyBorder="1" applyAlignment="1">
      <alignment horizontal="right"/>
    </xf>
    <xf numFmtId="43" fontId="3" fillId="3" borderId="3" xfId="3" applyNumberFormat="1" applyFont="1" applyFill="1" applyBorder="1" applyAlignment="1">
      <alignment horizontal="right"/>
    </xf>
    <xf numFmtId="43" fontId="3" fillId="3" borderId="4" xfId="3" applyNumberFormat="1" applyFont="1" applyFill="1" applyBorder="1" applyAlignment="1">
      <alignment horizontal="right"/>
    </xf>
    <xf numFmtId="0" fontId="0" fillId="0" borderId="0" xfId="0" applyAlignment="1">
      <alignment horizontal="center" wrapText="1"/>
    </xf>
    <xf numFmtId="0" fontId="32" fillId="0" borderId="9" xfId="4" applyFont="1" applyBorder="1" applyAlignment="1">
      <alignment horizontal="left"/>
    </xf>
    <xf numFmtId="0" fontId="8" fillId="0" borderId="0" xfId="4" applyAlignment="1">
      <alignment horizontal="left"/>
    </xf>
    <xf numFmtId="0" fontId="10" fillId="0" borderId="9" xfId="4" applyFont="1" applyBorder="1" applyAlignment="1">
      <alignment horizontal="left"/>
    </xf>
    <xf numFmtId="0" fontId="10" fillId="0" borderId="11" xfId="4" applyFont="1" applyBorder="1" applyAlignment="1">
      <alignment horizontal="left"/>
    </xf>
    <xf numFmtId="0" fontId="8" fillId="0" borderId="12" xfId="4" applyBorder="1" applyAlignment="1">
      <alignment horizontal="left"/>
    </xf>
    <xf numFmtId="0" fontId="31" fillId="0" borderId="6" xfId="4" applyFont="1" applyBorder="1" applyAlignment="1">
      <alignment horizontal="left"/>
    </xf>
    <xf numFmtId="0" fontId="8" fillId="0" borderId="7" xfId="4" applyBorder="1" applyAlignment="1">
      <alignment horizontal="left"/>
    </xf>
    <xf numFmtId="0" fontId="12" fillId="0" borderId="45" xfId="4" applyFont="1" applyBorder="1" applyAlignment="1">
      <alignment horizontal="left" vertical="center"/>
    </xf>
    <xf numFmtId="0" fontId="8" fillId="0" borderId="34" xfId="4" applyBorder="1" applyAlignment="1"/>
    <xf numFmtId="0" fontId="8" fillId="0" borderId="35" xfId="4" applyBorder="1" applyAlignment="1"/>
    <xf numFmtId="0" fontId="16" fillId="0" borderId="0" xfId="4" applyFont="1" applyBorder="1" applyAlignment="1">
      <alignment horizontal="left" vertical="top" wrapText="1"/>
    </xf>
    <xf numFmtId="165" fontId="0" fillId="0" borderId="1" xfId="1" applyFont="1" applyBorder="1"/>
    <xf numFmtId="0" fontId="7" fillId="6" borderId="5" xfId="0" applyFont="1" applyFill="1" applyBorder="1" applyAlignment="1">
      <alignment horizontal="center" vertical="center" wrapText="1"/>
    </xf>
    <xf numFmtId="0" fontId="7" fillId="6" borderId="24" xfId="0" applyFont="1" applyFill="1" applyBorder="1" applyAlignment="1">
      <alignment horizontal="center" vertical="center" wrapText="1"/>
    </xf>
    <xf numFmtId="0" fontId="7" fillId="6" borderId="25" xfId="0" applyFont="1" applyFill="1" applyBorder="1" applyAlignment="1">
      <alignment horizontal="center" vertical="center" wrapText="1"/>
    </xf>
    <xf numFmtId="0" fontId="7" fillId="6" borderId="30" xfId="0" applyFont="1" applyFill="1" applyBorder="1" applyAlignment="1">
      <alignment horizontal="center" vertical="center" wrapText="1"/>
    </xf>
    <xf numFmtId="0" fontId="7" fillId="6" borderId="52" xfId="0" applyFont="1" applyFill="1" applyBorder="1" applyAlignment="1">
      <alignment horizontal="center" vertical="center" wrapText="1"/>
    </xf>
    <xf numFmtId="0" fontId="7" fillId="6" borderId="28" xfId="0" applyFont="1" applyFill="1" applyBorder="1" applyAlignment="1">
      <alignment horizontal="center" vertical="center" wrapText="1"/>
    </xf>
    <xf numFmtId="0" fontId="7" fillId="6" borderId="5" xfId="0" applyFont="1" applyFill="1" applyBorder="1" applyAlignment="1">
      <alignment horizontal="center" wrapText="1"/>
    </xf>
    <xf numFmtId="0" fontId="7" fillId="6" borderId="24" xfId="0" applyFont="1" applyFill="1" applyBorder="1" applyAlignment="1">
      <alignment horizontal="center" wrapText="1"/>
    </xf>
    <xf numFmtId="0" fontId="7" fillId="6" borderId="25" xfId="0" applyFont="1" applyFill="1" applyBorder="1" applyAlignment="1">
      <alignment horizontal="center" wrapText="1"/>
    </xf>
    <xf numFmtId="0" fontId="3" fillId="0" borderId="1" xfId="0" applyFont="1" applyBorder="1" applyAlignment="1">
      <alignment horizontal="center"/>
    </xf>
  </cellXfs>
  <cellStyles count="5">
    <cellStyle name="Comma" xfId="1" builtinId="3"/>
    <cellStyle name="Comma 2" xfId="3"/>
    <cellStyle name="Normal" xfId="0" builtinId="0"/>
    <cellStyle name="Normal 2" xfId="4"/>
    <cellStyle name="Percent" xfId="2" builtinId="5"/>
  </cellStyles>
  <dxfs count="4">
    <dxf>
      <font>
        <b/>
        <i val="0"/>
        <condense val="0"/>
        <extend val="0"/>
        <color indexed="12"/>
      </font>
    </dxf>
    <dxf>
      <font>
        <b/>
        <i val="0"/>
        <condense val="0"/>
        <extend val="0"/>
        <color indexed="10"/>
      </font>
    </dxf>
    <dxf>
      <numFmt numFmtId="167" formatCode="_(* #,##0_);_(* \(#,##0\);_(* &quot;-&quot;??_);_(@_)"/>
    </dxf>
    <dxf>
      <numFmt numFmtId="167" formatCode="_(* #,##0_);_(* \(#,##0\);_(* &quot;-&quot;??_);_(@_)"/>
    </dxf>
  </dxfs>
  <tableStyles count="0" defaultTableStyle="TableStyleMedium2" defaultPivotStyle="PivotStyleLight16"/>
  <colors>
    <mruColors>
      <color rgb="FFD2C6BF"/>
      <color rgb="FFB39E93"/>
      <color rgb="FF663300"/>
      <color rgb="FF8DC63F"/>
      <color rgb="FF2C24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onnections" Target="connections.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theme" Target="theme/theme1.xml"/><Relationship Id="rId25" Type="http://schemas.openxmlformats.org/officeDocument/2006/relationships/customXml" Target="../customXml/item4.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1.xml"/><Relationship Id="rId27"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layout/>
      <c:overlay val="0"/>
      <c:spPr>
        <a:noFill/>
        <a:ln>
          <a:noFill/>
        </a:ln>
        <a:effectLst/>
      </c:spPr>
    </c:title>
    <c:autoTitleDeleted val="0"/>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499920682964095E-2"/>
          <c:y val="0.23148118915200389"/>
          <c:w val="0.87500015863407177"/>
          <c:h val="0.59092906862166772"/>
        </c:manualLayout>
      </c:layout>
      <c:pie3DChart>
        <c:varyColors val="1"/>
        <c:ser>
          <c:idx val="0"/>
          <c:order val="0"/>
          <c:spPr>
            <a:solidFill>
              <a:schemeClr val="accent6">
                <a:lumMod val="40000"/>
                <a:lumOff val="60000"/>
              </a:schemeClr>
            </a:solidFill>
          </c:spPr>
          <c:dPt>
            <c:idx val="0"/>
            <c:bubble3D val="0"/>
            <c:spPr>
              <a:solidFill>
                <a:schemeClr val="accent6">
                  <a:lumMod val="40000"/>
                  <a:lumOff val="60000"/>
                </a:schemeClr>
              </a:solidFill>
              <a:ln w="25400">
                <a:solidFill>
                  <a:schemeClr val="lt1"/>
                </a:solidFill>
              </a:ln>
              <a:effectLst/>
              <a:sp3d contourW="25400">
                <a:contourClr>
                  <a:schemeClr val="lt1"/>
                </a:contourClr>
              </a:sp3d>
            </c:spPr>
          </c:dPt>
          <c:dPt>
            <c:idx val="1"/>
            <c:bubble3D val="0"/>
            <c:spPr>
              <a:solidFill>
                <a:schemeClr val="accent6">
                  <a:lumMod val="75000"/>
                </a:schemeClr>
              </a:solidFill>
              <a:ln w="25400">
                <a:solidFill>
                  <a:schemeClr val="lt1"/>
                </a:solidFill>
              </a:ln>
              <a:effectLst/>
              <a:sp3d contourW="25400">
                <a:contourClr>
                  <a:schemeClr val="lt1"/>
                </a:contourClr>
              </a:sp3d>
            </c:spPr>
          </c:dPt>
          <c:dLbls>
            <c:dLbl>
              <c:idx val="0"/>
              <c:layout>
                <c:manualLayout>
                  <c:x val="-6.9949150006780925E-2"/>
                  <c:y val="-0.26391932961896419"/>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5.9338502265929079E-2"/>
                  <c:y val="3.7323012194939574E-2"/>
                </c:manualLayout>
              </c:layou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Recoveries!$B$8:$B$9</c:f>
              <c:strCache>
                <c:ptCount val="2"/>
                <c:pt idx="0">
                  <c:v>Recovered</c:v>
                </c:pt>
                <c:pt idx="1">
                  <c:v>Unrecovered</c:v>
                </c:pt>
              </c:strCache>
            </c:strRef>
          </c:cat>
          <c:val>
            <c:numRef>
              <c:f>Recoveries!$C$8:$C$9</c:f>
              <c:numCache>
                <c:formatCode>_(* #,##0_);_(* \(#,##0\);_(* "-"??_);_(@_)</c:formatCode>
                <c:ptCount val="2"/>
                <c:pt idx="0">
                  <c:v>8780269.2600000016</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Engineering staffing</a:t>
            </a:r>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914260717410324E-2"/>
          <c:y val="0.12756754627516975"/>
          <c:w val="0.90406452318460195"/>
          <c:h val="0.6783820206415182"/>
        </c:manualLayout>
      </c:layout>
      <c:bar3DChart>
        <c:barDir val="col"/>
        <c:grouping val="standard"/>
        <c:varyColors val="0"/>
        <c:ser>
          <c:idx val="0"/>
          <c:order val="0"/>
          <c:tx>
            <c:strRef>
              <c:f>HR!$A$4</c:f>
              <c:strCache>
                <c:ptCount val="1"/>
                <c:pt idx="0">
                  <c:v>Actual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HR!$B$4:$M$4</c:f>
              <c:numCache>
                <c:formatCode>General</c:formatCode>
                <c:ptCount val="12"/>
                <c:pt idx="0">
                  <c:v>5</c:v>
                </c:pt>
              </c:numCache>
            </c:numRef>
          </c:val>
        </c:ser>
        <c:ser>
          <c:idx val="1"/>
          <c:order val="1"/>
          <c:tx>
            <c:strRef>
              <c:f>HR!$A$5</c:f>
              <c:strCache>
                <c:ptCount val="1"/>
                <c:pt idx="0">
                  <c:v>Planned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HR!$B$5:$M$5</c:f>
              <c:numCache>
                <c:formatCode>General</c:formatCode>
                <c:ptCount val="12"/>
                <c:pt idx="0">
                  <c:v>5</c:v>
                </c:pt>
                <c:pt idx="1">
                  <c:v>5</c:v>
                </c:pt>
                <c:pt idx="2">
                  <c:v>5</c:v>
                </c:pt>
                <c:pt idx="3">
                  <c:v>5</c:v>
                </c:pt>
                <c:pt idx="4">
                  <c:v>5</c:v>
                </c:pt>
                <c:pt idx="5">
                  <c:v>6</c:v>
                </c:pt>
                <c:pt idx="6">
                  <c:v>6</c:v>
                </c:pt>
                <c:pt idx="7">
                  <c:v>7</c:v>
                </c:pt>
                <c:pt idx="8">
                  <c:v>7</c:v>
                </c:pt>
                <c:pt idx="9">
                  <c:v>6</c:v>
                </c:pt>
                <c:pt idx="10">
                  <c:v>5</c:v>
                </c:pt>
                <c:pt idx="11">
                  <c:v>5</c:v>
                </c:pt>
              </c:numCache>
            </c:numRef>
          </c:val>
        </c:ser>
        <c:dLbls>
          <c:showLegendKey val="0"/>
          <c:showVal val="0"/>
          <c:showCatName val="0"/>
          <c:showSerName val="0"/>
          <c:showPercent val="0"/>
          <c:showBubbleSize val="0"/>
        </c:dLbls>
        <c:gapWidth val="81"/>
        <c:shape val="box"/>
        <c:axId val="166976128"/>
        <c:axId val="166986112"/>
        <c:axId val="38219264"/>
      </c:bar3DChart>
      <c:catAx>
        <c:axId val="166976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86112"/>
        <c:crosses val="autoZero"/>
        <c:auto val="1"/>
        <c:lblAlgn val="ctr"/>
        <c:lblOffset val="100"/>
        <c:noMultiLvlLbl val="0"/>
      </c:catAx>
      <c:valAx>
        <c:axId val="16698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76128"/>
        <c:crosses val="autoZero"/>
        <c:crossBetween val="between"/>
      </c:valAx>
      <c:serAx>
        <c:axId val="38219264"/>
        <c:scaling>
          <c:orientation val="minMax"/>
        </c:scaling>
        <c:delete val="1"/>
        <c:axPos val="b"/>
        <c:majorTickMark val="none"/>
        <c:minorTickMark val="none"/>
        <c:tickLblPos val="nextTo"/>
        <c:crossAx val="166986112"/>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Management system</a:t>
            </a:r>
          </a:p>
        </c:rich>
      </c:tx>
      <c:overlay val="0"/>
      <c:spPr>
        <a:noFill/>
        <a:ln>
          <a:noFill/>
        </a:ln>
        <a:effectLst/>
      </c:spPr>
    </c:title>
    <c:autoTitleDeleted val="0"/>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Quality!$D$391:$D$396</c:f>
              <c:strCache>
                <c:ptCount val="6"/>
                <c:pt idx="0">
                  <c:v>Non-Conformity</c:v>
                </c:pt>
                <c:pt idx="1">
                  <c:v>Observation</c:v>
                </c:pt>
                <c:pt idx="2">
                  <c:v>Acceptable</c:v>
                </c:pt>
                <c:pt idx="3">
                  <c:v>Not Checked</c:v>
                </c:pt>
                <c:pt idx="4">
                  <c:v>Not Applicable</c:v>
                </c:pt>
                <c:pt idx="5">
                  <c:v>EMPTY</c:v>
                </c:pt>
              </c:strCache>
            </c:strRef>
          </c:cat>
          <c:val>
            <c:numRef>
              <c:f>Quality!$G$391:$G$396</c:f>
              <c:numCache>
                <c:formatCode>General</c:formatCode>
                <c:ptCount val="6"/>
                <c:pt idx="0">
                  <c:v>72</c:v>
                </c:pt>
                <c:pt idx="1">
                  <c:v>56</c:v>
                </c:pt>
                <c:pt idx="2">
                  <c:v>19</c:v>
                </c:pt>
                <c:pt idx="3">
                  <c:v>0</c:v>
                </c:pt>
                <c:pt idx="4">
                  <c:v>6</c:v>
                </c:pt>
                <c:pt idx="5">
                  <c:v>99</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layout/>
      <c:overlay val="0"/>
      <c:spPr>
        <a:noFill/>
        <a:ln>
          <a:noFill/>
        </a:ln>
        <a:effectLst/>
      </c:sp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'Doc Contr'!$B$4:$B$15</c:f>
              <c:numCache>
                <c:formatCode>[$-409]mmm\-yy;@</c:formatCode>
                <c:ptCount val="12"/>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Contr'!$C$4:$C$15</c:f>
              <c:numCache>
                <c:formatCode>General</c:formatCode>
                <c:ptCount val="12"/>
                <c:pt idx="0">
                  <c:v>3</c:v>
                </c:pt>
                <c:pt idx="1">
                  <c:v>8</c:v>
                </c:pt>
                <c:pt idx="2">
                  <c:v>14</c:v>
                </c:pt>
                <c:pt idx="3">
                  <c:v>21</c:v>
                </c:pt>
                <c:pt idx="4">
                  <c:v>29</c:v>
                </c:pt>
                <c:pt idx="5">
                  <c:v>38</c:v>
                </c:pt>
                <c:pt idx="6">
                  <c:v>238</c:v>
                </c:pt>
                <c:pt idx="7">
                  <c:v>1140</c:v>
                </c:pt>
                <c:pt idx="8">
                  <c:v>1740</c:v>
                </c:pt>
                <c:pt idx="9">
                  <c:v>2440</c:v>
                </c:pt>
                <c:pt idx="10">
                  <c:v>2460</c:v>
                </c:pt>
                <c:pt idx="11">
                  <c:v>2480</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'Doc Contr'!$B$4:$B$15</c:f>
              <c:numCache>
                <c:formatCode>[$-409]mmm\-yy;@</c:formatCode>
                <c:ptCount val="12"/>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Contr'!$D$4:$D$15</c:f>
              <c:numCache>
                <c:formatCode>General</c:formatCode>
                <c:ptCount val="12"/>
                <c:pt idx="0">
                  <c:v>8</c:v>
                </c:pt>
                <c:pt idx="1">
                  <c:v>30</c:v>
                </c:pt>
                <c:pt idx="2">
                  <c:v>36</c:v>
                </c:pt>
                <c:pt idx="3">
                  <c:v>42</c:v>
                </c:pt>
                <c:pt idx="4">
                  <c:v>129</c:v>
                </c:pt>
                <c:pt idx="5">
                  <c:v>170</c:v>
                </c:pt>
                <c:pt idx="6">
                  <c:v>332</c:v>
                </c:pt>
                <c:pt idx="7">
                  <c:v>504</c:v>
                </c:pt>
                <c:pt idx="8">
                  <c:v>647</c:v>
                </c:pt>
                <c:pt idx="9">
                  <c:v>647</c:v>
                </c:pt>
                <c:pt idx="10">
                  <c:v>647</c:v>
                </c:pt>
                <c:pt idx="11">
                  <c:v>647</c:v>
                </c:pt>
              </c:numCache>
            </c:numRef>
          </c:val>
          <c:smooth val="0"/>
        </c:ser>
        <c:dLbls>
          <c:showLegendKey val="0"/>
          <c:showVal val="0"/>
          <c:showCatName val="0"/>
          <c:showSerName val="0"/>
          <c:showPercent val="0"/>
          <c:showBubbleSize val="0"/>
        </c:dLbls>
        <c:marker val="1"/>
        <c:smooth val="0"/>
        <c:axId val="177804032"/>
        <c:axId val="177805952"/>
      </c:lineChart>
      <c:dateAx>
        <c:axId val="1778040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05952"/>
        <c:crosses val="autoZero"/>
        <c:auto val="1"/>
        <c:lblOffset val="100"/>
        <c:baseTimeUnit val="months"/>
      </c:dateAx>
      <c:valAx>
        <c:axId val="17780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040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layout/>
      <c:overlay val="0"/>
      <c:spPr>
        <a:noFill/>
        <a:ln>
          <a:noFill/>
        </a:ln>
        <a:effectLst/>
      </c:sp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'SPi-CPi'!$B$3:$B$18</c:f>
              <c:numCache>
                <c:formatCode>[$-409]mmm\-yy;@</c:formatCode>
                <c:ptCount val="16"/>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42315</c:v>
                </c:pt>
              </c:numCache>
            </c:numRef>
          </c:cat>
          <c:val>
            <c:numRef>
              <c:f>'SPi-CPi'!$C$3:$C$18</c:f>
              <c:numCache>
                <c:formatCode>General</c:formatCode>
                <c:ptCount val="16"/>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'SPi-CPi'!$B$3:$B$18</c:f>
              <c:numCache>
                <c:formatCode>[$-409]mmm\-yy;@</c:formatCode>
                <c:ptCount val="16"/>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42315</c:v>
                </c:pt>
              </c:numCache>
            </c:numRef>
          </c:cat>
          <c:val>
            <c:numRef>
              <c:f>'SPi-CPi'!$D$3:$D$18</c:f>
              <c:numCache>
                <c:formatCode>General</c:formatCode>
                <c:ptCount val="16"/>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numCache>
            </c:numRef>
          </c:val>
          <c:smooth val="0"/>
        </c:ser>
        <c:dLbls>
          <c:showLegendKey val="0"/>
          <c:showVal val="0"/>
          <c:showCatName val="0"/>
          <c:showSerName val="0"/>
          <c:showPercent val="0"/>
          <c:showBubbleSize val="0"/>
        </c:dLbls>
        <c:marker val="1"/>
        <c:smooth val="0"/>
        <c:axId val="79637504"/>
        <c:axId val="79762560"/>
      </c:lineChart>
      <c:dateAx>
        <c:axId val="7963750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62560"/>
        <c:crosses val="autoZero"/>
        <c:auto val="1"/>
        <c:lblOffset val="100"/>
        <c:baseTimeUnit val="months"/>
      </c:dateAx>
      <c:valAx>
        <c:axId val="79762560"/>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37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[2]Sheet1!$B$1</c:f>
              <c:strCache>
                <c:ptCount val="1"/>
                <c:pt idx="0">
                  <c:v>#REF!</c:v>
                </c:pt>
              </c:strCache>
            </c:strRef>
          </c:tx>
          <c:spPr>
            <a:solidFill>
              <a:schemeClr val="accent1"/>
            </a:solidFill>
            <a:ln>
              <a:noFill/>
            </a:ln>
            <a:effectLst/>
          </c:spPr>
          <c:invertIfNegative val="0"/>
          <c:dPt>
            <c:idx val="0"/>
            <c:invertIfNegative val="0"/>
            <c:bubble3D val="0"/>
            <c:spPr>
              <a:solidFill>
                <a:schemeClr val="accent2"/>
              </a:solidFill>
              <a:ln>
                <a:noFill/>
              </a:ln>
              <a:effectLst/>
            </c:spPr>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[2]Sheet1!$A$2:$A$3</c:f>
              <c:strCache>
                <c:ptCount val="2"/>
                <c:pt idx="0">
                  <c:v>Actual</c:v>
                </c:pt>
                <c:pt idx="1">
                  <c:v>Target</c:v>
                </c:pt>
              </c:strCache>
            </c:strRef>
          </c:cat>
          <c:val>
            <c:numRef>
              <c:f>[2]Sheet1!$B$2:$B$3</c:f>
              <c:numCache>
                <c:formatCode>0</c:formatCode>
                <c:ptCount val="2"/>
                <c:pt idx="0">
                  <c:v>51.2</c:v>
                </c:pt>
                <c:pt idx="1">
                  <c:v>187.85540000000003</c:v>
                </c:pt>
              </c:numCache>
            </c:numRef>
          </c:val>
        </c:ser>
        <c:dLbls>
          <c:showLegendKey val="0"/>
          <c:showVal val="0"/>
          <c:showCatName val="0"/>
          <c:showSerName val="0"/>
          <c:showPercent val="0"/>
          <c:showBubbleSize val="0"/>
        </c:dLbls>
        <c:gapWidth val="138"/>
        <c:overlap val="-27"/>
        <c:axId val="268062080"/>
        <c:axId val="270951936"/>
      </c:barChart>
      <c:catAx>
        <c:axId val="26806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0951936"/>
        <c:crosses val="autoZero"/>
        <c:auto val="1"/>
        <c:lblAlgn val="ctr"/>
        <c:lblOffset val="100"/>
        <c:noMultiLvlLbl val="0"/>
      </c:catAx>
      <c:valAx>
        <c:axId val="270951936"/>
        <c:scaling>
          <c:orientation val="minMax"/>
          <c:max val="220"/>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tx1">
                    <a:lumMod val="65000"/>
                    <a:lumOff val="35000"/>
                  </a:schemeClr>
                </a:solidFill>
                <a:latin typeface="+mn-lt"/>
                <a:ea typeface="+mn-ea"/>
                <a:cs typeface="+mn-cs"/>
              </a:defRPr>
            </a:pPr>
            <a:endParaRPr lang="en-US"/>
          </a:p>
        </c:txPr>
        <c:crossAx val="268062080"/>
        <c:crosses val="autoZero"/>
        <c:crossBetween val="between"/>
      </c:valAx>
      <c:spPr>
        <a:noFill/>
        <a:ln>
          <a:noFill/>
        </a:ln>
        <a:effectLst/>
      </c:spPr>
    </c:plotArea>
    <c:plotVisOnly val="1"/>
    <c:dispBlanksAs val="gap"/>
    <c:showDLblsOverMax val="0"/>
  </c:chart>
  <c:spPr>
    <a:noFill/>
    <a:ln>
      <a:solidFill>
        <a:schemeClr val="bg1">
          <a:lumMod val="85000"/>
        </a:schemeClr>
      </a:solid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overlay val="0"/>
      <c:spPr>
        <a:noFill/>
        <a:ln>
          <a:noFill/>
        </a:ln>
        <a:effectLst/>
      </c:sp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'Doc Contr'!$B$4:$B$15</c:f>
              <c:numCache>
                <c:formatCode>[$-409]mmm\-yy;@</c:formatCode>
                <c:ptCount val="12"/>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Contr'!$C$4:$C$15</c:f>
              <c:numCache>
                <c:formatCode>General</c:formatCode>
                <c:ptCount val="12"/>
                <c:pt idx="0">
                  <c:v>3</c:v>
                </c:pt>
                <c:pt idx="1">
                  <c:v>8</c:v>
                </c:pt>
                <c:pt idx="2">
                  <c:v>14</c:v>
                </c:pt>
                <c:pt idx="3">
                  <c:v>21</c:v>
                </c:pt>
                <c:pt idx="4">
                  <c:v>29</c:v>
                </c:pt>
                <c:pt idx="5">
                  <c:v>38</c:v>
                </c:pt>
                <c:pt idx="6">
                  <c:v>238</c:v>
                </c:pt>
                <c:pt idx="7">
                  <c:v>1140</c:v>
                </c:pt>
                <c:pt idx="8">
                  <c:v>1740</c:v>
                </c:pt>
                <c:pt idx="9">
                  <c:v>2440</c:v>
                </c:pt>
                <c:pt idx="10">
                  <c:v>2460</c:v>
                </c:pt>
                <c:pt idx="11">
                  <c:v>2480</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'Doc Contr'!$B$4:$B$15</c:f>
              <c:numCache>
                <c:formatCode>[$-409]mmm\-yy;@</c:formatCode>
                <c:ptCount val="12"/>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Contr'!$D$4:$D$15</c:f>
              <c:numCache>
                <c:formatCode>General</c:formatCode>
                <c:ptCount val="12"/>
                <c:pt idx="0">
                  <c:v>8</c:v>
                </c:pt>
                <c:pt idx="1">
                  <c:v>30</c:v>
                </c:pt>
                <c:pt idx="2">
                  <c:v>36</c:v>
                </c:pt>
                <c:pt idx="3">
                  <c:v>42</c:v>
                </c:pt>
                <c:pt idx="4">
                  <c:v>129</c:v>
                </c:pt>
                <c:pt idx="5">
                  <c:v>170</c:v>
                </c:pt>
                <c:pt idx="6">
                  <c:v>332</c:v>
                </c:pt>
                <c:pt idx="7">
                  <c:v>504</c:v>
                </c:pt>
                <c:pt idx="8">
                  <c:v>647</c:v>
                </c:pt>
                <c:pt idx="9">
                  <c:v>647</c:v>
                </c:pt>
                <c:pt idx="10">
                  <c:v>647</c:v>
                </c:pt>
                <c:pt idx="11">
                  <c:v>647</c:v>
                </c:pt>
              </c:numCache>
            </c:numRef>
          </c:val>
          <c:smooth val="0"/>
        </c:ser>
        <c:dLbls>
          <c:showLegendKey val="0"/>
          <c:showVal val="0"/>
          <c:showCatName val="0"/>
          <c:showSerName val="0"/>
          <c:showPercent val="0"/>
          <c:showBubbleSize val="0"/>
        </c:dLbls>
        <c:marker val="1"/>
        <c:smooth val="0"/>
        <c:axId val="178565504"/>
        <c:axId val="178567424"/>
      </c:lineChart>
      <c:dateAx>
        <c:axId val="17856550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67424"/>
        <c:crosses val="autoZero"/>
        <c:auto val="1"/>
        <c:lblOffset val="100"/>
        <c:baseTimeUnit val="months"/>
      </c:dateAx>
      <c:valAx>
        <c:axId val="17856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65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layout/>
      <c:overlay val="0"/>
      <c:spPr>
        <a:noFill/>
        <a:ln>
          <a:noFill/>
        </a:ln>
        <a:effectLst/>
      </c:sp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'SPi-CPi'!$B$3:$B$18</c:f>
              <c:numCache>
                <c:formatCode>[$-409]mmm\-yy;@</c:formatCode>
                <c:ptCount val="16"/>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42315</c:v>
                </c:pt>
              </c:numCache>
            </c:numRef>
          </c:cat>
          <c:val>
            <c:numRef>
              <c:f>'SPi-CPi'!$C$3:$C$18</c:f>
              <c:numCache>
                <c:formatCode>General</c:formatCode>
                <c:ptCount val="16"/>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'SPi-CPi'!$B$3:$B$18</c:f>
              <c:numCache>
                <c:formatCode>[$-409]mmm\-yy;@</c:formatCode>
                <c:ptCount val="16"/>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42315</c:v>
                </c:pt>
              </c:numCache>
            </c:numRef>
          </c:cat>
          <c:val>
            <c:numRef>
              <c:f>'SPi-CPi'!$D$3:$D$18</c:f>
              <c:numCache>
                <c:formatCode>General</c:formatCode>
                <c:ptCount val="16"/>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numCache>
            </c:numRef>
          </c:val>
          <c:smooth val="0"/>
        </c:ser>
        <c:dLbls>
          <c:showLegendKey val="0"/>
          <c:showVal val="0"/>
          <c:showCatName val="0"/>
          <c:showSerName val="0"/>
          <c:showPercent val="0"/>
          <c:showBubbleSize val="0"/>
        </c:dLbls>
        <c:marker val="1"/>
        <c:smooth val="0"/>
        <c:axId val="178991104"/>
        <c:axId val="178993024"/>
      </c:lineChart>
      <c:dateAx>
        <c:axId val="17899110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93024"/>
        <c:crosses val="autoZero"/>
        <c:auto val="1"/>
        <c:lblOffset val="100"/>
        <c:baseTimeUnit val="months"/>
      </c:dateAx>
      <c:valAx>
        <c:axId val="178993024"/>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91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CPI Trend</a:t>
            </a:r>
            <a:endParaRPr lang="en-US">
              <a:effectLst/>
            </a:endParaRPr>
          </a:p>
        </c:rich>
      </c:tx>
      <c:layout/>
      <c:overlay val="0"/>
      <c:spPr>
        <a:noFill/>
        <a:ln>
          <a:noFill/>
        </a:ln>
        <a:effectLst/>
      </c:spPr>
    </c:title>
    <c:autoTitleDeleted val="0"/>
    <c:plotArea>
      <c:layout/>
      <c:lineChart>
        <c:grouping val="standard"/>
        <c:varyColors val="0"/>
        <c:ser>
          <c:idx val="1"/>
          <c:order val="0"/>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'SPi-CPi'!$B$3:$B$15</c:f>
              <c:numCache>
                <c:formatCode>[$-409]mmm\-yy;@</c:formatCode>
                <c:ptCount val="1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numCache>
            </c:numRef>
          </c:cat>
          <c:val>
            <c:numRef>
              <c:f>'SPi-CPi'!$D$3:$D$15</c:f>
              <c:numCache>
                <c:formatCode>General</c:formatCode>
                <c:ptCount val="13"/>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numCache>
            </c:numRef>
          </c:val>
          <c:smooth val="0"/>
        </c:ser>
        <c:dLbls>
          <c:showLegendKey val="0"/>
          <c:showVal val="0"/>
          <c:showCatName val="0"/>
          <c:showSerName val="0"/>
          <c:showPercent val="0"/>
          <c:showBubbleSize val="0"/>
        </c:dLbls>
        <c:marker val="1"/>
        <c:smooth val="0"/>
        <c:axId val="179017216"/>
        <c:axId val="179019136"/>
      </c:lineChart>
      <c:dateAx>
        <c:axId val="17901721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19136"/>
        <c:crosses val="autoZero"/>
        <c:auto val="1"/>
        <c:lblOffset val="100"/>
        <c:baseTimeUnit val="months"/>
      </c:dateAx>
      <c:valAx>
        <c:axId val="179019136"/>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17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SPI Trend</a:t>
            </a:r>
            <a:endParaRPr lang="en-US">
              <a:effectLst/>
            </a:endParaRPr>
          </a:p>
        </c:rich>
      </c:tx>
      <c:layout/>
      <c:overlay val="0"/>
      <c:spPr>
        <a:noFill/>
        <a:ln>
          <a:noFill/>
        </a:ln>
        <a:effectLst/>
      </c:sp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'SPi-CPi'!$B$3:$B$15</c:f>
              <c:numCache>
                <c:formatCode>[$-409]mmm\-yy;@</c:formatCode>
                <c:ptCount val="1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numCache>
            </c:numRef>
          </c:cat>
          <c:val>
            <c:numRef>
              <c:f>'SPi-CPi'!$C$3:$C$15</c:f>
              <c:numCache>
                <c:formatCode>General</c:formatCode>
                <c:ptCount val="13"/>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numCache>
            </c:numRef>
          </c:val>
          <c:smooth val="0"/>
        </c:ser>
        <c:dLbls>
          <c:showLegendKey val="0"/>
          <c:showVal val="0"/>
          <c:showCatName val="0"/>
          <c:showSerName val="0"/>
          <c:showPercent val="0"/>
          <c:showBubbleSize val="0"/>
        </c:dLbls>
        <c:marker val="1"/>
        <c:smooth val="0"/>
        <c:axId val="178727936"/>
        <c:axId val="178734208"/>
      </c:lineChart>
      <c:dateAx>
        <c:axId val="17872793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34208"/>
        <c:crosses val="autoZero"/>
        <c:auto val="1"/>
        <c:lblOffset val="100"/>
        <c:baseTimeUnit val="months"/>
      </c:dateAx>
      <c:valAx>
        <c:axId val="178734208"/>
        <c:scaling>
          <c:orientation val="minMax"/>
          <c:max val="1.6"/>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27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layout/>
      <c:overlay val="0"/>
      <c:spPr>
        <a:noFill/>
        <a:ln>
          <a:noFill/>
        </a:ln>
        <a:effectLst/>
      </c:spPr>
    </c:title>
    <c:autoTitleDeleted val="0"/>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Recoveries!$B$8:$B$9</c:f>
              <c:strCache>
                <c:ptCount val="2"/>
                <c:pt idx="0">
                  <c:v>Recovered</c:v>
                </c:pt>
                <c:pt idx="1">
                  <c:v>Unrecovered</c:v>
                </c:pt>
              </c:strCache>
            </c:strRef>
          </c:cat>
          <c:val>
            <c:numRef>
              <c:f>Recoveries!$C$8:$C$9</c:f>
              <c:numCache>
                <c:formatCode>_(* #,##0_);_(* \(#,##0\);_(* "-"??_);_(@_)</c:formatCode>
                <c:ptCount val="2"/>
                <c:pt idx="0">
                  <c:v>8780269.2600000016</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2.xml"/><Relationship Id="rId7" Type="http://schemas.openxmlformats.org/officeDocument/2006/relationships/chart" Target="../charts/chart4.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3.xml"/><Relationship Id="rId5" Type="http://schemas.openxmlformats.org/officeDocument/2006/relationships/image" Target="../media/image3.png"/><Relationship Id="rId4" Type="http://schemas.openxmlformats.org/officeDocument/2006/relationships/image" Target="../media/image2.png"/><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51955</xdr:colOff>
      <xdr:row>10</xdr:row>
      <xdr:rowOff>8663</xdr:rowOff>
    </xdr:from>
    <xdr:to>
      <xdr:col>25</xdr:col>
      <xdr:colOff>8659</xdr:colOff>
      <xdr:row>13</xdr:row>
      <xdr:rowOff>43299</xdr:rowOff>
    </xdr:to>
    <xdr:sp macro="" textlink="">
      <xdr:nvSpPr>
        <xdr:cNvPr id="541" name="Rectangle 540"/>
        <xdr:cNvSpPr/>
      </xdr:nvSpPr>
      <xdr:spPr>
        <a:xfrm>
          <a:off x="554182" y="1714504"/>
          <a:ext cx="4139045" cy="658090"/>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68</xdr:col>
      <xdr:colOff>252131</xdr:colOff>
      <xdr:row>2</xdr:row>
      <xdr:rowOff>44701</xdr:rowOff>
    </xdr:from>
    <xdr:to>
      <xdr:col>72</xdr:col>
      <xdr:colOff>137246</xdr:colOff>
      <xdr:row>3</xdr:row>
      <xdr:rowOff>162098</xdr:rowOff>
    </xdr:to>
    <xdr:pic>
      <xdr:nvPicPr>
        <xdr:cNvPr id="135" name="Picture 13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65572" y="134348"/>
          <a:ext cx="670329" cy="307897"/>
        </a:xfrm>
        <a:prstGeom prst="rect">
          <a:avLst/>
        </a:prstGeom>
      </xdr:spPr>
    </xdr:pic>
    <xdr:clientData/>
  </xdr:twoCellAnchor>
  <xdr:twoCellAnchor>
    <xdr:from>
      <xdr:col>57</xdr:col>
      <xdr:colOff>168624</xdr:colOff>
      <xdr:row>19</xdr:row>
      <xdr:rowOff>28575</xdr:rowOff>
    </xdr:from>
    <xdr:to>
      <xdr:col>58</xdr:col>
      <xdr:colOff>149573</xdr:colOff>
      <xdr:row>19</xdr:row>
      <xdr:rowOff>180976</xdr:rowOff>
    </xdr:to>
    <xdr:grpSp>
      <xdr:nvGrpSpPr>
        <xdr:cNvPr id="233" name="Group 232"/>
        <xdr:cNvGrpSpPr/>
      </xdr:nvGrpSpPr>
      <xdr:grpSpPr>
        <a:xfrm>
          <a:off x="12428660" y="3512004"/>
          <a:ext cx="225877" cy="152401"/>
          <a:chOff x="0" y="0"/>
          <a:chExt cx="850901" cy="762000"/>
        </a:xfrm>
      </xdr:grpSpPr>
      <xdr:sp macro="" textlink="">
        <xdr:nvSpPr>
          <xdr:cNvPr id="234" name="Freeform 23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5" name="Freeform 23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36" name="Freeform 23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7" name="Freeform 23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3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39" name="Freeform 23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0" name="Oval 23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1" name="Oval 24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2" name="Oval 24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243" name="Oval 24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4" name="Freeform 24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5" name="Freeform 24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6" name="Freeform 2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56</xdr:col>
      <xdr:colOff>159099</xdr:colOff>
      <xdr:row>19</xdr:row>
      <xdr:rowOff>28575</xdr:rowOff>
    </xdr:from>
    <xdr:to>
      <xdr:col>57</xdr:col>
      <xdr:colOff>140049</xdr:colOff>
      <xdr:row>19</xdr:row>
      <xdr:rowOff>180976</xdr:rowOff>
    </xdr:to>
    <xdr:grpSp>
      <xdr:nvGrpSpPr>
        <xdr:cNvPr id="261" name="Group 260"/>
        <xdr:cNvGrpSpPr/>
      </xdr:nvGrpSpPr>
      <xdr:grpSpPr>
        <a:xfrm>
          <a:off x="12174206" y="3512004"/>
          <a:ext cx="225879" cy="152401"/>
          <a:chOff x="0" y="0"/>
          <a:chExt cx="850901" cy="762000"/>
        </a:xfrm>
      </xdr:grpSpPr>
      <xdr:sp macro="" textlink="">
        <xdr:nvSpPr>
          <xdr:cNvPr id="262" name="Freeform 26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3" name="Freeform 2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64" name="Freeform 26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5" name="Freeform 2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6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67" name="Freeform 26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8" name="Oval 26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9" name="Oval 26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0" name="Oval 26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71" name="Oval 27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2" name="Freeform 27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3" name="Freeform 2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4" name="Freeform 27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235324</xdr:colOff>
      <xdr:row>5</xdr:row>
      <xdr:rowOff>19051</xdr:rowOff>
    </xdr:from>
    <xdr:to>
      <xdr:col>70</xdr:col>
      <xdr:colOff>33617</xdr:colOff>
      <xdr:row>5</xdr:row>
      <xdr:rowOff>179294</xdr:rowOff>
    </xdr:to>
    <xdr:grpSp>
      <xdr:nvGrpSpPr>
        <xdr:cNvPr id="275" name="Group 274"/>
        <xdr:cNvGrpSpPr/>
      </xdr:nvGrpSpPr>
      <xdr:grpSpPr>
        <a:xfrm>
          <a:off x="15216788" y="713015"/>
          <a:ext cx="206508" cy="160243"/>
          <a:chOff x="0" y="0"/>
          <a:chExt cx="850901" cy="762000"/>
        </a:xfrm>
      </xdr:grpSpPr>
      <xdr:sp macro="" textlink="">
        <xdr:nvSpPr>
          <xdr:cNvPr id="276" name="Freeform 27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7" name="Freeform 27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8" name="Freeform 27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9" name="Freeform 27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80"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81" name="Freeform 28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82" name="Oval 281"/>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83" name="Oval 282"/>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84" name="Oval 283"/>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285" name="Oval 284"/>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86" name="Freeform 28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87" name="Freeform 28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88" name="Freeform 28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67</xdr:col>
      <xdr:colOff>85928</xdr:colOff>
      <xdr:row>5</xdr:row>
      <xdr:rowOff>19050</xdr:rowOff>
    </xdr:from>
    <xdr:to>
      <xdr:col>67</xdr:col>
      <xdr:colOff>257735</xdr:colOff>
      <xdr:row>5</xdr:row>
      <xdr:rowOff>168088</xdr:rowOff>
    </xdr:to>
    <xdr:grpSp>
      <xdr:nvGrpSpPr>
        <xdr:cNvPr id="289" name="Group 288"/>
        <xdr:cNvGrpSpPr/>
      </xdr:nvGrpSpPr>
      <xdr:grpSpPr>
        <a:xfrm>
          <a:off x="14795249" y="713014"/>
          <a:ext cx="171807" cy="149038"/>
          <a:chOff x="0" y="0"/>
          <a:chExt cx="850901" cy="762000"/>
        </a:xfrm>
      </xdr:grpSpPr>
      <xdr:sp macro="" textlink="">
        <xdr:nvSpPr>
          <xdr:cNvPr id="290" name="Freeform 28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1" name="Freeform 2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2" name="Freeform 29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3" name="Freeform 2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9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95" name="Freeform 29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6" name="Oval 29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7" name="Oval 29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8" name="Oval 29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99" name="Oval 29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0" name="Freeform 29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01" name="Freeform 3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2" name="Freeform 30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55</xdr:col>
      <xdr:colOff>205603</xdr:colOff>
      <xdr:row>19</xdr:row>
      <xdr:rowOff>28575</xdr:rowOff>
    </xdr:from>
    <xdr:to>
      <xdr:col>56</xdr:col>
      <xdr:colOff>130524</xdr:colOff>
      <xdr:row>19</xdr:row>
      <xdr:rowOff>180976</xdr:rowOff>
    </xdr:to>
    <xdr:grpSp>
      <xdr:nvGrpSpPr>
        <xdr:cNvPr id="359" name="Group 358"/>
        <xdr:cNvGrpSpPr/>
      </xdr:nvGrpSpPr>
      <xdr:grpSpPr>
        <a:xfrm>
          <a:off x="11975782" y="3512004"/>
          <a:ext cx="169849" cy="152401"/>
          <a:chOff x="0" y="0"/>
          <a:chExt cx="850901" cy="762000"/>
        </a:xfrm>
      </xdr:grpSpPr>
      <xdr:sp macro="" textlink="">
        <xdr:nvSpPr>
          <xdr:cNvPr id="360" name="Freeform 35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1" name="Freeform 36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2" name="Freeform 36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3" name="Freeform 36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6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65" name="Freeform 3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6" name="Oval 36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7" name="Oval 36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8" name="Oval 36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69" name="Oval 36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370" name="Freeform 36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1" name="Freeform 37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2" name="Freeform 3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24</xdr:col>
      <xdr:colOff>71874</xdr:colOff>
      <xdr:row>5</xdr:row>
      <xdr:rowOff>19050</xdr:rowOff>
    </xdr:from>
    <xdr:to>
      <xdr:col>25</xdr:col>
      <xdr:colOff>52824</xdr:colOff>
      <xdr:row>5</xdr:row>
      <xdr:rowOff>171451</xdr:rowOff>
    </xdr:to>
    <xdr:grpSp>
      <xdr:nvGrpSpPr>
        <xdr:cNvPr id="373" name="Group 372"/>
        <xdr:cNvGrpSpPr/>
      </xdr:nvGrpSpPr>
      <xdr:grpSpPr>
        <a:xfrm>
          <a:off x="4671088" y="713014"/>
          <a:ext cx="185057" cy="152401"/>
          <a:chOff x="0" y="0"/>
          <a:chExt cx="850901" cy="762000"/>
        </a:xfrm>
      </xdr:grpSpPr>
      <xdr:sp macro="" textlink="">
        <xdr:nvSpPr>
          <xdr:cNvPr id="374" name="Freeform 3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5" name="Freeform 37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6" name="Freeform 3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7" name="Freeform 37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7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79" name="Freeform 3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0" name="Oval 37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1" name="Oval 38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2" name="Oval 38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383" name="Oval 38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4" name="Freeform 3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5" name="Freeform 38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6" name="Freeform 3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22</xdr:col>
      <xdr:colOff>52824</xdr:colOff>
      <xdr:row>5</xdr:row>
      <xdr:rowOff>19050</xdr:rowOff>
    </xdr:from>
    <xdr:to>
      <xdr:col>23</xdr:col>
      <xdr:colOff>33774</xdr:colOff>
      <xdr:row>5</xdr:row>
      <xdr:rowOff>171451</xdr:rowOff>
    </xdr:to>
    <xdr:grpSp>
      <xdr:nvGrpSpPr>
        <xdr:cNvPr id="387" name="Group 386"/>
        <xdr:cNvGrpSpPr/>
      </xdr:nvGrpSpPr>
      <xdr:grpSpPr>
        <a:xfrm>
          <a:off x="4243824" y="713014"/>
          <a:ext cx="185057" cy="152401"/>
          <a:chOff x="0" y="0"/>
          <a:chExt cx="850901" cy="762000"/>
        </a:xfrm>
      </xdr:grpSpPr>
      <xdr:sp macro="" textlink="">
        <xdr:nvSpPr>
          <xdr:cNvPr id="388" name="Freeform 3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9" name="Freeform 38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0" name="Freeform 3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1" name="Freeform 39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92"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93" name="Freeform 3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4" name="Oval 393"/>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5" name="Oval 394"/>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6" name="Oval 395"/>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97" name="Oval 396"/>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8" name="Freeform 39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9" name="Freeform 39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0" name="Freeform 39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23</xdr:col>
      <xdr:colOff>62349</xdr:colOff>
      <xdr:row>5</xdr:row>
      <xdr:rowOff>19050</xdr:rowOff>
    </xdr:from>
    <xdr:to>
      <xdr:col>24</xdr:col>
      <xdr:colOff>43299</xdr:colOff>
      <xdr:row>5</xdr:row>
      <xdr:rowOff>171451</xdr:rowOff>
    </xdr:to>
    <xdr:grpSp>
      <xdr:nvGrpSpPr>
        <xdr:cNvPr id="401" name="Group 400"/>
        <xdr:cNvGrpSpPr/>
      </xdr:nvGrpSpPr>
      <xdr:grpSpPr>
        <a:xfrm>
          <a:off x="4457456" y="713014"/>
          <a:ext cx="185057" cy="152401"/>
          <a:chOff x="0" y="0"/>
          <a:chExt cx="850901" cy="762000"/>
        </a:xfrm>
      </xdr:grpSpPr>
      <xdr:sp macro="" textlink="">
        <xdr:nvSpPr>
          <xdr:cNvPr id="402" name="Freeform 40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3" name="Freeform 40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4" name="Freeform 40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5" name="Freeform 40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0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07" name="Freeform 40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8" name="Oval 40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9" name="Oval 40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0" name="Oval 40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11" name="Oval 41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2" name="Freeform 41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13" name="Freeform 41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4" name="Freeform 41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12</xdr:col>
      <xdr:colOff>45254</xdr:colOff>
      <xdr:row>19</xdr:row>
      <xdr:rowOff>40601</xdr:rowOff>
    </xdr:from>
    <xdr:to>
      <xdr:col>13</xdr:col>
      <xdr:colOff>26205</xdr:colOff>
      <xdr:row>19</xdr:row>
      <xdr:rowOff>193002</xdr:rowOff>
    </xdr:to>
    <xdr:grpSp>
      <xdr:nvGrpSpPr>
        <xdr:cNvPr id="462" name="Group 461"/>
        <xdr:cNvGrpSpPr/>
      </xdr:nvGrpSpPr>
      <xdr:grpSpPr>
        <a:xfrm>
          <a:off x="2195183" y="3524030"/>
          <a:ext cx="185058" cy="152401"/>
          <a:chOff x="0" y="0"/>
          <a:chExt cx="850901" cy="762000"/>
        </a:xfrm>
      </xdr:grpSpPr>
      <xdr:sp macro="" textlink="">
        <xdr:nvSpPr>
          <xdr:cNvPr id="463" name="Freeform 4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4" name="Freeform 46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65" name="Freeform 4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6" name="Freeform 46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6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68" name="Freeform 46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9" name="Oval 46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0" name="Oval 46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1" name="Oval 47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72" name="Oval 47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3" name="Freeform 4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4" name="Freeform 47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5" name="Freeform 47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13</xdr:col>
      <xdr:colOff>54780</xdr:colOff>
      <xdr:row>19</xdr:row>
      <xdr:rowOff>40601</xdr:rowOff>
    </xdr:from>
    <xdr:to>
      <xdr:col>14</xdr:col>
      <xdr:colOff>35731</xdr:colOff>
      <xdr:row>19</xdr:row>
      <xdr:rowOff>193002</xdr:rowOff>
    </xdr:to>
    <xdr:grpSp>
      <xdr:nvGrpSpPr>
        <xdr:cNvPr id="476" name="Group 475"/>
        <xdr:cNvGrpSpPr/>
      </xdr:nvGrpSpPr>
      <xdr:grpSpPr>
        <a:xfrm>
          <a:off x="2408816" y="3524030"/>
          <a:ext cx="185058" cy="152401"/>
          <a:chOff x="0" y="0"/>
          <a:chExt cx="850901" cy="762000"/>
        </a:xfrm>
      </xdr:grpSpPr>
      <xdr:sp macro="" textlink="">
        <xdr:nvSpPr>
          <xdr:cNvPr id="477" name="Freeform 47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8" name="Freeform 47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9" name="Freeform 47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0" name="Freeform 47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8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82" name="Freeform 48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3" name="Oval 48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4" name="Oval 48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5" name="Oval 48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86" name="Oval 48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7" name="Freeform 48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8" name="Freeform 48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489" name="Freeform 48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34</xdr:row>
      <xdr:rowOff>32808</xdr:rowOff>
    </xdr:from>
    <xdr:to>
      <xdr:col>32</xdr:col>
      <xdr:colOff>89958</xdr:colOff>
      <xdr:row>34</xdr:row>
      <xdr:rowOff>185209</xdr:rowOff>
    </xdr:to>
    <xdr:grpSp>
      <xdr:nvGrpSpPr>
        <xdr:cNvPr id="490" name="Group 489"/>
        <xdr:cNvGrpSpPr/>
      </xdr:nvGrpSpPr>
      <xdr:grpSpPr>
        <a:xfrm>
          <a:off x="6136972" y="6577844"/>
          <a:ext cx="185057" cy="152401"/>
          <a:chOff x="0" y="0"/>
          <a:chExt cx="850901" cy="762000"/>
        </a:xfrm>
      </xdr:grpSpPr>
      <xdr:sp macro="" textlink="">
        <xdr:nvSpPr>
          <xdr:cNvPr id="491" name="Freeform 4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2" name="Freeform 49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3" name="Freeform 4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4" name="Freeform 49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9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96" name="Freeform 49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7" name="Oval 49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8" name="Oval 49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9" name="Oval 49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00" name="Oval 49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1" name="Freeform 5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2" name="Freeform 50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3" name="Freeform 50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34</xdr:row>
      <xdr:rowOff>30425</xdr:rowOff>
    </xdr:from>
    <xdr:to>
      <xdr:col>33</xdr:col>
      <xdr:colOff>99486</xdr:colOff>
      <xdr:row>34</xdr:row>
      <xdr:rowOff>182826</xdr:rowOff>
    </xdr:to>
    <xdr:grpSp>
      <xdr:nvGrpSpPr>
        <xdr:cNvPr id="504" name="Group 503"/>
        <xdr:cNvGrpSpPr/>
      </xdr:nvGrpSpPr>
      <xdr:grpSpPr>
        <a:xfrm>
          <a:off x="6350608" y="6575461"/>
          <a:ext cx="185057" cy="152401"/>
          <a:chOff x="0" y="0"/>
          <a:chExt cx="850901" cy="762000"/>
        </a:xfrm>
      </xdr:grpSpPr>
      <xdr:sp macro="" textlink="">
        <xdr:nvSpPr>
          <xdr:cNvPr id="505" name="Freeform 50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6" name="Freeform 50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7" name="Freeform 50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8" name="Freeform 50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0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10" name="Freeform 50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1" name="Oval 51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2" name="Oval 51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3" name="Oval 51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14" name="Oval 51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5" name="Freeform 51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6" name="Freeform 51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7" name="Freeform 51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33</xdr:col>
      <xdr:colOff>125736</xdr:colOff>
      <xdr:row>34</xdr:row>
      <xdr:rowOff>34388</xdr:rowOff>
    </xdr:from>
    <xdr:to>
      <xdr:col>34</xdr:col>
      <xdr:colOff>106686</xdr:colOff>
      <xdr:row>34</xdr:row>
      <xdr:rowOff>186789</xdr:rowOff>
    </xdr:to>
    <xdr:grpSp>
      <xdr:nvGrpSpPr>
        <xdr:cNvPr id="518" name="Group 517"/>
        <xdr:cNvGrpSpPr/>
      </xdr:nvGrpSpPr>
      <xdr:grpSpPr>
        <a:xfrm>
          <a:off x="6561915" y="6579424"/>
          <a:ext cx="185057" cy="152401"/>
          <a:chOff x="0" y="0"/>
          <a:chExt cx="850901" cy="762000"/>
        </a:xfrm>
      </xdr:grpSpPr>
      <xdr:sp macro="" textlink="">
        <xdr:nvSpPr>
          <xdr:cNvPr id="519" name="Freeform 51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0" name="Freeform 51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1" name="Freeform 52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2" name="Freeform 52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2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24" name="Freeform 52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5" name="Oval 52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6" name="Oval 52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7" name="Oval 52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28" name="Oval 52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9" name="Freeform 52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30" name="Freeform 52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31" name="Freeform 53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34</xdr:row>
      <xdr:rowOff>32808</xdr:rowOff>
    </xdr:from>
    <xdr:to>
      <xdr:col>32</xdr:col>
      <xdr:colOff>89958</xdr:colOff>
      <xdr:row>34</xdr:row>
      <xdr:rowOff>185209</xdr:rowOff>
    </xdr:to>
    <xdr:grpSp>
      <xdr:nvGrpSpPr>
        <xdr:cNvPr id="321" name="Group 320"/>
        <xdr:cNvGrpSpPr/>
      </xdr:nvGrpSpPr>
      <xdr:grpSpPr>
        <a:xfrm>
          <a:off x="6136972" y="6577844"/>
          <a:ext cx="185057" cy="152401"/>
          <a:chOff x="0" y="0"/>
          <a:chExt cx="850901" cy="762000"/>
        </a:xfrm>
      </xdr:grpSpPr>
      <xdr:sp macro="" textlink="">
        <xdr:nvSpPr>
          <xdr:cNvPr id="322" name="Freeform 32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3" name="Freeform 32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24" name="Freeform 32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5" name="Freeform 32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2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27" name="Freeform 32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8" name="Oval 32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9" name="Oval 32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0" name="Oval 32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31" name="Oval 33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2" name="Freeform 33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3" name="Freeform 33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4" name="Freeform 3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34</xdr:row>
      <xdr:rowOff>30425</xdr:rowOff>
    </xdr:from>
    <xdr:to>
      <xdr:col>33</xdr:col>
      <xdr:colOff>99486</xdr:colOff>
      <xdr:row>34</xdr:row>
      <xdr:rowOff>182826</xdr:rowOff>
    </xdr:to>
    <xdr:grpSp>
      <xdr:nvGrpSpPr>
        <xdr:cNvPr id="335" name="Group 334"/>
        <xdr:cNvGrpSpPr/>
      </xdr:nvGrpSpPr>
      <xdr:grpSpPr>
        <a:xfrm>
          <a:off x="6350608" y="6575461"/>
          <a:ext cx="185057" cy="152401"/>
          <a:chOff x="0" y="0"/>
          <a:chExt cx="850901" cy="762000"/>
        </a:xfrm>
      </xdr:grpSpPr>
      <xdr:sp macro="" textlink="">
        <xdr:nvSpPr>
          <xdr:cNvPr id="336" name="Freeform 33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7" name="Freeform 33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8" name="Freeform 33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9" name="Freeform 33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40"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41" name="Freeform 3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2" name="Oval 341"/>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3" name="Oval 342"/>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4" name="Oval 343"/>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45" name="Oval 344"/>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6" name="Freeform 34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7" name="Freeform 34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8" name="Freeform 3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xdr:col>
      <xdr:colOff>51955</xdr:colOff>
      <xdr:row>11</xdr:row>
      <xdr:rowOff>129890</xdr:rowOff>
    </xdr:from>
    <xdr:to>
      <xdr:col>25</xdr:col>
      <xdr:colOff>8659</xdr:colOff>
      <xdr:row>11</xdr:row>
      <xdr:rowOff>129890</xdr:rowOff>
    </xdr:to>
    <xdr:cxnSp macro="">
      <xdr:nvCxnSpPr>
        <xdr:cNvPr id="540" name="Straight Connector 539"/>
        <xdr:cNvCxnSpPr>
          <a:stCxn id="541" idx="1"/>
          <a:endCxn id="541" idx="3"/>
        </xdr:cNvCxnSpPr>
      </xdr:nvCxnSpPr>
      <xdr:spPr>
        <a:xfrm>
          <a:off x="554182" y="2043549"/>
          <a:ext cx="4139045"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67191</xdr:colOff>
      <xdr:row>19</xdr:row>
      <xdr:rowOff>41564</xdr:rowOff>
    </xdr:from>
    <xdr:to>
      <xdr:col>15</xdr:col>
      <xdr:colOff>48141</xdr:colOff>
      <xdr:row>19</xdr:row>
      <xdr:rowOff>193965</xdr:rowOff>
    </xdr:to>
    <xdr:grpSp>
      <xdr:nvGrpSpPr>
        <xdr:cNvPr id="537" name="Group 536"/>
        <xdr:cNvGrpSpPr/>
      </xdr:nvGrpSpPr>
      <xdr:grpSpPr>
        <a:xfrm>
          <a:off x="2625334" y="3524993"/>
          <a:ext cx="185057" cy="152401"/>
          <a:chOff x="0" y="0"/>
          <a:chExt cx="850901" cy="762000"/>
        </a:xfrm>
      </xdr:grpSpPr>
      <xdr:sp macro="" textlink="">
        <xdr:nvSpPr>
          <xdr:cNvPr id="538" name="Freeform 53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2" name="Freeform 54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3" name="Freeform 54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4" name="Freeform 54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4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46" name="Freeform 5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7" name="Oval 54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8" name="Oval 54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9" name="Oval 54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50" name="Oval 54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1" name="Freeform 55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52" name="Freeform 55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3" name="Freeform 55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xdr:col>
      <xdr:colOff>1</xdr:colOff>
      <xdr:row>20</xdr:row>
      <xdr:rowOff>86591</xdr:rowOff>
    </xdr:from>
    <xdr:to>
      <xdr:col>15</xdr:col>
      <xdr:colOff>68036</xdr:colOff>
      <xdr:row>32</xdr:row>
      <xdr:rowOff>95250</xdr:rowOff>
    </xdr:to>
    <xdr:graphicFrame macro="">
      <xdr:nvGraphicFramePr>
        <xdr:cNvPr id="556" name="Chart 5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100482</xdr:colOff>
      <xdr:row>19</xdr:row>
      <xdr:rowOff>40601</xdr:rowOff>
    </xdr:from>
    <xdr:to>
      <xdr:col>25</xdr:col>
      <xdr:colOff>81432</xdr:colOff>
      <xdr:row>19</xdr:row>
      <xdr:rowOff>193002</xdr:rowOff>
    </xdr:to>
    <xdr:grpSp>
      <xdr:nvGrpSpPr>
        <xdr:cNvPr id="584" name="Group 583"/>
        <xdr:cNvGrpSpPr/>
      </xdr:nvGrpSpPr>
      <xdr:grpSpPr>
        <a:xfrm>
          <a:off x="4699696" y="3524030"/>
          <a:ext cx="185057" cy="152401"/>
          <a:chOff x="0" y="0"/>
          <a:chExt cx="850901" cy="762000"/>
        </a:xfrm>
      </xdr:grpSpPr>
      <xdr:sp macro="" textlink="">
        <xdr:nvSpPr>
          <xdr:cNvPr id="585" name="Freeform 58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6" name="Freeform 58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7" name="Freeform 58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8" name="Freeform 58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8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90" name="Freeform 58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1" name="Oval 59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2" name="Oval 59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3" name="Oval 59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94" name="Oval 59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5" name="Freeform 59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6" name="Freeform 59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7" name="Freeform 59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25</xdr:col>
      <xdr:colOff>110007</xdr:colOff>
      <xdr:row>19</xdr:row>
      <xdr:rowOff>40601</xdr:rowOff>
    </xdr:from>
    <xdr:to>
      <xdr:col>26</xdr:col>
      <xdr:colOff>90958</xdr:colOff>
      <xdr:row>19</xdr:row>
      <xdr:rowOff>193002</xdr:rowOff>
    </xdr:to>
    <xdr:grpSp>
      <xdr:nvGrpSpPr>
        <xdr:cNvPr id="598" name="Group 597"/>
        <xdr:cNvGrpSpPr/>
      </xdr:nvGrpSpPr>
      <xdr:grpSpPr>
        <a:xfrm>
          <a:off x="4913328" y="3524030"/>
          <a:ext cx="185059" cy="152401"/>
          <a:chOff x="0" y="0"/>
          <a:chExt cx="850901" cy="762000"/>
        </a:xfrm>
      </xdr:grpSpPr>
      <xdr:sp macro="" textlink="">
        <xdr:nvSpPr>
          <xdr:cNvPr id="599" name="Freeform 59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0" name="Freeform 59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1" name="Freeform 60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2" name="Freeform 60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0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04" name="Freeform 60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5" name="Oval 60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6" name="Oval 60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7" name="Oval 60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08" name="Oval 60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9" name="Freeform 60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0" name="Freeform 60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611" name="Freeform 61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26</xdr:col>
      <xdr:colOff>122418</xdr:colOff>
      <xdr:row>19</xdr:row>
      <xdr:rowOff>41564</xdr:rowOff>
    </xdr:from>
    <xdr:to>
      <xdr:col>27</xdr:col>
      <xdr:colOff>103368</xdr:colOff>
      <xdr:row>19</xdr:row>
      <xdr:rowOff>193965</xdr:rowOff>
    </xdr:to>
    <xdr:grpSp>
      <xdr:nvGrpSpPr>
        <xdr:cNvPr id="612" name="Group 611"/>
        <xdr:cNvGrpSpPr/>
      </xdr:nvGrpSpPr>
      <xdr:grpSpPr>
        <a:xfrm>
          <a:off x="5129847" y="3524993"/>
          <a:ext cx="185057" cy="152401"/>
          <a:chOff x="0" y="0"/>
          <a:chExt cx="850901" cy="762000"/>
        </a:xfrm>
      </xdr:grpSpPr>
      <xdr:sp macro="" textlink="">
        <xdr:nvSpPr>
          <xdr:cNvPr id="613" name="Freeform 61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4" name="Freeform 61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15" name="Freeform 61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6" name="Freeform 61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1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18" name="Freeform 61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9" name="Oval 61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0" name="Oval 61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1" name="Oval 62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22" name="Oval 62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3" name="Freeform 62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4" name="Freeform 62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5" name="Freeform 62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197758</xdr:colOff>
      <xdr:row>19</xdr:row>
      <xdr:rowOff>12887</xdr:rowOff>
    </xdr:from>
    <xdr:to>
      <xdr:col>72</xdr:col>
      <xdr:colOff>135484</xdr:colOff>
      <xdr:row>19</xdr:row>
      <xdr:rowOff>165288</xdr:rowOff>
    </xdr:to>
    <xdr:grpSp>
      <xdr:nvGrpSpPr>
        <xdr:cNvPr id="628" name="Group 627"/>
        <xdr:cNvGrpSpPr/>
      </xdr:nvGrpSpPr>
      <xdr:grpSpPr>
        <a:xfrm>
          <a:off x="15723508" y="3496316"/>
          <a:ext cx="182655" cy="152401"/>
          <a:chOff x="0" y="0"/>
          <a:chExt cx="850901" cy="762000"/>
        </a:xfrm>
      </xdr:grpSpPr>
      <xdr:sp macro="" textlink="">
        <xdr:nvSpPr>
          <xdr:cNvPr id="629" name="Freeform 62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0" name="Freeform 62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1" name="Freeform 63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2" name="Freeform 63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3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34" name="Freeform 6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5" name="Oval 63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6" name="Oval 63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7" name="Oval 63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38" name="Oval 63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9" name="Freeform 63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0" name="Freeform 63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1" name="Freeform 6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109791</xdr:colOff>
      <xdr:row>19</xdr:row>
      <xdr:rowOff>12887</xdr:rowOff>
    </xdr:from>
    <xdr:to>
      <xdr:col>71</xdr:col>
      <xdr:colOff>157976</xdr:colOff>
      <xdr:row>19</xdr:row>
      <xdr:rowOff>165288</xdr:rowOff>
    </xdr:to>
    <xdr:grpSp>
      <xdr:nvGrpSpPr>
        <xdr:cNvPr id="642" name="Group 641"/>
        <xdr:cNvGrpSpPr/>
      </xdr:nvGrpSpPr>
      <xdr:grpSpPr>
        <a:xfrm>
          <a:off x="15499470" y="3496316"/>
          <a:ext cx="184256" cy="152401"/>
          <a:chOff x="0" y="0"/>
          <a:chExt cx="850901" cy="762000"/>
        </a:xfrm>
      </xdr:grpSpPr>
      <xdr:sp macro="" textlink="">
        <xdr:nvSpPr>
          <xdr:cNvPr id="643" name="Freeform 64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4" name="Freeform 64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5" name="Freeform 64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6" name="Freeform 64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4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48" name="Freeform 6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9" name="Oval 64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0" name="Oval 64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1" name="Oval 65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52" name="Oval 65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3" name="Freeform 65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4" name="Freeform 65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5" name="Freeform 65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33030</xdr:colOff>
      <xdr:row>19</xdr:row>
      <xdr:rowOff>12887</xdr:rowOff>
    </xdr:from>
    <xdr:to>
      <xdr:col>70</xdr:col>
      <xdr:colOff>81216</xdr:colOff>
      <xdr:row>19</xdr:row>
      <xdr:rowOff>165288</xdr:rowOff>
    </xdr:to>
    <xdr:grpSp>
      <xdr:nvGrpSpPr>
        <xdr:cNvPr id="656" name="Group 655"/>
        <xdr:cNvGrpSpPr/>
      </xdr:nvGrpSpPr>
      <xdr:grpSpPr>
        <a:xfrm>
          <a:off x="15286637" y="3496316"/>
          <a:ext cx="184258" cy="152401"/>
          <a:chOff x="0" y="0"/>
          <a:chExt cx="850901" cy="762000"/>
        </a:xfrm>
      </xdr:grpSpPr>
      <xdr:sp macro="" textlink="">
        <xdr:nvSpPr>
          <xdr:cNvPr id="657" name="Freeform 65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8" name="Freeform 65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9" name="Freeform 65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0" name="Freeform 65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6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62" name="Freeform 66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3" name="Oval 66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4" name="Oval 66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5" name="Oval 66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66" name="Oval 66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667" name="Freeform 66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8" name="Freeform 66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9" name="Freeform 66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25417</xdr:colOff>
      <xdr:row>5</xdr:row>
      <xdr:rowOff>25772</xdr:rowOff>
    </xdr:from>
    <xdr:to>
      <xdr:col>68</xdr:col>
      <xdr:colOff>197224</xdr:colOff>
      <xdr:row>5</xdr:row>
      <xdr:rowOff>174810</xdr:rowOff>
    </xdr:to>
    <xdr:grpSp>
      <xdr:nvGrpSpPr>
        <xdr:cNvPr id="698" name="Group 697"/>
        <xdr:cNvGrpSpPr/>
      </xdr:nvGrpSpPr>
      <xdr:grpSpPr>
        <a:xfrm>
          <a:off x="15006881" y="719736"/>
          <a:ext cx="171807" cy="149038"/>
          <a:chOff x="0" y="0"/>
          <a:chExt cx="850901" cy="762000"/>
        </a:xfrm>
      </xdr:grpSpPr>
      <xdr:sp macro="" textlink="">
        <xdr:nvSpPr>
          <xdr:cNvPr id="699" name="Freeform 69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00" name="Freeform 69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01" name="Freeform 70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02" name="Freeform 70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0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04" name="Freeform 70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05" name="Oval 70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06" name="Oval 70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07" name="Oval 70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08" name="Oval 70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09" name="Freeform 70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0" name="Freeform 70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1" name="Freeform 71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35</xdr:col>
      <xdr:colOff>122464</xdr:colOff>
      <xdr:row>44</xdr:row>
      <xdr:rowOff>40822</xdr:rowOff>
    </xdr:from>
    <xdr:to>
      <xdr:col>51</xdr:col>
      <xdr:colOff>136072</xdr:colOff>
      <xdr:row>52</xdr:row>
      <xdr:rowOff>190500</xdr:rowOff>
    </xdr:to>
    <xdr:graphicFrame macro="">
      <xdr:nvGraphicFramePr>
        <xdr:cNvPr id="670" name="Chart 6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35</xdr:col>
      <xdr:colOff>136072</xdr:colOff>
      <xdr:row>35</xdr:row>
      <xdr:rowOff>95250</xdr:rowOff>
    </xdr:from>
    <xdr:to>
      <xdr:col>49</xdr:col>
      <xdr:colOff>108858</xdr:colOff>
      <xdr:row>44</xdr:row>
      <xdr:rowOff>0</xdr:rowOff>
    </xdr:to>
    <xdr:pic>
      <xdr:nvPicPr>
        <xdr:cNvPr id="4" name="Picture 3"/>
        <xdr:cNvPicPr>
          <a:picLocks noChangeAspect="1"/>
        </xdr:cNvPicPr>
      </xdr:nvPicPr>
      <xdr:blipFill>
        <a:blip xmlns:r="http://schemas.openxmlformats.org/officeDocument/2006/relationships" r:embed="rId4"/>
        <a:stretch>
          <a:fillRect/>
        </a:stretch>
      </xdr:blipFill>
      <xdr:spPr>
        <a:xfrm>
          <a:off x="6980465" y="6232071"/>
          <a:ext cx="3360964" cy="1877786"/>
        </a:xfrm>
        <a:prstGeom prst="rect">
          <a:avLst/>
        </a:prstGeom>
      </xdr:spPr>
    </xdr:pic>
    <xdr:clientData/>
  </xdr:twoCellAnchor>
  <xdr:twoCellAnchor editAs="oneCell">
    <xdr:from>
      <xdr:col>26</xdr:col>
      <xdr:colOff>-1</xdr:colOff>
      <xdr:row>6</xdr:row>
      <xdr:rowOff>58335</xdr:rowOff>
    </xdr:from>
    <xdr:to>
      <xdr:col>47</xdr:col>
      <xdr:colOff>163285</xdr:colOff>
      <xdr:row>18</xdr:row>
      <xdr:rowOff>54429</xdr:rowOff>
    </xdr:to>
    <xdr:pic>
      <xdr:nvPicPr>
        <xdr:cNvPr id="2" name="Picture 1"/>
        <xdr:cNvPicPr>
          <a:picLocks noChangeAspect="1"/>
        </xdr:cNvPicPr>
      </xdr:nvPicPr>
      <xdr:blipFill>
        <a:blip xmlns:r="http://schemas.openxmlformats.org/officeDocument/2006/relationships" r:embed="rId5"/>
        <a:stretch>
          <a:fillRect/>
        </a:stretch>
      </xdr:blipFill>
      <xdr:spPr>
        <a:xfrm>
          <a:off x="5007428" y="942799"/>
          <a:ext cx="4898571" cy="2445380"/>
        </a:xfrm>
        <a:prstGeom prst="rect">
          <a:avLst/>
        </a:prstGeom>
        <a:ln>
          <a:solidFill>
            <a:schemeClr val="bg1">
              <a:lumMod val="85000"/>
            </a:schemeClr>
          </a:solidFill>
        </a:ln>
      </xdr:spPr>
    </xdr:pic>
    <xdr:clientData/>
  </xdr:twoCellAnchor>
  <xdr:twoCellAnchor>
    <xdr:from>
      <xdr:col>2</xdr:col>
      <xdr:colOff>190500</xdr:colOff>
      <xdr:row>6</xdr:row>
      <xdr:rowOff>95250</xdr:rowOff>
    </xdr:from>
    <xdr:to>
      <xdr:col>25</xdr:col>
      <xdr:colOff>13608</xdr:colOff>
      <xdr:row>17</xdr:row>
      <xdr:rowOff>81643</xdr:rowOff>
    </xdr:to>
    <xdr:graphicFrame macro="">
      <xdr:nvGraphicFramePr>
        <xdr:cNvPr id="671" name="Chart 6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46</xdr:col>
      <xdr:colOff>237880</xdr:colOff>
      <xdr:row>4</xdr:row>
      <xdr:rowOff>198664</xdr:rowOff>
    </xdr:from>
    <xdr:to>
      <xdr:col>47</xdr:col>
      <xdr:colOff>178009</xdr:colOff>
      <xdr:row>5</xdr:row>
      <xdr:rowOff>146958</xdr:rowOff>
    </xdr:to>
    <xdr:grpSp>
      <xdr:nvGrpSpPr>
        <xdr:cNvPr id="672" name="Group 671"/>
        <xdr:cNvGrpSpPr/>
      </xdr:nvGrpSpPr>
      <xdr:grpSpPr>
        <a:xfrm>
          <a:off x="9735666" y="688521"/>
          <a:ext cx="185057" cy="152401"/>
          <a:chOff x="0" y="0"/>
          <a:chExt cx="850901" cy="762000"/>
        </a:xfrm>
      </xdr:grpSpPr>
      <xdr:sp macro="" textlink="">
        <xdr:nvSpPr>
          <xdr:cNvPr id="673" name="Freeform 67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4" name="Freeform 6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75" name="Freeform 67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6" name="Freeform 6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7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78" name="Freeform 67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9" name="Oval 67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0" name="Oval 67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1" name="Oval 68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82" name="Oval 68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3" name="Freeform 68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4" name="Freeform 6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5" name="Freeform 68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45</xdr:col>
      <xdr:colOff>55545</xdr:colOff>
      <xdr:row>4</xdr:row>
      <xdr:rowOff>198664</xdr:rowOff>
    </xdr:from>
    <xdr:to>
      <xdr:col>45</xdr:col>
      <xdr:colOff>240602</xdr:colOff>
      <xdr:row>5</xdr:row>
      <xdr:rowOff>146958</xdr:rowOff>
    </xdr:to>
    <xdr:grpSp>
      <xdr:nvGrpSpPr>
        <xdr:cNvPr id="686" name="Group 685"/>
        <xdr:cNvGrpSpPr/>
      </xdr:nvGrpSpPr>
      <xdr:grpSpPr>
        <a:xfrm>
          <a:off x="9308402" y="688521"/>
          <a:ext cx="185057" cy="152401"/>
          <a:chOff x="0" y="0"/>
          <a:chExt cx="850901" cy="762000"/>
        </a:xfrm>
      </xdr:grpSpPr>
      <xdr:sp macro="" textlink="">
        <xdr:nvSpPr>
          <xdr:cNvPr id="687" name="Freeform 68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8" name="Freeform 6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9" name="Freeform 68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0" name="Freeform 6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9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92" name="Freeform 69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3" name="Oval 69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4" name="Oval 69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95" name="Oval 69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96" name="Oval 69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97" name="Freeform 69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0" name="Freeform 74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51" name="Freeform 75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46</xdr:col>
      <xdr:colOff>24248</xdr:colOff>
      <xdr:row>4</xdr:row>
      <xdr:rowOff>198664</xdr:rowOff>
    </xdr:from>
    <xdr:to>
      <xdr:col>46</xdr:col>
      <xdr:colOff>209305</xdr:colOff>
      <xdr:row>5</xdr:row>
      <xdr:rowOff>146958</xdr:rowOff>
    </xdr:to>
    <xdr:grpSp>
      <xdr:nvGrpSpPr>
        <xdr:cNvPr id="752" name="Group 751"/>
        <xdr:cNvGrpSpPr/>
      </xdr:nvGrpSpPr>
      <xdr:grpSpPr>
        <a:xfrm>
          <a:off x="9522034" y="688521"/>
          <a:ext cx="185057" cy="152401"/>
          <a:chOff x="0" y="0"/>
          <a:chExt cx="850901" cy="762000"/>
        </a:xfrm>
      </xdr:grpSpPr>
      <xdr:sp macro="" textlink="">
        <xdr:nvSpPr>
          <xdr:cNvPr id="753" name="Freeform 75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4" name="Freeform 7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55" name="Freeform 75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6" name="Freeform 75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5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58" name="Freeform 75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9" name="Oval 75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60" name="Oval 75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1" name="Oval 76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62" name="Oval 76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3" name="Freeform 76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64" name="Freeform 76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5" name="Freeform 7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17</xdr:col>
      <xdr:colOff>1</xdr:colOff>
      <xdr:row>21</xdr:row>
      <xdr:rowOff>22412</xdr:rowOff>
    </xdr:from>
    <xdr:to>
      <xdr:col>27</xdr:col>
      <xdr:colOff>149678</xdr:colOff>
      <xdr:row>32</xdr:row>
      <xdr:rowOff>100853</xdr:rowOff>
    </xdr:to>
    <xdr:graphicFrame macro="">
      <xdr:nvGraphicFramePr>
        <xdr:cNvPr id="766" name="Chart 7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52</xdr:col>
      <xdr:colOff>0</xdr:colOff>
      <xdr:row>35</xdr:row>
      <xdr:rowOff>40822</xdr:rowOff>
    </xdr:from>
    <xdr:to>
      <xdr:col>72</xdr:col>
      <xdr:colOff>231322</xdr:colOff>
      <xdr:row>52</xdr:row>
      <xdr:rowOff>136071</xdr:rowOff>
    </xdr:to>
    <xdr:pic>
      <xdr:nvPicPr>
        <xdr:cNvPr id="3" name="Picture 2"/>
        <xdr:cNvPicPr>
          <a:picLocks noChangeAspect="1"/>
        </xdr:cNvPicPr>
      </xdr:nvPicPr>
      <xdr:blipFill>
        <a:blip xmlns:r="http://schemas.openxmlformats.org/officeDocument/2006/relationships" r:embed="rId8"/>
        <a:stretch>
          <a:fillRect/>
        </a:stretch>
      </xdr:blipFill>
      <xdr:spPr>
        <a:xfrm>
          <a:off x="11035393" y="6789965"/>
          <a:ext cx="4966608" cy="3701142"/>
        </a:xfrm>
        <a:prstGeom prst="rect">
          <a:avLst/>
        </a:prstGeom>
      </xdr:spPr>
    </xdr:pic>
    <xdr:clientData/>
  </xdr:twoCellAnchor>
  <xdr:twoCellAnchor>
    <xdr:from>
      <xdr:col>49</xdr:col>
      <xdr:colOff>1441</xdr:colOff>
      <xdr:row>34</xdr:row>
      <xdr:rowOff>0</xdr:rowOff>
    </xdr:from>
    <xdr:to>
      <xdr:col>49</xdr:col>
      <xdr:colOff>184096</xdr:colOff>
      <xdr:row>34</xdr:row>
      <xdr:rowOff>152401</xdr:rowOff>
    </xdr:to>
    <xdr:grpSp>
      <xdr:nvGrpSpPr>
        <xdr:cNvPr id="810" name="Group 809"/>
        <xdr:cNvGrpSpPr/>
      </xdr:nvGrpSpPr>
      <xdr:grpSpPr>
        <a:xfrm>
          <a:off x="10234012" y="6545036"/>
          <a:ext cx="182655" cy="152401"/>
          <a:chOff x="0" y="0"/>
          <a:chExt cx="850901" cy="762000"/>
        </a:xfrm>
      </xdr:grpSpPr>
      <xdr:sp macro="" textlink="">
        <xdr:nvSpPr>
          <xdr:cNvPr id="811" name="Freeform 81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2" name="Freeform 81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13" name="Freeform 81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4" name="Freeform 81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1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16" name="Freeform 81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7" name="Oval 81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8" name="Oval 81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19" name="Oval 81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820" name="Oval 81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1" name="Freeform 82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2" name="Freeform 82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3" name="Freeform 82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48</xdr:col>
      <xdr:colOff>22331</xdr:colOff>
      <xdr:row>34</xdr:row>
      <xdr:rowOff>0</xdr:rowOff>
    </xdr:from>
    <xdr:to>
      <xdr:col>48</xdr:col>
      <xdr:colOff>206587</xdr:colOff>
      <xdr:row>34</xdr:row>
      <xdr:rowOff>152401</xdr:rowOff>
    </xdr:to>
    <xdr:grpSp>
      <xdr:nvGrpSpPr>
        <xdr:cNvPr id="824" name="Group 823"/>
        <xdr:cNvGrpSpPr/>
      </xdr:nvGrpSpPr>
      <xdr:grpSpPr>
        <a:xfrm>
          <a:off x="10009974" y="6545036"/>
          <a:ext cx="184256" cy="152401"/>
          <a:chOff x="0" y="0"/>
          <a:chExt cx="850901" cy="762000"/>
        </a:xfrm>
      </xdr:grpSpPr>
      <xdr:sp macro="" textlink="">
        <xdr:nvSpPr>
          <xdr:cNvPr id="825" name="Freeform 82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6" name="Freeform 82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7" name="Freeform 82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8" name="Freeform 82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2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30" name="Freeform 82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1" name="Oval 83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2" name="Oval 83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3" name="Oval 83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34" name="Oval 83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5" name="Freeform 83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6" name="Freeform 83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7" name="Freeform 83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47</xdr:col>
      <xdr:colOff>54427</xdr:colOff>
      <xdr:row>34</xdr:row>
      <xdr:rowOff>0</xdr:rowOff>
    </xdr:from>
    <xdr:to>
      <xdr:col>47</xdr:col>
      <xdr:colOff>238685</xdr:colOff>
      <xdr:row>34</xdr:row>
      <xdr:rowOff>152401</xdr:rowOff>
    </xdr:to>
    <xdr:grpSp>
      <xdr:nvGrpSpPr>
        <xdr:cNvPr id="838" name="Group 837"/>
        <xdr:cNvGrpSpPr/>
      </xdr:nvGrpSpPr>
      <xdr:grpSpPr>
        <a:xfrm>
          <a:off x="9797141" y="6545036"/>
          <a:ext cx="184258" cy="152401"/>
          <a:chOff x="0" y="0"/>
          <a:chExt cx="850901" cy="762000"/>
        </a:xfrm>
      </xdr:grpSpPr>
      <xdr:sp macro="" textlink="">
        <xdr:nvSpPr>
          <xdr:cNvPr id="839" name="Freeform 83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0" name="Freeform 83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41" name="Freeform 84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2" name="Freeform 84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4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44" name="Freeform 84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5" name="Oval 84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6" name="Oval 84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47" name="Oval 84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48" name="Oval 84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849" name="Freeform 84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0" name="Freeform 84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51" name="Freeform 85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194662</xdr:colOff>
      <xdr:row>34</xdr:row>
      <xdr:rowOff>2722</xdr:rowOff>
    </xdr:from>
    <xdr:to>
      <xdr:col>72</xdr:col>
      <xdr:colOff>132388</xdr:colOff>
      <xdr:row>34</xdr:row>
      <xdr:rowOff>155123</xdr:rowOff>
    </xdr:to>
    <xdr:grpSp>
      <xdr:nvGrpSpPr>
        <xdr:cNvPr id="852" name="Group 851"/>
        <xdr:cNvGrpSpPr/>
      </xdr:nvGrpSpPr>
      <xdr:grpSpPr>
        <a:xfrm>
          <a:off x="15720412" y="6547758"/>
          <a:ext cx="182655" cy="152401"/>
          <a:chOff x="0" y="0"/>
          <a:chExt cx="850901" cy="762000"/>
        </a:xfrm>
      </xdr:grpSpPr>
      <xdr:sp macro="" textlink="">
        <xdr:nvSpPr>
          <xdr:cNvPr id="853" name="Freeform 85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4" name="Freeform 8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55" name="Freeform 85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6" name="Freeform 85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5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58" name="Freeform 85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9" name="Oval 85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0" name="Oval 85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1" name="Oval 86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862" name="Oval 86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3" name="Freeform 86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4" name="Freeform 86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5" name="Freeform 8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106695</xdr:colOff>
      <xdr:row>34</xdr:row>
      <xdr:rowOff>2722</xdr:rowOff>
    </xdr:from>
    <xdr:to>
      <xdr:col>71</xdr:col>
      <xdr:colOff>154880</xdr:colOff>
      <xdr:row>34</xdr:row>
      <xdr:rowOff>155123</xdr:rowOff>
    </xdr:to>
    <xdr:grpSp>
      <xdr:nvGrpSpPr>
        <xdr:cNvPr id="866" name="Group 865"/>
        <xdr:cNvGrpSpPr/>
      </xdr:nvGrpSpPr>
      <xdr:grpSpPr>
        <a:xfrm>
          <a:off x="15496374" y="6547758"/>
          <a:ext cx="184256" cy="152401"/>
          <a:chOff x="0" y="0"/>
          <a:chExt cx="850901" cy="762000"/>
        </a:xfrm>
      </xdr:grpSpPr>
      <xdr:sp macro="" textlink="">
        <xdr:nvSpPr>
          <xdr:cNvPr id="867" name="Freeform 86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8" name="Freeform 86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9" name="Freeform 86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0" name="Freeform 86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7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72" name="Freeform 8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3" name="Oval 87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4" name="Oval 87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5" name="Oval 87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76" name="Oval 87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7" name="Freeform 87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8" name="Freeform 87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9" name="Freeform 8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29934</xdr:colOff>
      <xdr:row>34</xdr:row>
      <xdr:rowOff>2722</xdr:rowOff>
    </xdr:from>
    <xdr:to>
      <xdr:col>70</xdr:col>
      <xdr:colOff>78120</xdr:colOff>
      <xdr:row>34</xdr:row>
      <xdr:rowOff>155123</xdr:rowOff>
    </xdr:to>
    <xdr:grpSp>
      <xdr:nvGrpSpPr>
        <xdr:cNvPr id="880" name="Group 879"/>
        <xdr:cNvGrpSpPr/>
      </xdr:nvGrpSpPr>
      <xdr:grpSpPr>
        <a:xfrm>
          <a:off x="15283541" y="6547758"/>
          <a:ext cx="184258" cy="152401"/>
          <a:chOff x="0" y="0"/>
          <a:chExt cx="850901" cy="762000"/>
        </a:xfrm>
      </xdr:grpSpPr>
      <xdr:sp macro="" textlink="">
        <xdr:nvSpPr>
          <xdr:cNvPr id="881" name="Freeform 88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2" name="Freeform 88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83" name="Freeform 88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4" name="Freeform 88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8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86" name="Freeform 8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7" name="Oval 88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8" name="Oval 88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89" name="Oval 88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90" name="Oval 88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891" name="Freeform 89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92" name="Freeform 89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93" name="Freeform 8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editAs="oneCell">
    <xdr:from>
      <xdr:col>2</xdr:col>
      <xdr:colOff>153849</xdr:colOff>
      <xdr:row>42</xdr:row>
      <xdr:rowOff>67071</xdr:rowOff>
    </xdr:from>
    <xdr:to>
      <xdr:col>35</xdr:col>
      <xdr:colOff>33130</xdr:colOff>
      <xdr:row>52</xdr:row>
      <xdr:rowOff>115955</xdr:rowOff>
    </xdr:to>
    <xdr:pic>
      <xdr:nvPicPr>
        <xdr:cNvPr id="894" name="Picture 893"/>
        <xdr:cNvPicPr>
          <a:picLocks noChangeAspect="1"/>
        </xdr:cNvPicPr>
      </xdr:nvPicPr>
      <xdr:blipFill>
        <a:blip xmlns:r="http://schemas.openxmlformats.org/officeDocument/2006/relationships" r:embed="rId9"/>
        <a:stretch>
          <a:fillRect/>
        </a:stretch>
      </xdr:blipFill>
      <xdr:spPr>
        <a:xfrm>
          <a:off x="253240" y="8457354"/>
          <a:ext cx="6439107" cy="21029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361950</xdr:colOff>
      <xdr:row>1</xdr:row>
      <xdr:rowOff>33336</xdr:rowOff>
    </xdr:from>
    <xdr:to>
      <xdr:col>18</xdr:col>
      <xdr:colOff>266700</xdr:colOff>
      <xdr:row>16</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594250</xdr:colOff>
      <xdr:row>1</xdr:row>
      <xdr:rowOff>114322</xdr:rowOff>
    </xdr:from>
    <xdr:to>
      <xdr:col>8</xdr:col>
      <xdr:colOff>156100</xdr:colOff>
      <xdr:row>4</xdr:row>
      <xdr:rowOff>97207</xdr:rowOff>
    </xdr:to>
    <xdr:sp macro="" textlink="">
      <xdr:nvSpPr>
        <xdr:cNvPr id="3" name="Down Arrow 2"/>
        <xdr:cNvSpPr/>
      </xdr:nvSpPr>
      <xdr:spPr>
        <a:xfrm rot="3342646">
          <a:off x="4127057" y="191490"/>
          <a:ext cx="554385" cy="7810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483395</xdr:colOff>
      <xdr:row>6</xdr:row>
      <xdr:rowOff>138112</xdr:rowOff>
    </xdr:from>
    <xdr:to>
      <xdr:col>13</xdr:col>
      <xdr:colOff>154781</xdr:colOff>
      <xdr:row>10</xdr:row>
      <xdr:rowOff>43481</xdr:rowOff>
    </xdr:to>
    <xdr:sp macro="" textlink="">
      <xdr:nvSpPr>
        <xdr:cNvPr id="7" name="Rectangle 6"/>
        <xdr:cNvSpPr/>
      </xdr:nvSpPr>
      <xdr:spPr>
        <a:xfrm>
          <a:off x="2971801" y="1281112"/>
          <a:ext cx="5136355"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104775</xdr:colOff>
      <xdr:row>22</xdr:row>
      <xdr:rowOff>140493</xdr:rowOff>
    </xdr:from>
    <xdr:to>
      <xdr:col>22</xdr:col>
      <xdr:colOff>450056</xdr:colOff>
      <xdr:row>26</xdr:row>
      <xdr:rowOff>45862</xdr:rowOff>
    </xdr:to>
    <xdr:sp macro="" textlink="">
      <xdr:nvSpPr>
        <xdr:cNvPr id="6" name="Rectangle 5"/>
        <xdr:cNvSpPr/>
      </xdr:nvSpPr>
      <xdr:spPr>
        <a:xfrm>
          <a:off x="8665369" y="4331493"/>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71437</xdr:colOff>
      <xdr:row>6</xdr:row>
      <xdr:rowOff>130969</xdr:rowOff>
    </xdr:from>
    <xdr:to>
      <xdr:col>22</xdr:col>
      <xdr:colOff>416718</xdr:colOff>
      <xdr:row>10</xdr:row>
      <xdr:rowOff>36338</xdr:rowOff>
    </xdr:to>
    <xdr:sp macro="" textlink="">
      <xdr:nvSpPr>
        <xdr:cNvPr id="5" name="Rectangle 4"/>
        <xdr:cNvSpPr/>
      </xdr:nvSpPr>
      <xdr:spPr>
        <a:xfrm>
          <a:off x="8632031" y="1273969"/>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171449</xdr:colOff>
      <xdr:row>0</xdr:row>
      <xdr:rowOff>176212</xdr:rowOff>
    </xdr:from>
    <xdr:to>
      <xdr:col>13</xdr:col>
      <xdr:colOff>314324</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419101</xdr:colOff>
      <xdr:row>0</xdr:row>
      <xdr:rowOff>166688</xdr:rowOff>
    </xdr:from>
    <xdr:to>
      <xdr:col>22</xdr:col>
      <xdr:colOff>561976</xdr:colOff>
      <xdr:row>16</xdr:row>
      <xdr:rowOff>66676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404813</xdr:colOff>
      <xdr:row>16</xdr:row>
      <xdr:rowOff>166688</xdr:rowOff>
    </xdr:from>
    <xdr:to>
      <xdr:col>22</xdr:col>
      <xdr:colOff>547688</xdr:colOff>
      <xdr:row>32</xdr:row>
      <xdr:rowOff>66676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488157</xdr:colOff>
      <xdr:row>8</xdr:row>
      <xdr:rowOff>107156</xdr:rowOff>
    </xdr:from>
    <xdr:to>
      <xdr:col>13</xdr:col>
      <xdr:colOff>142875</xdr:colOff>
      <xdr:row>8</xdr:row>
      <xdr:rowOff>107156</xdr:rowOff>
    </xdr:to>
    <xdr:cxnSp macro="">
      <xdr:nvCxnSpPr>
        <xdr:cNvPr id="8" name="Straight Connector 7"/>
        <xdr:cNvCxnSpPr/>
      </xdr:nvCxnSpPr>
      <xdr:spPr>
        <a:xfrm>
          <a:off x="2976563" y="1631156"/>
          <a:ext cx="5119687"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78565</xdr:colOff>
      <xdr:row>8</xdr:row>
      <xdr:rowOff>83344</xdr:rowOff>
    </xdr:from>
    <xdr:to>
      <xdr:col>22</xdr:col>
      <xdr:colOff>392906</xdr:colOff>
      <xdr:row>8</xdr:row>
      <xdr:rowOff>90489</xdr:rowOff>
    </xdr:to>
    <xdr:cxnSp macro="">
      <xdr:nvCxnSpPr>
        <xdr:cNvPr id="11" name="Straight Connector 10"/>
        <xdr:cNvCxnSpPr/>
      </xdr:nvCxnSpPr>
      <xdr:spPr>
        <a:xfrm flipV="1">
          <a:off x="8639159" y="1607344"/>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123811</xdr:colOff>
      <xdr:row>24</xdr:row>
      <xdr:rowOff>80956</xdr:rowOff>
    </xdr:from>
    <xdr:to>
      <xdr:col>22</xdr:col>
      <xdr:colOff>438152</xdr:colOff>
      <xdr:row>24</xdr:row>
      <xdr:rowOff>88101</xdr:rowOff>
    </xdr:to>
    <xdr:cxnSp macro="">
      <xdr:nvCxnSpPr>
        <xdr:cNvPr id="13" name="Straight Connector 12"/>
        <xdr:cNvCxnSpPr/>
      </xdr:nvCxnSpPr>
      <xdr:spPr>
        <a:xfrm flipV="1">
          <a:off x="8684405" y="4652956"/>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514350</xdr:colOff>
      <xdr:row>0</xdr:row>
      <xdr:rowOff>152400</xdr:rowOff>
    </xdr:from>
    <xdr:to>
      <xdr:col>6</xdr:col>
      <xdr:colOff>57150</xdr:colOff>
      <xdr:row>3</xdr:row>
      <xdr:rowOff>66675</xdr:rowOff>
    </xdr:to>
    <xdr:sp macro="" textlink="">
      <xdr:nvSpPr>
        <xdr:cNvPr id="2" name="Rounded Rectangular Callout 1"/>
        <xdr:cNvSpPr/>
      </xdr:nvSpPr>
      <xdr:spPr>
        <a:xfrm>
          <a:off x="2990850" y="152400"/>
          <a:ext cx="1371600" cy="485775"/>
        </a:xfrm>
        <a:prstGeom prst="wedgeRoundRectCallout">
          <a:avLst>
            <a:gd name="adj1" fmla="val -84027"/>
            <a:gd name="adj2" fmla="val 6218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Paste here</a:t>
          </a:r>
        </a:p>
      </xdr:txBody>
    </xdr:sp>
    <xdr:clientData/>
  </xdr:twoCellAnchor>
  <xdr:twoCellAnchor>
    <xdr:from>
      <xdr:col>6</xdr:col>
      <xdr:colOff>585787</xdr:colOff>
      <xdr:row>0</xdr:row>
      <xdr:rowOff>166687</xdr:rowOff>
    </xdr:from>
    <xdr:to>
      <xdr:col>14</xdr:col>
      <xdr:colOff>280987</xdr:colOff>
      <xdr:row>15</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257175</xdr:colOff>
      <xdr:row>18</xdr:row>
      <xdr:rowOff>93456</xdr:rowOff>
    </xdr:from>
    <xdr:to>
      <xdr:col>12</xdr:col>
      <xdr:colOff>438150</xdr:colOff>
      <xdr:row>27</xdr:row>
      <xdr:rowOff>144670</xdr:rowOff>
    </xdr:to>
    <xdr:pic>
      <xdr:nvPicPr>
        <xdr:cNvPr id="5" name="Picture 2" descr="image00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7175" y="3522456"/>
          <a:ext cx="8286750" cy="17657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333375</xdr:colOff>
      <xdr:row>6</xdr:row>
      <xdr:rowOff>42861</xdr:rowOff>
    </xdr:from>
    <xdr:to>
      <xdr:col>9</xdr:col>
      <xdr:colOff>28575</xdr:colOff>
      <xdr:row>21</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323850</xdr:colOff>
      <xdr:row>389</xdr:row>
      <xdr:rowOff>166687</xdr:rowOff>
    </xdr:from>
    <xdr:to>
      <xdr:col>7</xdr:col>
      <xdr:colOff>4895850</xdr:colOff>
      <xdr:row>405</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561975</xdr:colOff>
      <xdr:row>0</xdr:row>
      <xdr:rowOff>152401</xdr:rowOff>
    </xdr:from>
    <xdr:to>
      <xdr:col>18</xdr:col>
      <xdr:colOff>190500</xdr:colOff>
      <xdr:row>5</xdr:row>
      <xdr:rowOff>114301</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605622" y="152401"/>
              <a:ext cx="83876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276225</xdr:colOff>
      <xdr:row>0</xdr:row>
      <xdr:rowOff>152400</xdr:rowOff>
    </xdr:from>
    <xdr:to>
      <xdr:col>16</xdr:col>
      <xdr:colOff>371475</xdr:colOff>
      <xdr:row>13</xdr:row>
      <xdr:rowOff>168087</xdr:rowOff>
    </xdr:to>
    <mc:AlternateContent xmlns:mc="http://schemas.openxmlformats.org/markup-compatibility/2006" xmlns:a14="http://schemas.microsoft.com/office/drawing/2010/main">
      <mc:Choice Requires="a14">
        <xdr:graphicFrame macro="">
          <xdr:nvGraphicFramePr>
            <xdr:cNvPr id="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714754" y="152400"/>
              <a:ext cx="700368" cy="2492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016929/AppData/Local/Microsoft/Windows/INetCache/Content.Outlook/XPZSCZHV/BELFAST%20QMS%20Gate%20D%20AFC%20Review%20List-%20MASTER.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BIP%20-%20Change%20Request%20Register%20-%20EPM%20-%2020151104%20-%20REFRESH%20ON%20OPE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List"/>
      <sheetName val="Result table"/>
      <sheetName val="Sheet3"/>
    </sheetNames>
    <sheetDataSet>
      <sheetData sheetId="0">
        <row r="391">
          <cell r="D391" t="str">
            <v>Non-Conformity</v>
          </cell>
        </row>
      </sheetData>
      <sheetData sheetId="1">
        <row r="1">
          <cell r="D1" t="str">
            <v>0Y</v>
          </cell>
          <cell r="E1" t="str">
            <v>Non-Conformity</v>
          </cell>
        </row>
        <row r="2">
          <cell r="D2" t="str">
            <v>0N</v>
          </cell>
          <cell r="E2" t="str">
            <v>Observation</v>
          </cell>
        </row>
        <row r="3">
          <cell r="D3" t="str">
            <v>01Y</v>
          </cell>
          <cell r="E3" t="str">
            <v>Non-Conformity</v>
          </cell>
        </row>
        <row r="4">
          <cell r="D4" t="str">
            <v>01N</v>
          </cell>
          <cell r="E4" t="str">
            <v>Observation</v>
          </cell>
        </row>
        <row r="5">
          <cell r="D5" t="str">
            <v>02Y</v>
          </cell>
          <cell r="E5" t="str">
            <v>Non-Conformity</v>
          </cell>
        </row>
        <row r="6">
          <cell r="D6" t="str">
            <v>02N</v>
          </cell>
          <cell r="E6" t="str">
            <v>Observation</v>
          </cell>
        </row>
        <row r="7">
          <cell r="D7" t="str">
            <v>03Y</v>
          </cell>
          <cell r="E7" t="str">
            <v>Non-Conformity</v>
          </cell>
        </row>
        <row r="8">
          <cell r="D8" t="str">
            <v>03N</v>
          </cell>
          <cell r="E8" t="str">
            <v>Observation</v>
          </cell>
        </row>
        <row r="9">
          <cell r="D9" t="str">
            <v>11Y</v>
          </cell>
          <cell r="E9" t="str">
            <v>Non-Conformity</v>
          </cell>
        </row>
        <row r="10">
          <cell r="D10" t="str">
            <v>11N</v>
          </cell>
          <cell r="E10" t="str">
            <v>Observation</v>
          </cell>
        </row>
        <row r="11">
          <cell r="D11" t="str">
            <v>12Y</v>
          </cell>
          <cell r="E11" t="str">
            <v>Observation</v>
          </cell>
        </row>
        <row r="12">
          <cell r="D12" t="str">
            <v>12N</v>
          </cell>
          <cell r="E12" t="str">
            <v>Acceptable</v>
          </cell>
        </row>
        <row r="13">
          <cell r="D13" t="str">
            <v>13Y</v>
          </cell>
          <cell r="E13" t="str">
            <v>Acceptable</v>
          </cell>
        </row>
        <row r="14">
          <cell r="D14" t="str">
            <v>13N</v>
          </cell>
          <cell r="E14" t="str">
            <v>Acceptable</v>
          </cell>
        </row>
        <row r="15">
          <cell r="D15" t="str">
            <v>NCY</v>
          </cell>
          <cell r="E15" t="str">
            <v>Not Checked</v>
          </cell>
        </row>
        <row r="16">
          <cell r="D16" t="str">
            <v>NAY</v>
          </cell>
          <cell r="E16" t="str">
            <v>Not Applicable</v>
          </cell>
        </row>
        <row r="17">
          <cell r="D17" t="str">
            <v>NCN</v>
          </cell>
          <cell r="E17" t="str">
            <v>Not Checked</v>
          </cell>
        </row>
        <row r="18">
          <cell r="D18" t="str">
            <v>NAN</v>
          </cell>
          <cell r="E18" t="str">
            <v>Not Applicable</v>
          </cell>
        </row>
        <row r="19">
          <cell r="D19" t="str">
            <v>Y</v>
          </cell>
          <cell r="E19" t="str">
            <v>EMPTY</v>
          </cell>
        </row>
        <row r="20">
          <cell r="D20" t="str">
            <v>N</v>
          </cell>
          <cell r="E20" t="str">
            <v>EMPTY</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Report"/>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20016929/AppData/Local/Microsoft/Windows/INetCache/Content.Outlook/XPZSCZHV/Dashboard%2020-11-2014.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ouise Steyn " refreshedDate="42023.428121412035" createdVersion="5" refreshedVersion="5" minRefreshableVersion="3" recordCount="31">
  <cacheSource type="worksheet">
    <worksheetSource ref="B3:I34" sheet="SHE" r:id="rId2"/>
  </cacheSource>
  <cacheFields count="8">
    <cacheField name="Contractor" numFmtId="0">
      <sharedItems count="9">
        <s v="MMD - 2318/72"/>
        <s v="K&amp;T - 6656B"/>
        <s v="GroundTruth-HQ - 2325/72/CA"/>
        <s v="GroundTruth Site - 2325/72/CA"/>
        <s v="Exxaro Internal Project Team (IPT)"/>
        <s v="Epoch-Site - 2322/72/CA"/>
        <s v="Epoch-HQ- 2322/72/CA"/>
        <s v="DRA - 2317/72"/>
        <s v="ARUP - 2271/72/CA"/>
      </sharedItems>
    </cacheField>
    <cacheField name="Employees" numFmtId="0">
      <sharedItems containsSemiMixedTypes="0" containsString="0" containsNumber="1" containsInteger="1" minValue="4" maxValue="67"/>
    </cacheField>
    <cacheField name="Hours" numFmtId="0">
      <sharedItems containsSemiMixedTypes="0" containsString="0" containsNumber="1" minValue="4" maxValue="2318.5"/>
    </cacheField>
    <cacheField name="LTI" numFmtId="0">
      <sharedItems containsSemiMixedTypes="0" containsString="0" containsNumber="1" containsInteger="1" minValue="0" maxValue="0"/>
    </cacheField>
    <cacheField name="MI" numFmtId="0">
      <sharedItems containsSemiMixedTypes="0" containsString="0" containsNumber="1" containsInteger="1" minValue="0" maxValue="0"/>
    </cacheField>
    <cacheField name="Month" numFmtId="0">
      <sharedItems containsSemiMixedTypes="0" containsString="0" containsNumber="1" containsInteger="1" minValue="6" maxValue="12" count="7">
        <n v="9"/>
        <n v="10"/>
        <n v="11"/>
        <n v="12"/>
        <n v="7"/>
        <n v="8"/>
        <n v="6"/>
      </sharedItems>
    </cacheField>
    <cacheField name="Year" numFmtId="0">
      <sharedItems containsSemiMixedTypes="0" containsString="0" containsNumber="1" containsInteger="1" minValue="2014" maxValue="2014" count="1">
        <n v="2014"/>
      </sharedItems>
    </cacheField>
    <cacheField name="Team" numFmtId="0">
      <sharedItems count="2">
        <s v="Contractor"/>
        <s v="Exxaro"/>
      </sharedItems>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31">
  <r>
    <x v="0"/>
    <n v="5"/>
    <n v="25"/>
    <n v="0"/>
    <n v="0"/>
    <x v="0"/>
    <x v="0"/>
    <x v="0"/>
  </r>
  <r>
    <x v="0"/>
    <n v="8"/>
    <n v="345"/>
    <n v="0"/>
    <n v="0"/>
    <x v="1"/>
    <x v="0"/>
    <x v="0"/>
  </r>
  <r>
    <x v="0"/>
    <n v="13"/>
    <n v="615"/>
    <n v="0"/>
    <n v="0"/>
    <x v="2"/>
    <x v="0"/>
    <x v="0"/>
  </r>
  <r>
    <x v="0"/>
    <n v="13"/>
    <n v="659"/>
    <n v="0"/>
    <n v="0"/>
    <x v="3"/>
    <x v="0"/>
    <x v="0"/>
  </r>
  <r>
    <x v="1"/>
    <n v="5"/>
    <n v="600"/>
    <n v="0"/>
    <n v="0"/>
    <x v="0"/>
    <x v="0"/>
    <x v="0"/>
  </r>
  <r>
    <x v="1"/>
    <n v="5"/>
    <n v="860"/>
    <n v="0"/>
    <n v="0"/>
    <x v="1"/>
    <x v="0"/>
    <x v="0"/>
  </r>
  <r>
    <x v="2"/>
    <n v="4"/>
    <n v="4"/>
    <n v="0"/>
    <n v="0"/>
    <x v="0"/>
    <x v="0"/>
    <x v="0"/>
  </r>
  <r>
    <x v="2"/>
    <n v="4"/>
    <n v="58"/>
    <n v="0"/>
    <n v="0"/>
    <x v="1"/>
    <x v="0"/>
    <x v="0"/>
  </r>
  <r>
    <x v="2"/>
    <n v="4"/>
    <n v="36"/>
    <n v="0"/>
    <n v="0"/>
    <x v="2"/>
    <x v="0"/>
    <x v="0"/>
  </r>
  <r>
    <x v="2"/>
    <n v="4"/>
    <n v="30"/>
    <n v="0"/>
    <n v="0"/>
    <x v="3"/>
    <x v="0"/>
    <x v="0"/>
  </r>
  <r>
    <x v="3"/>
    <n v="6"/>
    <n v="160"/>
    <n v="0"/>
    <n v="0"/>
    <x v="3"/>
    <x v="0"/>
    <x v="0"/>
  </r>
  <r>
    <x v="4"/>
    <n v="20"/>
    <n v="1792.98"/>
    <n v="0"/>
    <n v="0"/>
    <x v="4"/>
    <x v="0"/>
    <x v="1"/>
  </r>
  <r>
    <x v="4"/>
    <n v="24"/>
    <n v="2076.48"/>
    <n v="0"/>
    <n v="0"/>
    <x v="5"/>
    <x v="0"/>
    <x v="1"/>
  </r>
  <r>
    <x v="4"/>
    <n v="20"/>
    <n v="1232.6400000000001"/>
    <n v="0"/>
    <n v="0"/>
    <x v="6"/>
    <x v="0"/>
    <x v="1"/>
  </r>
  <r>
    <x v="4"/>
    <n v="24"/>
    <n v="2021.35"/>
    <n v="0"/>
    <n v="0"/>
    <x v="0"/>
    <x v="0"/>
    <x v="1"/>
  </r>
  <r>
    <x v="4"/>
    <n v="24"/>
    <n v="1214.93"/>
    <n v="0"/>
    <n v="0"/>
    <x v="1"/>
    <x v="0"/>
    <x v="1"/>
  </r>
  <r>
    <x v="4"/>
    <n v="25"/>
    <n v="857.3"/>
    <n v="0"/>
    <n v="0"/>
    <x v="2"/>
    <x v="0"/>
    <x v="1"/>
  </r>
  <r>
    <x v="4"/>
    <n v="25"/>
    <n v="1031.77"/>
    <n v="0"/>
    <n v="0"/>
    <x v="3"/>
    <x v="0"/>
    <x v="1"/>
  </r>
  <r>
    <x v="5"/>
    <n v="11"/>
    <n v="346"/>
    <n v="0"/>
    <n v="0"/>
    <x v="2"/>
    <x v="0"/>
    <x v="0"/>
  </r>
  <r>
    <x v="6"/>
    <n v="4"/>
    <n v="247.5"/>
    <n v="0"/>
    <n v="0"/>
    <x v="1"/>
    <x v="0"/>
    <x v="0"/>
  </r>
  <r>
    <x v="6"/>
    <n v="4"/>
    <n v="152.5"/>
    <n v="0"/>
    <n v="0"/>
    <x v="2"/>
    <x v="0"/>
    <x v="0"/>
  </r>
  <r>
    <x v="6"/>
    <n v="4"/>
    <n v="508.5"/>
    <n v="0"/>
    <n v="0"/>
    <x v="3"/>
    <x v="0"/>
    <x v="0"/>
  </r>
  <r>
    <x v="7"/>
    <n v="30"/>
    <n v="984"/>
    <n v="0"/>
    <n v="0"/>
    <x v="1"/>
    <x v="0"/>
    <x v="0"/>
  </r>
  <r>
    <x v="7"/>
    <n v="38"/>
    <n v="2069"/>
    <n v="0"/>
    <n v="0"/>
    <x v="2"/>
    <x v="0"/>
    <x v="0"/>
  </r>
  <r>
    <x v="8"/>
    <n v="23"/>
    <n v="1943.25"/>
    <n v="0"/>
    <n v="0"/>
    <x v="4"/>
    <x v="0"/>
    <x v="0"/>
  </r>
  <r>
    <x v="8"/>
    <n v="24"/>
    <n v="865"/>
    <n v="0"/>
    <n v="0"/>
    <x v="5"/>
    <x v="0"/>
    <x v="0"/>
  </r>
  <r>
    <x v="8"/>
    <n v="24"/>
    <n v="1309.5"/>
    <n v="0"/>
    <n v="0"/>
    <x v="0"/>
    <x v="0"/>
    <x v="0"/>
  </r>
  <r>
    <x v="8"/>
    <n v="31"/>
    <n v="1428.75"/>
    <n v="0"/>
    <n v="0"/>
    <x v="1"/>
    <x v="0"/>
    <x v="0"/>
  </r>
  <r>
    <x v="8"/>
    <n v="31"/>
    <n v="1312.75"/>
    <n v="0"/>
    <n v="0"/>
    <x v="1"/>
    <x v="0"/>
    <x v="0"/>
  </r>
  <r>
    <x v="8"/>
    <n v="31"/>
    <n v="1312.75"/>
    <n v="0"/>
    <n v="0"/>
    <x v="2"/>
    <x v="0"/>
    <x v="0"/>
  </r>
  <r>
    <x v="8"/>
    <n v="67"/>
    <n v="2318.5"/>
    <n v="0"/>
    <n v="0"/>
    <x v="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2:O14" firstHeaderRow="0" firstDataRow="1" firstDataCol="1"/>
  <pivotFields count="8">
    <pivotField axis="axisRow" showAll="0">
      <items count="10">
        <item x="8"/>
        <item x="7"/>
        <item x="4"/>
        <item x="1"/>
        <item x="0"/>
        <item x="2"/>
        <item x="3"/>
        <item x="5"/>
        <item x="6"/>
        <item t="default"/>
      </items>
    </pivotField>
    <pivotField dataField="1" showAll="0"/>
    <pivotField dataField="1" showAll="0"/>
    <pivotField dataField="1" showAll="0"/>
    <pivotField dataField="1" showAll="0"/>
    <pivotField showAll="0">
      <items count="8">
        <item x="6"/>
        <item x="4"/>
        <item x="5"/>
        <item x="0"/>
        <item x="1"/>
        <item x="2"/>
        <item x="3"/>
        <item t="default"/>
      </items>
    </pivotField>
    <pivotField showAll="0">
      <items count="2">
        <item x="0"/>
        <item t="default"/>
      </items>
    </pivotField>
    <pivotField axis="axisRow" showAll="0">
      <items count="3">
        <item x="0"/>
        <item x="1"/>
        <item t="default"/>
      </items>
    </pivotField>
  </pivotFields>
  <rowFields count="2">
    <field x="7"/>
    <field x="0"/>
  </rowFields>
  <rowItems count="12">
    <i>
      <x/>
    </i>
    <i r="1">
      <x/>
    </i>
    <i r="1">
      <x v="1"/>
    </i>
    <i r="1">
      <x v="3"/>
    </i>
    <i r="1">
      <x v="4"/>
    </i>
    <i r="1">
      <x v="5"/>
    </i>
    <i r="1">
      <x v="6"/>
    </i>
    <i r="1">
      <x v="7"/>
    </i>
    <i r="1">
      <x v="8"/>
    </i>
    <i>
      <x v="1"/>
    </i>
    <i r="1">
      <x v="2"/>
    </i>
    <i t="grand">
      <x/>
    </i>
  </rowItems>
  <colFields count="1">
    <field x="-2"/>
  </colFields>
  <colItems count="4">
    <i>
      <x/>
    </i>
    <i i="1">
      <x v="1"/>
    </i>
    <i i="2">
      <x v="2"/>
    </i>
    <i i="3">
      <x v="3"/>
    </i>
  </colItems>
  <dataFields count="4">
    <dataField name=" Employees" fld="1" baseField="0" baseItem="1"/>
    <dataField name=" Hours" fld="2" baseField="0" baseItem="1" numFmtId="167"/>
    <dataField name=" LTI" fld="3" baseField="0" baseItem="1"/>
    <dataField name=" MI" fld="4" baseField="0" baseItem="1"/>
  </dataFields>
  <formats count="2">
    <format dxfId="3">
      <pivotArea outline="0" collapsedLevelsAreSubtotals="1" fieldPosition="0">
        <references count="1">
          <reference field="4294967294" count="1" selected="0">
            <x v="1"/>
          </reference>
        </references>
      </pivotArea>
    </format>
    <format dxfId="2">
      <pivotArea dataOnly="0" labelOnly="1" outline="0" fieldPosition="0">
        <references count="1">
          <reference field="4294967294" count="1">
            <x v="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6" name="PivotTable1"/>
  </pivotTables>
  <data>
    <tabular pivotCacheId="4">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6" name="PivotTable1"/>
  </pivotTables>
  <data>
    <tabular pivotCacheId="4">
      <items count="7">
        <i x="6" s="1"/>
        <i x="4" s="1"/>
        <i x="5"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1" caption="Year" rowHeight="241300"/>
  <slicer name="Month 1" cache="Slicer_Month1"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I54"/>
  <sheetViews>
    <sheetView showGridLines="0" tabSelected="1" view="pageLayout" zoomScale="70" zoomScaleNormal="110" zoomScaleSheetLayoutView="100" zoomScalePageLayoutView="70" workbookViewId="0">
      <selection activeCell="BM28" sqref="BM28:BP28"/>
    </sheetView>
  </sheetViews>
  <sheetFormatPr defaultRowHeight="16.5" x14ac:dyDescent="0.3"/>
  <cols>
    <col min="1" max="2" width="0.7109375" customWidth="1"/>
    <col min="3" max="3" width="2.85546875" customWidth="1"/>
    <col min="4" max="38" width="2.85546875" style="1" customWidth="1"/>
    <col min="39" max="39" width="3.5703125" style="1" customWidth="1"/>
    <col min="40" max="40" width="3.85546875" style="1" customWidth="1"/>
    <col min="41" max="41" width="4" style="1" customWidth="1"/>
    <col min="42" max="50" width="3.42578125" style="1" customWidth="1"/>
    <col min="51" max="51" width="4.42578125" style="1" customWidth="1"/>
    <col min="52" max="58" width="3.42578125" style="1" customWidth="1"/>
    <col min="59" max="59" width="4.42578125" style="1" customWidth="1"/>
    <col min="60" max="60" width="2.42578125" style="1" customWidth="1"/>
    <col min="61" max="61" width="2.85546875" style="1" customWidth="1"/>
    <col min="62" max="64" width="4.7109375" style="1" customWidth="1"/>
    <col min="65" max="65" width="2.85546875" style="1" customWidth="1"/>
    <col min="66" max="66" width="1.85546875" style="1" customWidth="1"/>
    <col min="67" max="67" width="2.140625" style="1" customWidth="1"/>
    <col min="68" max="69" width="3.7109375" style="1" customWidth="1"/>
    <col min="70" max="71" width="1.85546875" style="1" customWidth="1"/>
    <col min="72" max="72" width="3.28515625" style="1" customWidth="1"/>
    <col min="73" max="73" width="6" customWidth="1"/>
    <col min="74" max="74" width="4" customWidth="1"/>
    <col min="77" max="77" width="11" bestFit="1" customWidth="1"/>
    <col min="87" max="87" width="12.28515625" bestFit="1" customWidth="1"/>
  </cols>
  <sheetData>
    <row r="1" spans="2:73" ht="3.75" customHeight="1" thickBot="1" x14ac:dyDescent="0.35"/>
    <row r="2" spans="2:73" ht="3.75" customHeight="1" x14ac:dyDescent="0.3">
      <c r="B2" s="22"/>
      <c r="C2" s="23"/>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5"/>
    </row>
    <row r="3" spans="2:73" ht="15" customHeight="1" x14ac:dyDescent="0.3">
      <c r="B3" s="26"/>
      <c r="C3" s="299" t="s">
        <v>423</v>
      </c>
      <c r="D3" s="299"/>
      <c r="E3" s="299"/>
      <c r="F3" s="299"/>
      <c r="G3" s="299"/>
      <c r="H3" s="299"/>
      <c r="I3" s="299"/>
      <c r="J3" s="299"/>
      <c r="K3" s="299"/>
      <c r="L3" s="299"/>
      <c r="M3" s="299"/>
      <c r="N3" s="299"/>
      <c r="O3" s="299"/>
      <c r="P3" s="299"/>
      <c r="Q3" s="299"/>
      <c r="R3" s="299"/>
      <c r="S3" s="299"/>
      <c r="T3" s="299"/>
      <c r="U3" s="299"/>
      <c r="V3" s="299"/>
      <c r="W3" s="299"/>
      <c r="X3" s="299"/>
      <c r="Y3" s="299"/>
      <c r="Z3" s="299"/>
      <c r="AA3" s="299"/>
      <c r="AB3" s="299"/>
      <c r="AC3" s="299"/>
      <c r="AD3" s="299"/>
      <c r="AE3" s="299"/>
      <c r="AF3" s="299"/>
      <c r="AG3" s="299"/>
      <c r="AH3" s="299"/>
      <c r="AI3" s="299"/>
      <c r="AJ3" s="299"/>
      <c r="AK3" s="299"/>
      <c r="AL3" s="299"/>
      <c r="AM3" s="299"/>
      <c r="AN3" s="299"/>
      <c r="AO3" s="299"/>
      <c r="AP3" s="299"/>
      <c r="AQ3" s="299"/>
      <c r="AR3" s="299"/>
      <c r="AS3" s="299"/>
      <c r="AT3" s="299"/>
      <c r="AU3" s="299"/>
      <c r="AV3" s="299"/>
      <c r="AW3" s="299"/>
      <c r="AX3" s="299"/>
      <c r="AY3" s="299"/>
      <c r="AZ3" s="299"/>
      <c r="BA3" s="299"/>
      <c r="BB3" s="299"/>
      <c r="BC3" s="299"/>
      <c r="BD3" s="299"/>
      <c r="BE3" s="299"/>
      <c r="BF3" s="299"/>
      <c r="BG3" s="299"/>
      <c r="BH3" s="299"/>
      <c r="BI3" s="299"/>
      <c r="BJ3" s="299"/>
      <c r="BK3" s="299"/>
      <c r="BL3" s="299"/>
      <c r="BM3" s="299"/>
      <c r="BN3" s="299"/>
      <c r="BO3" s="299"/>
      <c r="BP3" s="299"/>
      <c r="BQ3" s="17"/>
      <c r="BR3" s="17"/>
      <c r="BS3" s="17"/>
      <c r="BT3" s="17"/>
      <c r="BU3" s="27"/>
    </row>
    <row r="4" spans="2:73" ht="15" customHeight="1" x14ac:dyDescent="0.3">
      <c r="B4" s="26"/>
      <c r="C4" s="299"/>
      <c r="D4" s="299"/>
      <c r="E4" s="299"/>
      <c r="F4" s="299"/>
      <c r="G4" s="299"/>
      <c r="H4" s="299"/>
      <c r="I4" s="299"/>
      <c r="J4" s="299"/>
      <c r="K4" s="299"/>
      <c r="L4" s="299"/>
      <c r="M4" s="299"/>
      <c r="N4" s="299"/>
      <c r="O4" s="299"/>
      <c r="P4" s="299"/>
      <c r="Q4" s="299"/>
      <c r="R4" s="299"/>
      <c r="S4" s="299"/>
      <c r="T4" s="299"/>
      <c r="U4" s="299"/>
      <c r="V4" s="299"/>
      <c r="W4" s="299"/>
      <c r="X4" s="299"/>
      <c r="Y4" s="299"/>
      <c r="Z4" s="299"/>
      <c r="AA4" s="299"/>
      <c r="AB4" s="299"/>
      <c r="AC4" s="299"/>
      <c r="AD4" s="299"/>
      <c r="AE4" s="299"/>
      <c r="AF4" s="299"/>
      <c r="AG4" s="299"/>
      <c r="AH4" s="299"/>
      <c r="AI4" s="299"/>
      <c r="AJ4" s="299"/>
      <c r="AK4" s="299"/>
      <c r="AL4" s="299"/>
      <c r="AM4" s="299"/>
      <c r="AN4" s="299"/>
      <c r="AO4" s="299"/>
      <c r="AP4" s="299"/>
      <c r="AQ4" s="299"/>
      <c r="AR4" s="299"/>
      <c r="AS4" s="299"/>
      <c r="AT4" s="299"/>
      <c r="AU4" s="299"/>
      <c r="AV4" s="299"/>
      <c r="AW4" s="299"/>
      <c r="AX4" s="299"/>
      <c r="AY4" s="299"/>
      <c r="AZ4" s="299"/>
      <c r="BA4" s="299"/>
      <c r="BB4" s="299"/>
      <c r="BC4" s="299"/>
      <c r="BD4" s="299"/>
      <c r="BE4" s="299"/>
      <c r="BF4" s="299"/>
      <c r="BG4" s="299"/>
      <c r="BH4" s="299"/>
      <c r="BI4" s="299"/>
      <c r="BJ4" s="299"/>
      <c r="BK4" s="299"/>
      <c r="BL4" s="299"/>
      <c r="BM4" s="299"/>
      <c r="BN4" s="299"/>
      <c r="BO4" s="299"/>
      <c r="BP4" s="299"/>
      <c r="BQ4" s="17"/>
      <c r="BR4" s="17"/>
      <c r="BS4" s="17"/>
      <c r="BT4" s="17"/>
      <c r="BU4" s="27"/>
    </row>
    <row r="5" spans="2:73" ht="15.75" customHeight="1" x14ac:dyDescent="0.3">
      <c r="B5" s="26"/>
      <c r="C5" s="4"/>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27"/>
    </row>
    <row r="6" spans="2:73" ht="15" customHeight="1" x14ac:dyDescent="0.3">
      <c r="B6" s="26"/>
      <c r="C6" s="4"/>
      <c r="D6" s="18" t="s">
        <v>373</v>
      </c>
      <c r="E6" s="19"/>
      <c r="F6" s="19"/>
      <c r="G6" s="19"/>
      <c r="H6" s="19"/>
      <c r="I6" s="19"/>
      <c r="J6" s="19"/>
      <c r="K6" s="19"/>
      <c r="L6" s="19"/>
      <c r="M6" s="19"/>
      <c r="N6" s="19"/>
      <c r="O6" s="19"/>
      <c r="P6" s="19"/>
      <c r="Q6" s="19"/>
      <c r="R6" s="19"/>
      <c r="S6" s="19"/>
      <c r="T6" s="19"/>
      <c r="U6" s="19"/>
      <c r="V6" s="19"/>
      <c r="W6" s="48"/>
      <c r="X6" s="48"/>
      <c r="Y6" s="48"/>
      <c r="Z6" s="48"/>
      <c r="AA6" s="18" t="s">
        <v>381</v>
      </c>
      <c r="AB6" s="18"/>
      <c r="AC6" s="18"/>
      <c r="AD6" s="18"/>
      <c r="AE6" s="18"/>
      <c r="AF6" s="18"/>
      <c r="AG6" s="18"/>
      <c r="AH6" s="18"/>
      <c r="AI6" s="18"/>
      <c r="AJ6" s="18"/>
      <c r="AK6" s="18"/>
      <c r="AL6" s="18"/>
      <c r="AM6" s="18"/>
      <c r="AN6" s="18"/>
      <c r="AO6" s="18"/>
      <c r="AP6" s="18"/>
      <c r="AQ6" s="18"/>
      <c r="AR6" s="18"/>
      <c r="AS6" s="18"/>
      <c r="AX6" s="18" t="s">
        <v>385</v>
      </c>
      <c r="AY6" s="18"/>
      <c r="AZ6" s="18"/>
      <c r="BA6" s="18"/>
      <c r="BB6" s="18"/>
      <c r="BC6" s="18"/>
      <c r="BD6" s="18"/>
      <c r="BE6" s="18"/>
      <c r="BF6" s="18"/>
      <c r="BG6" s="18"/>
      <c r="BH6" s="18"/>
      <c r="BI6" s="18"/>
      <c r="BJ6" s="18"/>
      <c r="BK6" s="18"/>
      <c r="BL6" s="18"/>
      <c r="BM6" s="18"/>
      <c r="BN6" s="18"/>
      <c r="BO6" s="18"/>
      <c r="BP6" s="32"/>
      <c r="BQ6" s="32"/>
      <c r="BR6" s="32"/>
      <c r="BS6" s="32"/>
      <c r="BT6" s="17"/>
      <c r="BU6" s="27"/>
    </row>
    <row r="7" spans="2:73" ht="16.5" customHeight="1" x14ac:dyDescent="0.3">
      <c r="B7" s="26"/>
      <c r="C7" s="4"/>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27"/>
    </row>
    <row r="8" spans="2:73" x14ac:dyDescent="0.3">
      <c r="B8" s="26"/>
      <c r="C8" s="4"/>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310" t="s">
        <v>411</v>
      </c>
      <c r="AY8" s="311"/>
      <c r="AZ8" s="311"/>
      <c r="BA8" s="311"/>
      <c r="BB8" s="311"/>
      <c r="BC8" s="311"/>
      <c r="BD8" s="312"/>
      <c r="BE8" s="307">
        <v>7016789</v>
      </c>
      <c r="BF8" s="308"/>
      <c r="BG8" s="308"/>
      <c r="BH8" s="308"/>
      <c r="BI8" s="309"/>
      <c r="BJ8" s="48"/>
      <c r="BK8" s="48"/>
      <c r="BL8" s="366" t="s">
        <v>414</v>
      </c>
      <c r="BM8" s="367"/>
      <c r="BN8" s="367"/>
      <c r="BO8" s="367"/>
      <c r="BP8" s="367"/>
      <c r="BQ8" s="367"/>
      <c r="BR8" s="368"/>
      <c r="BS8" s="48"/>
      <c r="BT8" s="48"/>
      <c r="BU8" s="27"/>
    </row>
    <row r="9" spans="2:73" x14ac:dyDescent="0.3">
      <c r="B9" s="26"/>
      <c r="C9" s="4"/>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310" t="s">
        <v>412</v>
      </c>
      <c r="AY9" s="311"/>
      <c r="AZ9" s="311"/>
      <c r="BA9" s="311"/>
      <c r="BB9" s="311"/>
      <c r="BC9" s="311"/>
      <c r="BD9" s="312"/>
      <c r="BE9" s="307">
        <v>10423381.84</v>
      </c>
      <c r="BF9" s="308"/>
      <c r="BG9" s="308"/>
      <c r="BH9" s="308"/>
      <c r="BI9" s="309"/>
      <c r="BJ9" s="48"/>
      <c r="BK9" s="48"/>
      <c r="BL9" s="369"/>
      <c r="BM9" s="370"/>
      <c r="BN9" s="370"/>
      <c r="BO9" s="370"/>
      <c r="BP9" s="370"/>
      <c r="BQ9" s="370"/>
      <c r="BR9" s="371"/>
      <c r="BS9" s="48"/>
      <c r="BT9" s="48"/>
      <c r="BU9" s="27"/>
    </row>
    <row r="10" spans="2:73" x14ac:dyDescent="0.3">
      <c r="B10" s="26"/>
      <c r="C10" s="4"/>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310" t="s">
        <v>413</v>
      </c>
      <c r="AY10" s="311"/>
      <c r="AZ10" s="311"/>
      <c r="BA10" s="311"/>
      <c r="BB10" s="311"/>
      <c r="BC10" s="311"/>
      <c r="BD10" s="312"/>
      <c r="BE10" s="307">
        <f>BE9-BE8</f>
        <v>3406592.84</v>
      </c>
      <c r="BF10" s="308"/>
      <c r="BG10" s="308"/>
      <c r="BH10" s="308"/>
      <c r="BI10" s="309"/>
      <c r="BJ10" s="48"/>
      <c r="BK10" s="48"/>
      <c r="BL10" s="301">
        <v>3496953</v>
      </c>
      <c r="BM10" s="302"/>
      <c r="BN10" s="302"/>
      <c r="BO10" s="302"/>
      <c r="BP10" s="302"/>
      <c r="BQ10" s="302"/>
      <c r="BR10" s="303"/>
      <c r="BS10" s="48"/>
      <c r="BT10" s="48"/>
      <c r="BU10" s="27"/>
    </row>
    <row r="11" spans="2:73" x14ac:dyDescent="0.3">
      <c r="B11" s="26"/>
      <c r="C11" s="47"/>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27"/>
    </row>
    <row r="12" spans="2:73" x14ac:dyDescent="0.3">
      <c r="B12" s="26"/>
      <c r="C12" s="47"/>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255" t="s">
        <v>386</v>
      </c>
      <c r="AY12" s="48"/>
      <c r="AZ12" s="48"/>
      <c r="BA12" s="48"/>
      <c r="BB12" s="48"/>
      <c r="BC12" s="48"/>
      <c r="BD12" s="48"/>
      <c r="BE12" s="48"/>
      <c r="BF12" s="48"/>
      <c r="BG12" s="48"/>
      <c r="BH12" s="48"/>
      <c r="BI12" s="48"/>
      <c r="BJ12" s="48"/>
      <c r="BK12" s="48"/>
      <c r="BL12" s="48"/>
      <c r="BM12" s="48"/>
      <c r="BN12" s="48"/>
      <c r="BO12" s="48"/>
      <c r="BP12" s="48"/>
      <c r="BQ12" s="48"/>
      <c r="BR12" s="48"/>
      <c r="BS12" s="48"/>
      <c r="BT12" s="48"/>
      <c r="BU12" s="27"/>
    </row>
    <row r="13" spans="2:73" x14ac:dyDescent="0.3">
      <c r="B13" s="26"/>
      <c r="C13" s="47"/>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t="s">
        <v>387</v>
      </c>
      <c r="AY13" s="48" t="s">
        <v>415</v>
      </c>
      <c r="AZ13" s="48"/>
      <c r="BA13" s="48"/>
      <c r="BB13" s="48"/>
      <c r="BC13" s="48"/>
      <c r="BD13" s="48"/>
      <c r="BE13" s="48"/>
      <c r="BF13" s="48"/>
      <c r="BG13" s="48"/>
      <c r="BH13" s="48"/>
      <c r="BI13" s="48"/>
      <c r="BJ13" s="48"/>
      <c r="BK13" s="48"/>
      <c r="BL13" s="48"/>
      <c r="BM13" s="48"/>
      <c r="BN13" s="48"/>
      <c r="BO13" s="48"/>
      <c r="BP13" s="48"/>
      <c r="BQ13" s="48"/>
      <c r="BR13" s="48"/>
      <c r="BS13" s="48"/>
      <c r="BT13" s="48"/>
      <c r="BU13" s="27"/>
    </row>
    <row r="14" spans="2:73" x14ac:dyDescent="0.3">
      <c r="B14" s="26"/>
      <c r="C14" s="47"/>
      <c r="D14" s="49"/>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27"/>
    </row>
    <row r="15" spans="2:73" x14ac:dyDescent="0.3">
      <c r="B15" s="26"/>
      <c r="C15" s="47"/>
      <c r="D15" s="49"/>
      <c r="E15" s="48"/>
      <c r="F15" s="48"/>
      <c r="G15" s="48"/>
      <c r="H15" s="48"/>
      <c r="I15" s="48"/>
      <c r="J15" s="50"/>
      <c r="K15" s="300"/>
      <c r="L15" s="300"/>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27"/>
    </row>
    <row r="16" spans="2:73" ht="17.25" customHeight="1" x14ac:dyDescent="0.3">
      <c r="B16" s="26"/>
      <c r="C16" s="47"/>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27"/>
    </row>
    <row r="17" spans="2:73" ht="15" customHeight="1" x14ac:dyDescent="0.3">
      <c r="B17" s="26"/>
      <c r="C17" s="4"/>
      <c r="D17" s="49"/>
      <c r="E17" s="48"/>
      <c r="F17" s="48"/>
      <c r="G17" s="48"/>
      <c r="H17" s="48"/>
      <c r="I17" s="48"/>
      <c r="J17" s="50"/>
      <c r="K17" s="300"/>
      <c r="L17" s="300"/>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256"/>
      <c r="AZ17" s="48"/>
      <c r="BA17" s="48"/>
      <c r="BB17" s="48"/>
      <c r="BC17" s="48"/>
      <c r="BD17" s="48"/>
      <c r="BE17" s="48"/>
      <c r="BF17" s="48"/>
      <c r="BG17" s="48"/>
      <c r="BH17" s="48"/>
      <c r="BI17" s="48"/>
      <c r="BJ17" s="48"/>
      <c r="BK17" s="48"/>
      <c r="BL17" s="48"/>
      <c r="BM17" s="48"/>
      <c r="BN17" s="48"/>
      <c r="BO17" s="48"/>
      <c r="BP17" s="48"/>
      <c r="BQ17" s="48"/>
      <c r="BR17" s="48"/>
      <c r="BS17" s="48"/>
      <c r="BT17" s="48"/>
      <c r="BU17" s="27"/>
    </row>
    <row r="18" spans="2:73" x14ac:dyDescent="0.3">
      <c r="B18" s="26"/>
      <c r="C18" s="4"/>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27"/>
    </row>
    <row r="19" spans="2:73" ht="11.25" customHeight="1" x14ac:dyDescent="0.3">
      <c r="B19" s="26"/>
      <c r="C19" s="4"/>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27"/>
    </row>
    <row r="20" spans="2:73" x14ac:dyDescent="0.3">
      <c r="B20" s="26"/>
      <c r="C20" s="4"/>
      <c r="D20" s="18" t="s">
        <v>380</v>
      </c>
      <c r="E20" s="19"/>
      <c r="F20" s="19"/>
      <c r="G20" s="19"/>
      <c r="H20" s="19"/>
      <c r="I20" s="19"/>
      <c r="J20" s="19"/>
      <c r="K20" s="19"/>
      <c r="L20" s="19"/>
      <c r="M20" s="45"/>
      <c r="N20" s="45"/>
      <c r="O20" s="45"/>
      <c r="P20" s="45"/>
      <c r="Q20" s="45"/>
      <c r="R20" s="18" t="s">
        <v>388</v>
      </c>
      <c r="S20" s="19"/>
      <c r="T20" s="19"/>
      <c r="U20" s="19"/>
      <c r="V20" s="19"/>
      <c r="W20" s="19"/>
      <c r="X20" s="19"/>
      <c r="Y20" s="45"/>
      <c r="Z20" s="45"/>
      <c r="AA20" s="45"/>
      <c r="AB20" s="45"/>
      <c r="AC20" s="45"/>
      <c r="AD20" s="45"/>
      <c r="AE20" s="18" t="s">
        <v>391</v>
      </c>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48"/>
      <c r="BE20" s="48"/>
      <c r="BF20" s="48"/>
      <c r="BG20" s="48"/>
      <c r="BH20" s="48"/>
      <c r="BI20" s="18" t="s">
        <v>393</v>
      </c>
      <c r="BJ20" s="19"/>
      <c r="BK20" s="19"/>
      <c r="BL20" s="19"/>
      <c r="BM20" s="19"/>
      <c r="BN20" s="19"/>
      <c r="BO20" s="19"/>
      <c r="BP20" s="19"/>
      <c r="BQ20" s="19"/>
      <c r="BT20" s="48"/>
      <c r="BU20" s="27"/>
    </row>
    <row r="21" spans="2:73" x14ac:dyDescent="0.3">
      <c r="B21" s="26"/>
      <c r="C21" s="4"/>
      <c r="D21" s="46"/>
      <c r="E21" s="45"/>
      <c r="F21" s="45"/>
      <c r="G21" s="45"/>
      <c r="H21" s="45"/>
      <c r="I21" s="45"/>
      <c r="J21" s="45"/>
      <c r="K21" s="45"/>
      <c r="L21" s="45"/>
      <c r="M21" s="45"/>
      <c r="N21" s="45"/>
      <c r="O21" s="45"/>
      <c r="P21" s="45"/>
      <c r="Q21" s="45"/>
      <c r="R21" s="45" t="s">
        <v>389</v>
      </c>
      <c r="S21" s="45"/>
      <c r="T21" s="45"/>
      <c r="U21" s="313">
        <v>0.05</v>
      </c>
      <c r="V21" s="313"/>
      <c r="W21" s="45"/>
      <c r="X21" s="45" t="s">
        <v>390</v>
      </c>
      <c r="Y21" s="45"/>
      <c r="Z21" s="45"/>
      <c r="AA21" s="45"/>
      <c r="AB21" s="45"/>
      <c r="AC21" s="45"/>
      <c r="AD21" s="45"/>
      <c r="AE21" s="45"/>
      <c r="AG21" s="45"/>
      <c r="AH21" s="45"/>
      <c r="AI21" s="45"/>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27"/>
    </row>
    <row r="22" spans="2:73" x14ac:dyDescent="0.3">
      <c r="B22" s="26"/>
      <c r="C22" s="4"/>
      <c r="D22" s="46"/>
      <c r="E22" s="45"/>
      <c r="F22" s="45"/>
      <c r="G22" s="45"/>
      <c r="H22" s="45"/>
      <c r="I22" s="45"/>
      <c r="J22" s="45"/>
      <c r="K22" s="45"/>
      <c r="L22" s="45"/>
      <c r="M22" s="45"/>
      <c r="N22" s="45"/>
      <c r="O22" s="45"/>
      <c r="P22" s="45"/>
      <c r="Q22" s="45"/>
      <c r="R22" s="45"/>
      <c r="S22" s="45"/>
      <c r="T22" s="46"/>
      <c r="U22" s="45"/>
      <c r="V22" s="45"/>
      <c r="W22" s="45"/>
      <c r="X22" s="45"/>
      <c r="Y22" s="45"/>
      <c r="Z22" s="45"/>
      <c r="AA22" s="45"/>
      <c r="AB22" s="45"/>
      <c r="AC22" s="45"/>
      <c r="AD22" s="45"/>
      <c r="AE22" s="286" t="s">
        <v>41</v>
      </c>
      <c r="AF22" s="294"/>
      <c r="AG22" s="294"/>
      <c r="AH22" s="294"/>
      <c r="AI22" s="294"/>
      <c r="AJ22" s="294"/>
      <c r="AK22" s="294"/>
      <c r="AL22" s="294"/>
      <c r="AM22" s="295"/>
      <c r="AN22" s="286" t="s">
        <v>46</v>
      </c>
      <c r="AO22" s="294"/>
      <c r="AP22" s="294"/>
      <c r="AQ22" s="295"/>
      <c r="AR22" s="286" t="s">
        <v>49</v>
      </c>
      <c r="AS22" s="294"/>
      <c r="AT22" s="294"/>
      <c r="AU22" s="295"/>
      <c r="AV22" s="286" t="s">
        <v>39</v>
      </c>
      <c r="AW22" s="294"/>
      <c r="AX22" s="294"/>
      <c r="AY22" s="295"/>
      <c r="AZ22" s="286" t="s">
        <v>48</v>
      </c>
      <c r="BA22" s="294"/>
      <c r="BB22" s="294"/>
      <c r="BC22" s="295"/>
      <c r="BD22" s="286" t="s">
        <v>47</v>
      </c>
      <c r="BE22" s="294"/>
      <c r="BF22" s="294"/>
      <c r="BG22" s="295"/>
      <c r="BI22" s="314" t="s">
        <v>394</v>
      </c>
      <c r="BJ22" s="315"/>
      <c r="BK22" s="315"/>
      <c r="BL22" s="315"/>
      <c r="BM22" s="323" t="s">
        <v>395</v>
      </c>
      <c r="BN22" s="323"/>
      <c r="BO22" s="323"/>
      <c r="BP22" s="323" t="s">
        <v>398</v>
      </c>
      <c r="BQ22" s="323"/>
      <c r="BR22" s="304" t="s">
        <v>396</v>
      </c>
      <c r="BS22" s="305"/>
      <c r="BT22" s="306"/>
      <c r="BU22" s="27"/>
    </row>
    <row r="23" spans="2:73" x14ac:dyDescent="0.3">
      <c r="B23" s="26"/>
      <c r="C23" s="4"/>
      <c r="D23" s="46"/>
      <c r="E23" s="45"/>
      <c r="F23" s="45"/>
      <c r="G23" s="45"/>
      <c r="H23" s="45"/>
      <c r="I23" s="45"/>
      <c r="J23" s="45"/>
      <c r="K23" s="45"/>
      <c r="L23" s="45"/>
      <c r="M23" s="45"/>
      <c r="N23" s="45"/>
      <c r="O23" s="45"/>
      <c r="P23" s="45"/>
      <c r="Q23" s="45"/>
      <c r="R23" s="45"/>
      <c r="S23" s="45"/>
      <c r="T23" s="46"/>
      <c r="U23" s="45"/>
      <c r="V23" s="45"/>
      <c r="W23" s="45"/>
      <c r="X23" s="45"/>
      <c r="Y23" s="45"/>
      <c r="Z23" s="45"/>
      <c r="AA23" s="45"/>
      <c r="AB23" s="45"/>
      <c r="AC23" s="45"/>
      <c r="AD23" s="45"/>
      <c r="AE23" s="278" t="str">
        <f>Cost!A2</f>
        <v>Consultants</v>
      </c>
      <c r="AF23" s="319"/>
      <c r="AG23" s="319"/>
      <c r="AH23" s="319"/>
      <c r="AI23" s="319"/>
      <c r="AJ23" s="319"/>
      <c r="AK23" s="319"/>
      <c r="AL23" s="319"/>
      <c r="AM23" s="320"/>
      <c r="AN23" s="282">
        <f>Cost!P2</f>
        <v>120387566.38990003</v>
      </c>
      <c r="AO23" s="283"/>
      <c r="AP23" s="283"/>
      <c r="AQ23" s="284"/>
      <c r="AR23" s="282">
        <f>Cost!T2</f>
        <v>105145706.2208</v>
      </c>
      <c r="AS23" s="283"/>
      <c r="AT23" s="283"/>
      <c r="AU23" s="284"/>
      <c r="AV23" s="282">
        <f>Cost!X2</f>
        <v>95618357.280000001</v>
      </c>
      <c r="AW23" s="283"/>
      <c r="AX23" s="283"/>
      <c r="AY23" s="284"/>
      <c r="AZ23" s="282">
        <f>Cost!AB2</f>
        <v>15241860.169100031</v>
      </c>
      <c r="BA23" s="283"/>
      <c r="BB23" s="283"/>
      <c r="BC23" s="284"/>
      <c r="BD23" s="282">
        <f>AN23</f>
        <v>120387566.38990003</v>
      </c>
      <c r="BE23" s="283"/>
      <c r="BF23" s="283"/>
      <c r="BG23" s="284"/>
      <c r="BI23" s="324" t="s">
        <v>62</v>
      </c>
      <c r="BJ23" s="324"/>
      <c r="BK23" s="324"/>
      <c r="BL23" s="324"/>
      <c r="BM23" s="322">
        <v>348</v>
      </c>
      <c r="BN23" s="322"/>
      <c r="BO23" s="322"/>
      <c r="BP23" s="322">
        <v>3.6</v>
      </c>
      <c r="BQ23" s="322"/>
      <c r="BR23" s="331">
        <f>BM23-BP23</f>
        <v>344.4</v>
      </c>
      <c r="BS23" s="332"/>
      <c r="BT23" s="333"/>
      <c r="BU23" s="27"/>
    </row>
    <row r="24" spans="2:73" x14ac:dyDescent="0.3">
      <c r="B24" s="26"/>
      <c r="C24" s="4"/>
      <c r="D24" s="46"/>
      <c r="E24" s="45"/>
      <c r="F24" s="45"/>
      <c r="G24" s="45"/>
      <c r="H24" s="45"/>
      <c r="I24" s="45"/>
      <c r="J24" s="45"/>
      <c r="K24" s="45"/>
      <c r="L24" s="45"/>
      <c r="M24" s="45"/>
      <c r="N24" s="45"/>
      <c r="O24" s="45"/>
      <c r="P24" s="45"/>
      <c r="Q24" s="45"/>
      <c r="R24" s="45"/>
      <c r="S24" s="45"/>
      <c r="T24" s="46"/>
      <c r="U24" s="45"/>
      <c r="V24" s="45"/>
      <c r="W24" s="45"/>
      <c r="X24" s="45"/>
      <c r="Y24" s="45"/>
      <c r="Z24" s="45"/>
      <c r="AA24" s="45"/>
      <c r="AB24" s="45"/>
      <c r="AC24" s="45"/>
      <c r="AD24" s="45"/>
      <c r="AE24" s="278" t="str">
        <f>Cost!A3</f>
        <v>Owners Cost</v>
      </c>
      <c r="AF24" s="319"/>
      <c r="AG24" s="319"/>
      <c r="AH24" s="319"/>
      <c r="AI24" s="319"/>
      <c r="AJ24" s="319"/>
      <c r="AK24" s="319"/>
      <c r="AL24" s="319"/>
      <c r="AM24" s="320"/>
      <c r="AN24" s="282">
        <f>Cost!P3</f>
        <v>48783374.999999791</v>
      </c>
      <c r="AO24" s="283"/>
      <c r="AP24" s="283"/>
      <c r="AQ24" s="284"/>
      <c r="AR24" s="282">
        <f>Cost!T3</f>
        <v>45279428.421199985</v>
      </c>
      <c r="AS24" s="283"/>
      <c r="AT24" s="283"/>
      <c r="AU24" s="284"/>
      <c r="AV24" s="282">
        <f>Cost!X3</f>
        <v>28181745.530999988</v>
      </c>
      <c r="AW24" s="283"/>
      <c r="AX24" s="283"/>
      <c r="AY24" s="284"/>
      <c r="AZ24" s="282">
        <f>Cost!AB3</f>
        <v>3503946.5787998065</v>
      </c>
      <c r="BA24" s="283"/>
      <c r="BB24" s="283"/>
      <c r="BC24" s="284"/>
      <c r="BD24" s="282">
        <f>AN24</f>
        <v>48783374.999999791</v>
      </c>
      <c r="BE24" s="283"/>
      <c r="BF24" s="283"/>
      <c r="BG24" s="284"/>
      <c r="BI24" s="324" t="s">
        <v>63</v>
      </c>
      <c r="BJ24" s="324"/>
      <c r="BK24" s="324"/>
      <c r="BL24" s="324"/>
      <c r="BM24" s="322">
        <v>648</v>
      </c>
      <c r="BN24" s="322"/>
      <c r="BO24" s="322"/>
      <c r="BP24" s="322">
        <v>4.5</v>
      </c>
      <c r="BQ24" s="322"/>
      <c r="BR24" s="331">
        <f>BM24-BP24</f>
        <v>643.5</v>
      </c>
      <c r="BS24" s="332"/>
      <c r="BT24" s="333"/>
      <c r="BU24" s="27"/>
    </row>
    <row r="25" spans="2:73" x14ac:dyDescent="0.3">
      <c r="B25" s="26"/>
      <c r="C25" s="4"/>
      <c r="D25" s="46"/>
      <c r="E25" s="45"/>
      <c r="F25" s="45"/>
      <c r="G25" s="45"/>
      <c r="H25" s="45"/>
      <c r="I25" s="45"/>
      <c r="J25" s="45"/>
      <c r="K25" s="45"/>
      <c r="L25" s="45"/>
      <c r="M25" s="45"/>
      <c r="N25" s="45"/>
      <c r="O25" s="45"/>
      <c r="P25" s="45"/>
      <c r="Q25" s="45"/>
      <c r="R25" s="45"/>
      <c r="S25" s="45"/>
      <c r="T25" s="46"/>
      <c r="U25" s="45"/>
      <c r="V25" s="45"/>
      <c r="W25" s="45"/>
      <c r="X25" s="45"/>
      <c r="Y25" s="45"/>
      <c r="Z25" s="45"/>
      <c r="AA25" s="45"/>
      <c r="AB25" s="45"/>
      <c r="AC25" s="45"/>
      <c r="AD25" s="45"/>
      <c r="AE25" s="278" t="str">
        <f>Cost!A4</f>
        <v>Temporary Construction Infrastructure</v>
      </c>
      <c r="AF25" s="319"/>
      <c r="AG25" s="319"/>
      <c r="AH25" s="319"/>
      <c r="AI25" s="319"/>
      <c r="AJ25" s="319"/>
      <c r="AK25" s="319"/>
      <c r="AL25" s="319"/>
      <c r="AM25" s="320"/>
      <c r="AN25" s="282">
        <f>Cost!P4</f>
        <v>358893.00000000006</v>
      </c>
      <c r="AO25" s="283"/>
      <c r="AP25" s="283"/>
      <c r="AQ25" s="284"/>
      <c r="AR25" s="282">
        <f>Cost!T4</f>
        <v>301626</v>
      </c>
      <c r="AS25" s="283"/>
      <c r="AT25" s="283"/>
      <c r="AU25" s="284"/>
      <c r="AV25" s="282">
        <f>Cost!X4</f>
        <v>301626</v>
      </c>
      <c r="AW25" s="283"/>
      <c r="AX25" s="283"/>
      <c r="AY25" s="284"/>
      <c r="AZ25" s="282">
        <f>Cost!AB4</f>
        <v>57267.000000000058</v>
      </c>
      <c r="BA25" s="283"/>
      <c r="BB25" s="283"/>
      <c r="BC25" s="284"/>
      <c r="BD25" s="282">
        <f>AN25</f>
        <v>358893.00000000006</v>
      </c>
      <c r="BE25" s="283"/>
      <c r="BF25" s="283"/>
      <c r="BG25" s="284"/>
      <c r="BI25" s="325" t="s">
        <v>397</v>
      </c>
      <c r="BJ25" s="326"/>
      <c r="BK25" s="326"/>
      <c r="BL25" s="327"/>
      <c r="BM25" s="321">
        <f>SUM(BM23:BO24)</f>
        <v>996</v>
      </c>
      <c r="BN25" s="321"/>
      <c r="BO25" s="321"/>
      <c r="BP25" s="321">
        <f>SUM(BP23:BQ24)</f>
        <v>8.1</v>
      </c>
      <c r="BQ25" s="321"/>
      <c r="BR25" s="328">
        <f>SUM(BR23:BT24)</f>
        <v>987.9</v>
      </c>
      <c r="BS25" s="329"/>
      <c r="BT25" s="330"/>
      <c r="BU25" s="27"/>
    </row>
    <row r="26" spans="2:73" x14ac:dyDescent="0.3">
      <c r="B26" s="26"/>
      <c r="C26" s="4"/>
      <c r="T26" s="46"/>
      <c r="AE26" s="278" t="str">
        <f>Cost!A5</f>
        <v>Eskom Power Supply</v>
      </c>
      <c r="AF26" s="319"/>
      <c r="AG26" s="319"/>
      <c r="AH26" s="319"/>
      <c r="AI26" s="319"/>
      <c r="AJ26" s="319"/>
      <c r="AK26" s="319"/>
      <c r="AL26" s="319"/>
      <c r="AM26" s="320"/>
      <c r="AN26" s="282">
        <f>Cost!P5</f>
        <v>1969177.070000004</v>
      </c>
      <c r="AO26" s="283"/>
      <c r="AP26" s="283"/>
      <c r="AQ26" s="284"/>
      <c r="AR26" s="282">
        <f>Cost!T5</f>
        <v>1969177.07</v>
      </c>
      <c r="AS26" s="283"/>
      <c r="AT26" s="283"/>
      <c r="AU26" s="284"/>
      <c r="AV26" s="282">
        <f>Cost!X5</f>
        <v>1969177.0700000003</v>
      </c>
      <c r="AW26" s="283"/>
      <c r="AX26" s="283"/>
      <c r="AY26" s="284"/>
      <c r="AZ26" s="282">
        <f>Cost!AB5</f>
        <v>3.9581209421157837E-9</v>
      </c>
      <c r="BA26" s="283"/>
      <c r="BB26" s="283"/>
      <c r="BC26" s="284"/>
      <c r="BD26" s="282">
        <f>AN26</f>
        <v>1969177.070000004</v>
      </c>
      <c r="BE26" s="283"/>
      <c r="BF26" s="283"/>
      <c r="BG26" s="284"/>
      <c r="BT26" s="17"/>
      <c r="BU26" s="27"/>
    </row>
    <row r="27" spans="2:73" ht="16.5" customHeight="1" x14ac:dyDescent="0.3">
      <c r="B27" s="26"/>
      <c r="C27" s="4"/>
      <c r="D27" s="45"/>
      <c r="E27" s="45"/>
      <c r="F27" s="45"/>
      <c r="G27" s="45"/>
      <c r="H27" s="45"/>
      <c r="I27" s="45"/>
      <c r="J27" s="45"/>
      <c r="K27" s="45"/>
      <c r="L27" s="45"/>
      <c r="M27" s="45"/>
      <c r="N27" s="45"/>
      <c r="O27" s="45"/>
      <c r="P27" s="45"/>
      <c r="Q27" s="45"/>
      <c r="R27" s="45"/>
      <c r="S27" s="45"/>
      <c r="T27" s="46"/>
      <c r="U27" s="45"/>
      <c r="V27" s="45"/>
      <c r="W27" s="45"/>
      <c r="X27" s="45"/>
      <c r="Y27" s="45"/>
      <c r="Z27" s="45"/>
      <c r="AA27" s="45"/>
      <c r="AB27" s="45"/>
      <c r="AC27" s="45"/>
      <c r="AD27" s="45"/>
      <c r="AE27" s="278" t="str">
        <f>Cost!A6</f>
        <v>Early Works Construction</v>
      </c>
      <c r="AF27" s="319"/>
      <c r="AG27" s="319"/>
      <c r="AH27" s="319"/>
      <c r="AI27" s="319"/>
      <c r="AJ27" s="319"/>
      <c r="AK27" s="319"/>
      <c r="AL27" s="319"/>
      <c r="AM27" s="320"/>
      <c r="AN27" s="282">
        <f>Cost!P6</f>
        <v>30569014.920000106</v>
      </c>
      <c r="AO27" s="283"/>
      <c r="AP27" s="283"/>
      <c r="AQ27" s="284"/>
      <c r="AR27" s="282">
        <f>Cost!T6</f>
        <v>0</v>
      </c>
      <c r="AS27" s="283"/>
      <c r="AT27" s="283"/>
      <c r="AU27" s="284"/>
      <c r="AV27" s="282">
        <f>Cost!X6</f>
        <v>0</v>
      </c>
      <c r="AW27" s="283"/>
      <c r="AX27" s="283"/>
      <c r="AY27" s="284"/>
      <c r="AZ27" s="282">
        <f>Cost!AB6</f>
        <v>30569014.920000106</v>
      </c>
      <c r="BA27" s="283"/>
      <c r="BB27" s="283"/>
      <c r="BC27" s="284"/>
      <c r="BD27" s="282">
        <f>AN27</f>
        <v>30569014.920000106</v>
      </c>
      <c r="BE27" s="283"/>
      <c r="BF27" s="283"/>
      <c r="BG27" s="284"/>
      <c r="BI27" s="372" t="s">
        <v>429</v>
      </c>
      <c r="BJ27" s="373"/>
      <c r="BK27" s="373"/>
      <c r="BL27" s="373"/>
      <c r="BM27" s="372" t="s">
        <v>433</v>
      </c>
      <c r="BN27" s="373"/>
      <c r="BO27" s="373"/>
      <c r="BP27" s="374"/>
      <c r="BQ27" s="372" t="s">
        <v>434</v>
      </c>
      <c r="BR27" s="373"/>
      <c r="BS27" s="373"/>
      <c r="BT27" s="374"/>
      <c r="BU27" s="27"/>
    </row>
    <row r="28" spans="2:73" x14ac:dyDescent="0.3">
      <c r="B28" s="26"/>
      <c r="C28" s="4"/>
      <c r="D28" s="45"/>
      <c r="E28" s="45"/>
      <c r="F28" s="45"/>
      <c r="G28" s="45"/>
      <c r="H28" s="45"/>
      <c r="I28" s="45"/>
      <c r="J28" s="45"/>
      <c r="K28" s="45"/>
      <c r="L28" s="45"/>
      <c r="M28" s="45"/>
      <c r="N28" s="45"/>
      <c r="O28" s="45"/>
      <c r="P28" s="45"/>
      <c r="Q28" s="45"/>
      <c r="R28" s="45"/>
      <c r="S28" s="45"/>
      <c r="T28" s="46"/>
      <c r="U28" s="45"/>
      <c r="V28" s="45"/>
      <c r="W28" s="45"/>
      <c r="X28" s="45"/>
      <c r="Y28" s="45"/>
      <c r="Z28" s="45"/>
      <c r="AA28" s="45"/>
      <c r="AB28" s="45"/>
      <c r="AC28" s="45"/>
      <c r="AD28" s="45"/>
      <c r="AE28" s="270" t="str">
        <f>Cost!A7</f>
        <v>Geotechnical</v>
      </c>
      <c r="AF28" s="271"/>
      <c r="AG28" s="271"/>
      <c r="AH28" s="271"/>
      <c r="AI28" s="271"/>
      <c r="AJ28" s="271"/>
      <c r="AK28" s="271"/>
      <c r="AL28" s="271"/>
      <c r="AM28" s="272"/>
      <c r="AN28" s="282">
        <f>Cost!P7</f>
        <v>100000</v>
      </c>
      <c r="AO28" s="283"/>
      <c r="AP28" s="283"/>
      <c r="AQ28" s="284"/>
      <c r="AR28" s="282">
        <f>Cost!T7</f>
        <v>83082</v>
      </c>
      <c r="AS28" s="283"/>
      <c r="AT28" s="283"/>
      <c r="AU28" s="284"/>
      <c r="AV28" s="282">
        <f>Cost!X7</f>
        <v>25280</v>
      </c>
      <c r="AW28" s="283"/>
      <c r="AX28" s="283"/>
      <c r="AY28" s="284"/>
      <c r="AZ28" s="282">
        <f>Cost!AB7</f>
        <v>16918</v>
      </c>
      <c r="BA28" s="283"/>
      <c r="BB28" s="283"/>
      <c r="BC28" s="284"/>
      <c r="BD28" s="282">
        <f>AN28</f>
        <v>100000</v>
      </c>
      <c r="BE28" s="283"/>
      <c r="BF28" s="283"/>
      <c r="BG28" s="284"/>
      <c r="BI28" s="324" t="s">
        <v>36</v>
      </c>
      <c r="BJ28" s="324"/>
      <c r="BK28" s="324"/>
      <c r="BL28" s="324"/>
      <c r="BM28" s="375">
        <v>31</v>
      </c>
      <c r="BN28" s="375"/>
      <c r="BO28" s="375"/>
      <c r="BP28" s="375"/>
      <c r="BQ28" s="375">
        <v>27</v>
      </c>
      <c r="BR28" s="375"/>
      <c r="BS28" s="375"/>
      <c r="BT28" s="375"/>
      <c r="BU28" s="27"/>
    </row>
    <row r="29" spans="2:73" x14ac:dyDescent="0.3">
      <c r="B29" s="26"/>
      <c r="C29" s="4"/>
      <c r="D29" s="45"/>
      <c r="E29" s="45"/>
      <c r="F29" s="45"/>
      <c r="G29" s="45"/>
      <c r="H29" s="45"/>
      <c r="I29" s="45"/>
      <c r="J29" s="45"/>
      <c r="K29" s="45"/>
      <c r="L29" s="45"/>
      <c r="M29" s="45"/>
      <c r="N29" s="45"/>
      <c r="O29" s="45"/>
      <c r="P29" s="45"/>
      <c r="Q29" s="45"/>
      <c r="R29" s="45"/>
      <c r="S29" s="45"/>
      <c r="T29" s="46"/>
      <c r="U29" s="45"/>
      <c r="V29" s="45"/>
      <c r="W29" s="45"/>
      <c r="X29" s="45"/>
      <c r="Y29" s="45"/>
      <c r="Z29" s="45"/>
      <c r="AA29" s="45"/>
      <c r="AB29" s="45"/>
      <c r="AC29" s="45"/>
      <c r="AD29" s="45"/>
      <c r="AE29" s="270" t="str">
        <f>Cost!A8</f>
        <v>Wetland Offsets</v>
      </c>
      <c r="AF29" s="271"/>
      <c r="AG29" s="271"/>
      <c r="AH29" s="271"/>
      <c r="AI29" s="271"/>
      <c r="AJ29" s="271"/>
      <c r="AK29" s="271"/>
      <c r="AL29" s="271"/>
      <c r="AM29" s="272"/>
      <c r="AN29" s="282">
        <f>Cost!P8</f>
        <v>12509200.000000007</v>
      </c>
      <c r="AO29" s="283"/>
      <c r="AP29" s="283"/>
      <c r="AQ29" s="284"/>
      <c r="AR29" s="282">
        <f>Cost!T8</f>
        <v>3028900</v>
      </c>
      <c r="AS29" s="283"/>
      <c r="AT29" s="283"/>
      <c r="AU29" s="284"/>
      <c r="AV29" s="282">
        <f>Cost!X8</f>
        <v>3028900</v>
      </c>
      <c r="AW29" s="283"/>
      <c r="AX29" s="283"/>
      <c r="AY29" s="284"/>
      <c r="AZ29" s="282">
        <f>Cost!AB8</f>
        <v>9480300.0000000075</v>
      </c>
      <c r="BA29" s="283"/>
      <c r="BB29" s="283"/>
      <c r="BC29" s="284"/>
      <c r="BD29" s="282">
        <f>AN29</f>
        <v>12509200.000000007</v>
      </c>
      <c r="BE29" s="283"/>
      <c r="BF29" s="283"/>
      <c r="BG29" s="284"/>
      <c r="BI29" s="324" t="s">
        <v>37</v>
      </c>
      <c r="BJ29" s="324"/>
      <c r="BK29" s="324"/>
      <c r="BL29" s="324"/>
      <c r="BM29" s="375">
        <v>15</v>
      </c>
      <c r="BN29" s="375"/>
      <c r="BO29" s="375"/>
      <c r="BP29" s="375"/>
      <c r="BQ29" s="375">
        <v>13</v>
      </c>
      <c r="BR29" s="375"/>
      <c r="BS29" s="375"/>
      <c r="BT29" s="375"/>
      <c r="BU29" s="27"/>
    </row>
    <row r="30" spans="2:73" x14ac:dyDescent="0.3">
      <c r="B30" s="26"/>
      <c r="C30" s="4"/>
      <c r="D30" s="45"/>
      <c r="E30" s="45"/>
      <c r="F30" s="45"/>
      <c r="G30" s="45"/>
      <c r="H30" s="45"/>
      <c r="I30" s="45"/>
      <c r="J30" s="45"/>
      <c r="K30" s="45"/>
      <c r="L30" s="45"/>
      <c r="M30" s="45"/>
      <c r="N30" s="45"/>
      <c r="O30" s="45"/>
      <c r="P30" s="45"/>
      <c r="Q30" s="45"/>
      <c r="R30" s="45"/>
      <c r="S30" s="45"/>
      <c r="T30" s="46"/>
      <c r="U30" s="45"/>
      <c r="V30" s="45"/>
      <c r="W30" s="45"/>
      <c r="X30" s="45"/>
      <c r="Y30" s="45"/>
      <c r="Z30" s="45"/>
      <c r="AA30" s="45"/>
      <c r="AB30" s="45"/>
      <c r="AC30" s="45"/>
      <c r="AD30" s="45"/>
      <c r="AE30" s="270" t="str">
        <f>Cost!A9</f>
        <v>Mining Opex (Box Cuts)</v>
      </c>
      <c r="AF30" s="271"/>
      <c r="AG30" s="271"/>
      <c r="AH30" s="271"/>
      <c r="AI30" s="271"/>
      <c r="AJ30" s="271"/>
      <c r="AK30" s="271"/>
      <c r="AL30" s="271"/>
      <c r="AM30" s="272"/>
      <c r="AN30" s="282">
        <f>Cost!P9</f>
        <v>2000000</v>
      </c>
      <c r="AO30" s="283"/>
      <c r="AP30" s="283"/>
      <c r="AQ30" s="284"/>
      <c r="AR30" s="282">
        <f>Cost!T9</f>
        <v>0</v>
      </c>
      <c r="AS30" s="283"/>
      <c r="AT30" s="283"/>
      <c r="AU30" s="284"/>
      <c r="AV30" s="282">
        <f>Cost!X9</f>
        <v>0</v>
      </c>
      <c r="AW30" s="283"/>
      <c r="AX30" s="283"/>
      <c r="AY30" s="284"/>
      <c r="AZ30" s="282">
        <f>Cost!AB9</f>
        <v>2000000</v>
      </c>
      <c r="BA30" s="283"/>
      <c r="BB30" s="283"/>
      <c r="BC30" s="284"/>
      <c r="BD30" s="282">
        <f>AN30</f>
        <v>2000000</v>
      </c>
      <c r="BE30" s="283"/>
      <c r="BF30" s="283"/>
      <c r="BG30" s="284"/>
      <c r="BI30" s="324" t="s">
        <v>430</v>
      </c>
      <c r="BJ30" s="324"/>
      <c r="BK30" s="324"/>
      <c r="BL30" s="324"/>
      <c r="BM30" s="375">
        <v>8</v>
      </c>
      <c r="BN30" s="375"/>
      <c r="BO30" s="375"/>
      <c r="BP30" s="375"/>
      <c r="BQ30" s="375">
        <v>7</v>
      </c>
      <c r="BR30" s="375"/>
      <c r="BS30" s="375"/>
      <c r="BT30" s="375"/>
      <c r="BU30" s="27"/>
    </row>
    <row r="31" spans="2:73" x14ac:dyDescent="0.3">
      <c r="B31" s="26"/>
      <c r="C31" s="4"/>
      <c r="X31" s="44"/>
      <c r="Y31" s="44"/>
      <c r="Z31" s="44"/>
      <c r="AA31" s="44"/>
      <c r="AB31" s="44"/>
      <c r="AC31" s="44"/>
      <c r="AD31" s="44"/>
      <c r="AE31" s="278" t="str">
        <f>Cost!A10</f>
        <v>Resettlements</v>
      </c>
      <c r="AF31" s="319"/>
      <c r="AG31" s="319"/>
      <c r="AH31" s="319"/>
      <c r="AI31" s="319"/>
      <c r="AJ31" s="319"/>
      <c r="AK31" s="319"/>
      <c r="AL31" s="319"/>
      <c r="AM31" s="320"/>
      <c r="AN31" s="282">
        <f>Cost!P10</f>
        <v>22142173.510000013</v>
      </c>
      <c r="AO31" s="283"/>
      <c r="AP31" s="283"/>
      <c r="AQ31" s="284"/>
      <c r="AR31" s="282">
        <f>Cost!T10</f>
        <v>1383679.09</v>
      </c>
      <c r="AS31" s="283"/>
      <c r="AT31" s="283"/>
      <c r="AU31" s="284"/>
      <c r="AV31" s="282">
        <f>Cost!X10</f>
        <v>1284207.28</v>
      </c>
      <c r="AW31" s="283"/>
      <c r="AX31" s="283"/>
      <c r="AY31" s="284"/>
      <c r="AZ31" s="282">
        <f>Cost!AB10</f>
        <v>20758494.420000013</v>
      </c>
      <c r="BA31" s="283"/>
      <c r="BB31" s="283"/>
      <c r="BC31" s="284"/>
      <c r="BD31" s="282">
        <f>AN31</f>
        <v>22142173.510000013</v>
      </c>
      <c r="BE31" s="283"/>
      <c r="BF31" s="283"/>
      <c r="BG31" s="284"/>
      <c r="BI31" s="324" t="s">
        <v>431</v>
      </c>
      <c r="BJ31" s="324"/>
      <c r="BK31" s="324"/>
      <c r="BL31" s="324"/>
      <c r="BM31" s="375">
        <v>79</v>
      </c>
      <c r="BN31" s="375"/>
      <c r="BO31" s="375"/>
      <c r="BP31" s="375"/>
      <c r="BQ31" s="375">
        <v>73</v>
      </c>
      <c r="BR31" s="375"/>
      <c r="BS31" s="375"/>
      <c r="BT31" s="375"/>
      <c r="BU31" s="27"/>
    </row>
    <row r="32" spans="2:73" x14ac:dyDescent="0.3">
      <c r="B32" s="26"/>
      <c r="C32" s="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278" t="str">
        <f>Cost!A11</f>
        <v>Contingency and Escalation</v>
      </c>
      <c r="AF32" s="319"/>
      <c r="AG32" s="319"/>
      <c r="AH32" s="319"/>
      <c r="AI32" s="319"/>
      <c r="AJ32" s="319"/>
      <c r="AK32" s="319"/>
      <c r="AL32" s="319"/>
      <c r="AM32" s="320"/>
      <c r="AN32" s="282">
        <f>Cost!P11</f>
        <v>21180600.069999993</v>
      </c>
      <c r="AO32" s="283"/>
      <c r="AP32" s="283"/>
      <c r="AQ32" s="284"/>
      <c r="AR32" s="282">
        <f>Cost!T11</f>
        <v>0</v>
      </c>
      <c r="AS32" s="283"/>
      <c r="AT32" s="283"/>
      <c r="AU32" s="284"/>
      <c r="AV32" s="282">
        <f>Cost!X11</f>
        <v>0</v>
      </c>
      <c r="AW32" s="283"/>
      <c r="AX32" s="283"/>
      <c r="AY32" s="284"/>
      <c r="AZ32" s="282">
        <f>Cost!AB11</f>
        <v>21180600.069999993</v>
      </c>
      <c r="BA32" s="283"/>
      <c r="BB32" s="283"/>
      <c r="BC32" s="284"/>
      <c r="BD32" s="282">
        <f>AN32</f>
        <v>21180600.069999993</v>
      </c>
      <c r="BE32" s="283"/>
      <c r="BF32" s="283"/>
      <c r="BG32" s="284"/>
      <c r="BI32" s="324" t="s">
        <v>432</v>
      </c>
      <c r="BJ32" s="324"/>
      <c r="BK32" s="324"/>
      <c r="BL32" s="324"/>
      <c r="BM32" s="375">
        <v>2</v>
      </c>
      <c r="BN32" s="375"/>
      <c r="BO32" s="375"/>
      <c r="BP32" s="375"/>
      <c r="BQ32" s="375">
        <v>2</v>
      </c>
      <c r="BR32" s="375"/>
      <c r="BS32" s="375"/>
      <c r="BT32" s="375"/>
      <c r="BU32" s="27"/>
    </row>
    <row r="33" spans="2:87" x14ac:dyDescent="0.3">
      <c r="B33" s="26"/>
      <c r="C33" s="4"/>
      <c r="D33" s="46"/>
      <c r="E33" s="45"/>
      <c r="F33" s="45"/>
      <c r="G33" s="45"/>
      <c r="H33" s="45"/>
      <c r="I33" s="45"/>
      <c r="J33" s="45"/>
      <c r="K33" s="45"/>
      <c r="L33" s="45"/>
      <c r="M33" s="45"/>
      <c r="N33" s="45"/>
      <c r="O33" s="45"/>
      <c r="P33" s="45"/>
      <c r="Q33" s="45"/>
      <c r="R33" s="45"/>
      <c r="S33" s="45"/>
      <c r="T33" s="46"/>
      <c r="U33" s="45"/>
      <c r="V33" s="45"/>
      <c r="W33" s="45"/>
      <c r="X33" s="45"/>
      <c r="Y33" s="45"/>
      <c r="Z33" s="45"/>
      <c r="AA33" s="45"/>
      <c r="AB33" s="45"/>
      <c r="AC33" s="45"/>
      <c r="AD33" s="45"/>
      <c r="AE33" s="316" t="s">
        <v>38</v>
      </c>
      <c r="AF33" s="317"/>
      <c r="AG33" s="317"/>
      <c r="AH33" s="317"/>
      <c r="AI33" s="317"/>
      <c r="AJ33" s="317"/>
      <c r="AK33" s="317"/>
      <c r="AL33" s="317"/>
      <c r="AM33" s="318"/>
      <c r="AN33" s="296">
        <f>SUM(AN23:AQ32)</f>
        <v>259999999.95989993</v>
      </c>
      <c r="AO33" s="297"/>
      <c r="AP33" s="297"/>
      <c r="AQ33" s="298"/>
      <c r="AR33" s="296">
        <f>SUM(AR23:AU32)</f>
        <v>157191598.80199999</v>
      </c>
      <c r="AS33" s="297"/>
      <c r="AT33" s="297"/>
      <c r="AU33" s="298"/>
      <c r="AV33" s="296">
        <f>SUM(AV23:AY32)</f>
        <v>130409293.16099998</v>
      </c>
      <c r="AW33" s="297"/>
      <c r="AX33" s="297"/>
      <c r="AY33" s="298"/>
      <c r="AZ33" s="296">
        <f>SUM(AZ23:BC32)</f>
        <v>102808401.15789996</v>
      </c>
      <c r="BA33" s="297"/>
      <c r="BB33" s="297"/>
      <c r="BC33" s="298"/>
      <c r="BD33" s="296">
        <f>SUM(BD23:BG32)</f>
        <v>259999999.95989993</v>
      </c>
      <c r="BE33" s="297"/>
      <c r="BF33" s="297"/>
      <c r="BG33" s="298"/>
      <c r="BI33" s="325" t="s">
        <v>397</v>
      </c>
      <c r="BJ33" s="326"/>
      <c r="BK33" s="326"/>
      <c r="BL33" s="327"/>
      <c r="BM33" s="323">
        <f>SUM(BM28:BO32)</f>
        <v>135</v>
      </c>
      <c r="BN33" s="323"/>
      <c r="BO33" s="323"/>
      <c r="BP33" s="323"/>
      <c r="BQ33" s="323">
        <f>SUM(BQ31:BR32)</f>
        <v>75</v>
      </c>
      <c r="BR33" s="323"/>
      <c r="BS33" s="323"/>
      <c r="BT33" s="323"/>
      <c r="BU33" s="27"/>
      <c r="CA33" s="16"/>
      <c r="CE33" s="16"/>
      <c r="CI33" s="16"/>
    </row>
    <row r="34" spans="2:87" x14ac:dyDescent="0.3">
      <c r="B34" s="26"/>
      <c r="C34" s="4"/>
      <c r="AJ34" s="17"/>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17"/>
      <c r="BU34" s="27"/>
      <c r="CA34" s="16"/>
      <c r="CE34" s="16"/>
      <c r="CI34" s="16"/>
    </row>
    <row r="35" spans="2:87" x14ac:dyDescent="0.3">
      <c r="B35" s="26"/>
      <c r="C35" s="4"/>
      <c r="D35" s="18" t="s">
        <v>50</v>
      </c>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21"/>
      <c r="AG35" s="21"/>
      <c r="AH35" s="21"/>
      <c r="AI35" s="21"/>
      <c r="AJ35" s="48"/>
      <c r="AK35" s="18" t="s">
        <v>392</v>
      </c>
      <c r="AL35" s="19"/>
      <c r="AM35" s="19"/>
      <c r="AN35" s="19"/>
      <c r="AO35" s="19"/>
      <c r="AP35" s="19"/>
      <c r="AQ35" s="19"/>
      <c r="AR35" s="19"/>
      <c r="AS35" s="19"/>
      <c r="AT35" s="19"/>
      <c r="AU35" s="19"/>
      <c r="AV35" s="21"/>
      <c r="BA35" s="18" t="s">
        <v>51</v>
      </c>
      <c r="BB35" s="18"/>
      <c r="BC35" s="18"/>
      <c r="BD35" s="18"/>
      <c r="BE35" s="18"/>
      <c r="BF35" s="18"/>
      <c r="BG35" s="18"/>
      <c r="BH35" s="18"/>
      <c r="BI35" s="18"/>
      <c r="BJ35" s="18"/>
      <c r="BK35" s="18"/>
      <c r="BL35" s="18"/>
      <c r="BM35" s="18"/>
      <c r="BN35" s="18"/>
      <c r="BO35" s="18"/>
      <c r="BP35" s="18"/>
      <c r="BQ35" s="18"/>
      <c r="BR35" s="32"/>
      <c r="BS35" s="32"/>
      <c r="BT35" s="17"/>
      <c r="BU35" s="27"/>
      <c r="CA35" s="16"/>
      <c r="CE35" s="16"/>
      <c r="CI35" s="16"/>
    </row>
    <row r="36" spans="2:87" x14ac:dyDescent="0.3">
      <c r="B36" s="26"/>
      <c r="C36" s="4"/>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2"/>
      <c r="AL36" s="2"/>
      <c r="AM36" s="2"/>
      <c r="AN36" s="2"/>
      <c r="AO36" s="2"/>
      <c r="AP36" s="2"/>
      <c r="AQ36" s="2"/>
      <c r="AR36" s="2"/>
      <c r="AS36" s="2"/>
      <c r="AT36" s="2"/>
      <c r="AU36" s="2"/>
      <c r="AV36" s="2"/>
      <c r="AW36" s="2"/>
      <c r="AX36" s="2"/>
      <c r="AY36" s="2"/>
      <c r="AZ36" s="51"/>
      <c r="BA36" s="51"/>
      <c r="BB36" s="51"/>
      <c r="BC36" s="51"/>
      <c r="BD36" s="51"/>
      <c r="BE36" s="51"/>
      <c r="BF36" s="51"/>
      <c r="BG36" s="51"/>
      <c r="BH36" s="51"/>
      <c r="BI36" s="51"/>
      <c r="BJ36" s="51"/>
      <c r="BK36" s="51"/>
      <c r="BL36" s="51"/>
      <c r="BM36" s="51"/>
      <c r="BN36" s="51"/>
      <c r="BO36" s="51"/>
      <c r="BP36" s="51"/>
      <c r="BQ36" s="51"/>
      <c r="BR36" s="51"/>
      <c r="BS36" s="51"/>
      <c r="BT36" s="48"/>
      <c r="BU36" s="259"/>
      <c r="CA36" s="16"/>
      <c r="CE36" s="16"/>
      <c r="CI36" s="16"/>
    </row>
    <row r="37" spans="2:87" ht="27.75" customHeight="1" x14ac:dyDescent="0.3">
      <c r="B37" s="26"/>
      <c r="C37" s="4"/>
      <c r="D37" s="285" t="s">
        <v>40</v>
      </c>
      <c r="E37" s="285"/>
      <c r="F37" s="285"/>
      <c r="G37" s="285"/>
      <c r="H37" s="285"/>
      <c r="I37" s="285"/>
      <c r="J37" s="285"/>
      <c r="K37" s="285"/>
      <c r="L37" s="285"/>
      <c r="M37" s="285"/>
      <c r="N37" s="285"/>
      <c r="O37" s="285"/>
      <c r="P37" s="285"/>
      <c r="Q37" s="285"/>
      <c r="R37" s="285"/>
      <c r="S37" s="285"/>
      <c r="T37" s="285"/>
      <c r="U37" s="285"/>
      <c r="V37" s="286"/>
      <c r="W37" s="295"/>
      <c r="X37" s="285"/>
      <c r="Y37" s="285"/>
      <c r="Z37" s="285"/>
      <c r="AA37" s="294" t="s">
        <v>39</v>
      </c>
      <c r="AB37" s="294"/>
      <c r="AC37" s="294"/>
      <c r="AD37" s="295"/>
      <c r="AE37" s="291" t="s">
        <v>404</v>
      </c>
      <c r="AF37" s="292"/>
      <c r="AG37" s="292"/>
      <c r="AH37" s="292"/>
      <c r="AI37" s="293"/>
      <c r="AJ37" s="48"/>
      <c r="AK37" s="48"/>
      <c r="AL37" s="48"/>
      <c r="AM37" s="48"/>
      <c r="AN37" s="48"/>
      <c r="AO37" s="48"/>
      <c r="AP37" s="48"/>
      <c r="AQ37" s="48"/>
      <c r="AR37" s="48"/>
      <c r="AS37" s="48"/>
      <c r="AT37" s="48"/>
      <c r="AU37" s="48"/>
      <c r="AV37" s="48"/>
      <c r="AW37" s="48"/>
      <c r="AX37" s="48"/>
      <c r="AY37" s="48"/>
      <c r="AZ37" s="48"/>
      <c r="BA37" s="51"/>
      <c r="BB37" s="51"/>
      <c r="BC37" s="51"/>
      <c r="BD37" s="51"/>
      <c r="BE37" s="51"/>
      <c r="BF37" s="51"/>
      <c r="BG37" s="51"/>
      <c r="BH37" s="51"/>
      <c r="BI37" s="51"/>
      <c r="BJ37" s="51"/>
      <c r="BK37" s="51"/>
      <c r="BL37" s="51"/>
      <c r="BM37" s="51"/>
      <c r="BN37" s="51"/>
      <c r="BO37" s="51"/>
      <c r="BP37" s="51"/>
      <c r="BQ37" s="51"/>
      <c r="BR37" s="51"/>
      <c r="BS37" s="51"/>
      <c r="BT37" s="51"/>
      <c r="BU37" s="259"/>
      <c r="BV37" s="2"/>
      <c r="BW37" s="2"/>
      <c r="CA37" s="16"/>
      <c r="CE37" s="16"/>
      <c r="CI37" s="16"/>
    </row>
    <row r="38" spans="2:87" x14ac:dyDescent="0.3">
      <c r="B38" s="26"/>
      <c r="C38" s="4"/>
      <c r="D38" s="277" t="s">
        <v>419</v>
      </c>
      <c r="E38" s="277"/>
      <c r="F38" s="277"/>
      <c r="G38" s="277"/>
      <c r="H38" s="277"/>
      <c r="I38" s="277"/>
      <c r="J38" s="277"/>
      <c r="K38" s="277"/>
      <c r="L38" s="277"/>
      <c r="M38" s="277"/>
      <c r="N38" s="277"/>
      <c r="O38" s="277"/>
      <c r="P38" s="277"/>
      <c r="Q38" s="277"/>
      <c r="R38" s="277"/>
      <c r="S38" s="277"/>
      <c r="T38" s="277"/>
      <c r="U38" s="277"/>
      <c r="V38" s="278"/>
      <c r="W38" s="280"/>
      <c r="X38" s="281"/>
      <c r="Y38" s="281"/>
      <c r="Z38" s="281"/>
      <c r="AA38" s="287" t="s">
        <v>421</v>
      </c>
      <c r="AB38" s="287"/>
      <c r="AC38" s="287"/>
      <c r="AD38" s="280"/>
      <c r="AE38" s="288">
        <v>42697</v>
      </c>
      <c r="AF38" s="289"/>
      <c r="AG38" s="289"/>
      <c r="AH38" s="289"/>
      <c r="AI38" s="290"/>
      <c r="AJ38" s="48"/>
      <c r="AK38" s="48"/>
      <c r="AL38" s="48"/>
      <c r="AM38" s="48"/>
      <c r="AN38" s="48"/>
      <c r="AO38" s="48"/>
      <c r="AP38" s="48"/>
      <c r="AQ38" s="48"/>
      <c r="AR38" s="48"/>
      <c r="AS38" s="48"/>
      <c r="AT38" s="48"/>
      <c r="AU38" s="48"/>
      <c r="AV38" s="48"/>
      <c r="AW38" s="48"/>
      <c r="AX38" s="48"/>
      <c r="AY38" s="48"/>
      <c r="AZ38" s="48"/>
      <c r="BA38" s="51"/>
      <c r="BB38" s="51"/>
      <c r="BC38" s="51"/>
      <c r="BD38" s="51"/>
      <c r="BE38" s="51"/>
      <c r="BF38" s="51"/>
      <c r="BG38" s="51"/>
      <c r="BH38" s="51"/>
      <c r="BI38" s="51"/>
      <c r="BJ38" s="51"/>
      <c r="BK38" s="51"/>
      <c r="BL38" s="51"/>
      <c r="BM38" s="51"/>
      <c r="BN38" s="51"/>
      <c r="BO38" s="51"/>
      <c r="BP38" s="51"/>
      <c r="BQ38" s="51"/>
      <c r="BR38" s="51"/>
      <c r="BS38" s="51"/>
      <c r="BT38" s="51"/>
      <c r="BU38" s="259"/>
      <c r="BV38" s="2"/>
      <c r="BW38" s="2"/>
      <c r="CA38" s="16"/>
      <c r="CE38" s="16"/>
      <c r="CI38" s="16"/>
    </row>
    <row r="39" spans="2:87" x14ac:dyDescent="0.3">
      <c r="B39" s="26"/>
      <c r="C39" s="4"/>
      <c r="D39" s="277" t="s">
        <v>420</v>
      </c>
      <c r="E39" s="277"/>
      <c r="F39" s="277"/>
      <c r="G39" s="277"/>
      <c r="H39" s="277"/>
      <c r="I39" s="277"/>
      <c r="J39" s="277"/>
      <c r="K39" s="277"/>
      <c r="L39" s="277"/>
      <c r="M39" s="277"/>
      <c r="N39" s="277"/>
      <c r="O39" s="277"/>
      <c r="P39" s="277"/>
      <c r="Q39" s="277"/>
      <c r="R39" s="277"/>
      <c r="S39" s="277"/>
      <c r="T39" s="277"/>
      <c r="U39" s="277"/>
      <c r="V39" s="278"/>
      <c r="W39" s="280"/>
      <c r="X39" s="281"/>
      <c r="Y39" s="281"/>
      <c r="Z39" s="281"/>
      <c r="AA39" s="287" t="s">
        <v>421</v>
      </c>
      <c r="AB39" s="287"/>
      <c r="AC39" s="287"/>
      <c r="AD39" s="280"/>
      <c r="AE39" s="288">
        <v>42384</v>
      </c>
      <c r="AF39" s="289"/>
      <c r="AG39" s="289"/>
      <c r="AH39" s="289"/>
      <c r="AI39" s="290"/>
      <c r="AJ39" s="48"/>
      <c r="AK39" s="48"/>
      <c r="AL39" s="48"/>
      <c r="AM39" s="48"/>
      <c r="AN39" s="48"/>
      <c r="AO39" s="48"/>
      <c r="AP39" s="48"/>
      <c r="AQ39" s="48"/>
      <c r="AR39" s="48"/>
      <c r="AS39" s="48"/>
      <c r="AT39" s="48"/>
      <c r="AU39" s="48"/>
      <c r="AV39" s="48"/>
      <c r="AW39" s="48"/>
      <c r="AX39" s="48"/>
      <c r="AY39" s="48"/>
      <c r="AZ39" s="48"/>
      <c r="BA39" s="51"/>
      <c r="BB39" s="51"/>
      <c r="BC39" s="51"/>
      <c r="BD39" s="51"/>
      <c r="BE39" s="51"/>
      <c r="BF39" s="51"/>
      <c r="BG39" s="51"/>
      <c r="BH39" s="51"/>
      <c r="BI39" s="51"/>
      <c r="BJ39" s="51"/>
      <c r="BK39" s="51"/>
      <c r="BL39" s="51"/>
      <c r="BM39" s="51"/>
      <c r="BN39" s="51"/>
      <c r="BO39" s="51"/>
      <c r="BP39" s="51"/>
      <c r="BQ39" s="51"/>
      <c r="BR39" s="51"/>
      <c r="BS39" s="51"/>
      <c r="BT39" s="51"/>
      <c r="BU39" s="259"/>
      <c r="BV39" s="2"/>
      <c r="BW39" s="2"/>
    </row>
    <row r="40" spans="2:87" x14ac:dyDescent="0.3">
      <c r="B40" s="26"/>
      <c r="C40" s="4"/>
      <c r="D40" s="277" t="s">
        <v>409</v>
      </c>
      <c r="E40" s="277"/>
      <c r="F40" s="277"/>
      <c r="G40" s="277"/>
      <c r="H40" s="277"/>
      <c r="I40" s="277"/>
      <c r="J40" s="277"/>
      <c r="K40" s="277"/>
      <c r="L40" s="277"/>
      <c r="M40" s="277"/>
      <c r="N40" s="277"/>
      <c r="O40" s="277"/>
      <c r="P40" s="277"/>
      <c r="Q40" s="277"/>
      <c r="R40" s="277"/>
      <c r="S40" s="277"/>
      <c r="T40" s="277"/>
      <c r="U40" s="277"/>
      <c r="V40" s="278"/>
      <c r="W40" s="280"/>
      <c r="X40" s="281"/>
      <c r="Y40" s="281"/>
      <c r="Z40" s="281"/>
      <c r="AA40" s="287" t="s">
        <v>67</v>
      </c>
      <c r="AB40" s="287"/>
      <c r="AC40" s="287"/>
      <c r="AD40" s="280"/>
      <c r="AE40" s="288">
        <v>42307</v>
      </c>
      <c r="AF40" s="289"/>
      <c r="AG40" s="289"/>
      <c r="AH40" s="289"/>
      <c r="AI40" s="290"/>
      <c r="AJ40" s="48"/>
      <c r="AK40" s="48"/>
      <c r="AL40" s="48"/>
      <c r="AM40" s="48"/>
      <c r="AN40" s="48"/>
      <c r="AO40" s="48"/>
      <c r="AP40" s="48"/>
      <c r="AQ40" s="48"/>
      <c r="AR40" s="48"/>
      <c r="AS40" s="48"/>
      <c r="AT40" s="48"/>
      <c r="AU40" s="48"/>
      <c r="AV40" s="48"/>
      <c r="AW40" s="48"/>
      <c r="AX40" s="48"/>
      <c r="AY40" s="48"/>
      <c r="AZ40" s="48"/>
      <c r="BA40" s="51"/>
      <c r="BB40" s="51"/>
      <c r="BC40" s="51"/>
      <c r="BD40" s="51"/>
      <c r="BE40" s="51"/>
      <c r="BF40" s="51"/>
      <c r="BG40" s="51"/>
      <c r="BH40" s="51"/>
      <c r="BI40" s="51"/>
      <c r="BJ40" s="51"/>
      <c r="BK40" s="51"/>
      <c r="BL40" s="51"/>
      <c r="BM40" s="51"/>
      <c r="BN40" s="51"/>
      <c r="BO40" s="51"/>
      <c r="BP40" s="51"/>
      <c r="BQ40" s="51"/>
      <c r="BR40" s="51"/>
      <c r="BS40" s="51"/>
      <c r="BT40" s="51"/>
      <c r="BU40" s="259"/>
      <c r="BV40" s="2"/>
      <c r="BW40" s="2"/>
    </row>
    <row r="41" spans="2:87" x14ac:dyDescent="0.3">
      <c r="B41" s="26"/>
      <c r="C41" s="4"/>
      <c r="D41" s="277" t="s">
        <v>410</v>
      </c>
      <c r="E41" s="277"/>
      <c r="F41" s="277"/>
      <c r="G41" s="277"/>
      <c r="H41" s="277"/>
      <c r="I41" s="277"/>
      <c r="J41" s="277"/>
      <c r="K41" s="277"/>
      <c r="L41" s="277"/>
      <c r="M41" s="277"/>
      <c r="N41" s="277"/>
      <c r="O41" s="277"/>
      <c r="P41" s="277"/>
      <c r="Q41" s="277"/>
      <c r="R41" s="277"/>
      <c r="S41" s="277"/>
      <c r="T41" s="277"/>
      <c r="U41" s="277"/>
      <c r="V41" s="278"/>
      <c r="W41" s="280"/>
      <c r="X41" s="281"/>
      <c r="Y41" s="281"/>
      <c r="Z41" s="281"/>
      <c r="AA41" s="287" t="s">
        <v>67</v>
      </c>
      <c r="AB41" s="287"/>
      <c r="AC41" s="287"/>
      <c r="AD41" s="280"/>
      <c r="AE41" s="288">
        <v>42317</v>
      </c>
      <c r="AF41" s="289"/>
      <c r="AG41" s="289"/>
      <c r="AH41" s="289"/>
      <c r="AI41" s="290"/>
      <c r="AJ41" s="48"/>
      <c r="AK41" s="48"/>
      <c r="AL41" s="48"/>
      <c r="AM41" s="48"/>
      <c r="AN41" s="48"/>
      <c r="AO41" s="48"/>
      <c r="AP41" s="48"/>
      <c r="AQ41" s="48"/>
      <c r="AR41" s="48"/>
      <c r="AS41" s="48"/>
      <c r="AT41" s="48"/>
      <c r="AU41" s="48"/>
      <c r="AV41" s="48"/>
      <c r="AW41" s="48"/>
      <c r="AX41" s="48"/>
      <c r="AY41" s="48"/>
      <c r="AZ41" s="48"/>
      <c r="BA41" s="51"/>
      <c r="BB41" s="51"/>
      <c r="BC41" s="51"/>
      <c r="BD41" s="51"/>
      <c r="BE41" s="51"/>
      <c r="BF41" s="51"/>
      <c r="BG41" s="51"/>
      <c r="BH41" s="51"/>
      <c r="BI41" s="51"/>
      <c r="BJ41" s="51"/>
      <c r="BK41" s="51"/>
      <c r="BL41" s="51"/>
      <c r="BM41" s="51"/>
      <c r="BN41" s="51"/>
      <c r="BO41" s="51"/>
      <c r="BP41" s="51"/>
      <c r="BQ41" s="51"/>
      <c r="BR41" s="51"/>
      <c r="BS41" s="51"/>
      <c r="BT41" s="51"/>
      <c r="BU41" s="259"/>
      <c r="BV41" s="2"/>
      <c r="BW41" s="2"/>
    </row>
    <row r="42" spans="2:87" ht="15.75" customHeight="1" x14ac:dyDescent="0.3">
      <c r="B42" s="26"/>
      <c r="C42" s="4"/>
      <c r="D42" s="277" t="s">
        <v>422</v>
      </c>
      <c r="E42" s="277"/>
      <c r="F42" s="277"/>
      <c r="G42" s="277"/>
      <c r="H42" s="277"/>
      <c r="I42" s="277"/>
      <c r="J42" s="277"/>
      <c r="K42" s="277"/>
      <c r="L42" s="277"/>
      <c r="M42" s="277"/>
      <c r="N42" s="277"/>
      <c r="O42" s="277"/>
      <c r="P42" s="277"/>
      <c r="Q42" s="277"/>
      <c r="R42" s="277"/>
      <c r="S42" s="277"/>
      <c r="T42" s="277"/>
      <c r="U42" s="277"/>
      <c r="V42" s="277"/>
      <c r="W42" s="277"/>
      <c r="X42" s="277"/>
      <c r="Y42" s="277"/>
      <c r="Z42" s="277"/>
      <c r="AA42" s="281" t="s">
        <v>421</v>
      </c>
      <c r="AB42" s="281"/>
      <c r="AC42" s="281"/>
      <c r="AD42" s="281"/>
      <c r="AE42" s="288">
        <v>42400</v>
      </c>
      <c r="AF42" s="289"/>
      <c r="AG42" s="289"/>
      <c r="AH42" s="289"/>
      <c r="AI42" s="290"/>
      <c r="AJ42" s="48"/>
      <c r="AK42" s="48"/>
      <c r="AL42" s="48"/>
      <c r="AM42" s="48"/>
      <c r="AN42" s="48"/>
      <c r="AO42" s="48"/>
      <c r="AP42" s="48"/>
      <c r="AQ42" s="48"/>
      <c r="AR42" s="48"/>
      <c r="AS42" s="48"/>
      <c r="AT42" s="48"/>
      <c r="AU42" s="48"/>
      <c r="AV42" s="48"/>
      <c r="AW42" s="48"/>
      <c r="AX42" s="48"/>
      <c r="AY42" s="48"/>
      <c r="AZ42" s="48"/>
      <c r="BA42" s="51"/>
      <c r="BB42" s="51"/>
      <c r="BC42" s="51"/>
      <c r="BD42" s="51"/>
      <c r="BE42" s="51"/>
      <c r="BF42" s="51"/>
      <c r="BG42" s="51"/>
      <c r="BH42" s="51"/>
      <c r="BI42" s="51"/>
      <c r="BJ42" s="51"/>
      <c r="BK42" s="51"/>
      <c r="BL42" s="51"/>
      <c r="BM42" s="51"/>
      <c r="BN42" s="51"/>
      <c r="BO42" s="51"/>
      <c r="BP42" s="51"/>
      <c r="BQ42" s="51"/>
      <c r="BR42" s="51"/>
      <c r="BS42" s="51"/>
      <c r="BT42" s="51"/>
      <c r="BU42" s="259"/>
      <c r="BV42" s="2"/>
      <c r="BW42" s="2"/>
    </row>
    <row r="43" spans="2:87" ht="15" customHeight="1" x14ac:dyDescent="0.3">
      <c r="B43" s="26"/>
      <c r="C43" s="4"/>
      <c r="D43" s="279"/>
      <c r="E43" s="279"/>
      <c r="F43" s="279"/>
      <c r="G43" s="279"/>
      <c r="H43" s="279"/>
      <c r="I43" s="279"/>
      <c r="J43" s="279"/>
      <c r="K43" s="279"/>
      <c r="L43" s="279"/>
      <c r="M43" s="279"/>
      <c r="N43" s="279"/>
      <c r="O43" s="279"/>
      <c r="P43" s="279"/>
      <c r="Q43" s="279"/>
      <c r="R43" s="279"/>
      <c r="S43" s="279"/>
      <c r="T43" s="279"/>
      <c r="U43" s="279"/>
      <c r="V43" s="279"/>
      <c r="W43" s="276"/>
      <c r="X43" s="276"/>
      <c r="Y43" s="276"/>
      <c r="Z43" s="276"/>
      <c r="AA43" s="276"/>
      <c r="AB43" s="276"/>
      <c r="AC43" s="276"/>
      <c r="AD43" s="276"/>
      <c r="AE43" s="276"/>
      <c r="AF43" s="276"/>
      <c r="AG43" s="276"/>
      <c r="AH43" s="276"/>
      <c r="AI43" s="276"/>
      <c r="AJ43" s="48"/>
      <c r="AK43" s="48"/>
      <c r="AL43" s="48"/>
      <c r="AM43" s="48"/>
      <c r="AN43" s="48"/>
      <c r="AO43" s="48"/>
      <c r="AP43" s="48"/>
      <c r="AQ43" s="48"/>
      <c r="AR43" s="48"/>
      <c r="AS43" s="48"/>
      <c r="AT43" s="48"/>
      <c r="AU43" s="48"/>
      <c r="AV43" s="48"/>
      <c r="AW43" s="48"/>
      <c r="AX43" s="48"/>
      <c r="AY43" s="48"/>
      <c r="AZ43" s="48"/>
      <c r="BA43" s="51"/>
      <c r="BB43" s="51"/>
      <c r="BC43" s="51"/>
      <c r="BD43" s="51"/>
      <c r="BE43" s="51"/>
      <c r="BF43" s="51"/>
      <c r="BG43" s="51"/>
      <c r="BH43" s="51"/>
      <c r="BI43" s="51"/>
      <c r="BJ43" s="51"/>
      <c r="BK43" s="51"/>
      <c r="BL43" s="51"/>
      <c r="BM43" s="51"/>
      <c r="BN43" s="51"/>
      <c r="BO43" s="51"/>
      <c r="BP43" s="51"/>
      <c r="BQ43" s="51"/>
      <c r="BR43" s="51"/>
      <c r="BS43" s="51"/>
      <c r="BT43" s="51"/>
      <c r="BU43" s="259"/>
      <c r="BV43" s="2"/>
      <c r="BW43" s="2"/>
    </row>
    <row r="44" spans="2:87" x14ac:dyDescent="0.3">
      <c r="B44" s="26"/>
      <c r="C44" s="4"/>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48"/>
      <c r="AF44" s="48"/>
      <c r="AG44" s="48"/>
      <c r="AH44" s="48"/>
      <c r="AI44" s="48"/>
      <c r="AJ44" s="48"/>
      <c r="AK44" s="48"/>
      <c r="AL44" s="48"/>
      <c r="AM44" s="48"/>
      <c r="AN44" s="48"/>
      <c r="AO44" s="48"/>
      <c r="AP44" s="48"/>
      <c r="AQ44" s="48"/>
      <c r="AR44" s="48"/>
      <c r="AS44" s="48"/>
      <c r="AT44" s="48"/>
      <c r="AU44" s="48"/>
      <c r="AV44" s="48"/>
      <c r="AW44" s="48"/>
      <c r="AX44" s="48"/>
      <c r="AY44" s="48"/>
      <c r="AZ44" s="48"/>
      <c r="BA44" s="51"/>
      <c r="BB44" s="51"/>
      <c r="BC44" s="51"/>
      <c r="BD44" s="51"/>
      <c r="BE44" s="51"/>
      <c r="BF44" s="51"/>
      <c r="BG44" s="51"/>
      <c r="BH44" s="51"/>
      <c r="BI44" s="51"/>
      <c r="BJ44" s="51"/>
      <c r="BK44" s="51"/>
      <c r="BL44" s="51"/>
      <c r="BM44" s="51"/>
      <c r="BN44" s="51"/>
      <c r="BO44" s="51"/>
      <c r="BP44" s="51"/>
      <c r="BQ44" s="51"/>
      <c r="BR44" s="51"/>
      <c r="BS44" s="51"/>
      <c r="BT44" s="51"/>
      <c r="BU44" s="259"/>
      <c r="BV44" s="2"/>
      <c r="BW44" s="2"/>
    </row>
    <row r="45" spans="2:87" x14ac:dyDescent="0.3">
      <c r="B45" s="26"/>
      <c r="C45" s="4"/>
      <c r="D45" s="275"/>
      <c r="E45" s="275"/>
      <c r="F45" s="275"/>
      <c r="G45" s="275"/>
      <c r="H45" s="275"/>
      <c r="I45" s="275"/>
      <c r="J45" s="275"/>
      <c r="K45" s="275"/>
      <c r="L45" s="275"/>
      <c r="M45" s="275"/>
      <c r="N45" s="275"/>
      <c r="O45" s="275"/>
      <c r="P45" s="275"/>
      <c r="Q45" s="275"/>
      <c r="R45" s="275"/>
      <c r="S45" s="275"/>
      <c r="T45" s="275"/>
      <c r="U45" s="275"/>
      <c r="V45" s="275"/>
      <c r="W45" s="275"/>
      <c r="X45" s="275"/>
      <c r="Y45" s="275"/>
      <c r="Z45" s="275"/>
      <c r="AA45" s="275"/>
      <c r="AB45" s="275"/>
      <c r="AC45" s="275"/>
      <c r="AD45" s="275"/>
      <c r="AE45" s="275"/>
      <c r="AF45" s="275"/>
      <c r="AG45" s="275"/>
      <c r="AH45" s="275"/>
      <c r="AI45" s="275"/>
      <c r="AJ45" s="48"/>
      <c r="AK45" s="48"/>
      <c r="AL45" s="48"/>
      <c r="AM45" s="48"/>
      <c r="AN45" s="48"/>
      <c r="AO45" s="48"/>
      <c r="AP45" s="48"/>
      <c r="AQ45" s="48"/>
      <c r="AR45" s="48"/>
      <c r="AS45" s="48"/>
      <c r="AT45" s="48"/>
      <c r="AU45" s="48"/>
      <c r="AV45" s="48"/>
      <c r="AW45" s="48"/>
      <c r="AX45" s="48"/>
      <c r="AY45" s="48"/>
      <c r="AZ45" s="48"/>
      <c r="BA45" s="51"/>
      <c r="BB45" s="51"/>
      <c r="BC45" s="51"/>
      <c r="BD45" s="51"/>
      <c r="BE45" s="51"/>
      <c r="BF45" s="51"/>
      <c r="BG45" s="51"/>
      <c r="BH45" s="51"/>
      <c r="BI45" s="51"/>
      <c r="BJ45" s="51"/>
      <c r="BK45" s="51"/>
      <c r="BL45" s="51"/>
      <c r="BM45" s="51"/>
      <c r="BN45" s="51"/>
      <c r="BO45" s="51"/>
      <c r="BP45" s="51"/>
      <c r="BQ45" s="51"/>
      <c r="BR45" s="51"/>
      <c r="BS45" s="51"/>
      <c r="BT45" s="51"/>
      <c r="BU45" s="259"/>
      <c r="BV45" s="2"/>
      <c r="BW45" s="2"/>
    </row>
    <row r="46" spans="2:87" x14ac:dyDescent="0.3">
      <c r="B46" s="26"/>
      <c r="C46" s="4"/>
      <c r="D46" s="258"/>
      <c r="E46" s="258"/>
      <c r="F46" s="258"/>
      <c r="G46" s="258"/>
      <c r="H46" s="258"/>
      <c r="I46" s="258"/>
      <c r="J46" s="258"/>
      <c r="K46" s="258"/>
      <c r="L46" s="258"/>
      <c r="M46" s="258"/>
      <c r="N46" s="258"/>
      <c r="O46" s="258"/>
      <c r="P46" s="258"/>
      <c r="Q46" s="258"/>
      <c r="R46" s="258"/>
      <c r="S46" s="258"/>
      <c r="T46" s="258"/>
      <c r="U46" s="258"/>
      <c r="V46" s="258"/>
      <c r="W46" s="274"/>
      <c r="X46" s="274"/>
      <c r="Y46" s="274"/>
      <c r="Z46" s="274"/>
      <c r="AA46" s="274"/>
      <c r="AB46" s="274"/>
      <c r="AC46" s="274"/>
      <c r="AD46" s="274"/>
      <c r="AE46" s="273"/>
      <c r="AF46" s="273"/>
      <c r="AG46" s="273"/>
      <c r="AH46" s="273"/>
      <c r="AI46" s="273"/>
      <c r="AJ46" s="48"/>
      <c r="AK46" s="48"/>
      <c r="AL46" s="48"/>
      <c r="AM46" s="48"/>
      <c r="AN46" s="48"/>
      <c r="AO46" s="48"/>
      <c r="AP46" s="48"/>
      <c r="AQ46" s="48"/>
      <c r="AR46" s="48"/>
      <c r="AS46" s="48"/>
      <c r="AT46" s="48"/>
      <c r="AU46" s="48"/>
      <c r="AV46" s="48"/>
      <c r="AW46" s="48"/>
      <c r="AX46" s="48"/>
      <c r="AY46" s="48"/>
      <c r="AZ46" s="48"/>
      <c r="BA46" s="51"/>
      <c r="BB46" s="51"/>
      <c r="BC46" s="51"/>
      <c r="BD46" s="51"/>
      <c r="BE46" s="51"/>
      <c r="BF46" s="51"/>
      <c r="BG46" s="51"/>
      <c r="BH46" s="51"/>
      <c r="BI46" s="51"/>
      <c r="BJ46" s="51"/>
      <c r="BK46" s="51"/>
      <c r="BL46" s="51"/>
      <c r="BM46" s="51"/>
      <c r="BN46" s="51"/>
      <c r="BO46" s="51"/>
      <c r="BP46" s="51"/>
      <c r="BQ46" s="51"/>
      <c r="BR46" s="51"/>
      <c r="BS46" s="51"/>
      <c r="BT46" s="51"/>
      <c r="BU46" s="259"/>
      <c r="BV46" s="2"/>
      <c r="BW46" s="2"/>
    </row>
    <row r="47" spans="2:87" x14ac:dyDescent="0.3">
      <c r="B47" s="26"/>
      <c r="C47" s="4"/>
      <c r="D47" s="258"/>
      <c r="E47" s="258"/>
      <c r="F47" s="258"/>
      <c r="G47" s="258"/>
      <c r="H47" s="258"/>
      <c r="I47" s="258"/>
      <c r="J47" s="258"/>
      <c r="K47" s="258"/>
      <c r="L47" s="258"/>
      <c r="M47" s="258"/>
      <c r="N47" s="258"/>
      <c r="O47" s="258"/>
      <c r="P47" s="258"/>
      <c r="Q47" s="258"/>
      <c r="R47" s="258"/>
      <c r="S47" s="258"/>
      <c r="T47" s="258"/>
      <c r="U47" s="258"/>
      <c r="V47" s="258"/>
      <c r="W47" s="274"/>
      <c r="X47" s="274"/>
      <c r="Y47" s="274"/>
      <c r="Z47" s="274"/>
      <c r="AA47" s="274"/>
      <c r="AB47" s="274"/>
      <c r="AC47" s="274"/>
      <c r="AD47" s="274"/>
      <c r="AE47" s="273"/>
      <c r="AF47" s="273"/>
      <c r="AG47" s="273"/>
      <c r="AH47" s="273"/>
      <c r="AI47" s="273"/>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259"/>
      <c r="BV47" s="45"/>
      <c r="BW47" s="45"/>
    </row>
    <row r="48" spans="2:87" x14ac:dyDescent="0.3">
      <c r="B48" s="26"/>
      <c r="C48" s="4"/>
      <c r="D48" s="258"/>
      <c r="E48" s="258"/>
      <c r="F48" s="258"/>
      <c r="G48" s="258"/>
      <c r="H48" s="258"/>
      <c r="I48" s="258"/>
      <c r="J48" s="258"/>
      <c r="K48" s="258"/>
      <c r="L48" s="258"/>
      <c r="M48" s="258"/>
      <c r="N48" s="258"/>
      <c r="O48" s="258"/>
      <c r="P48" s="258"/>
      <c r="Q48" s="258"/>
      <c r="R48" s="258"/>
      <c r="S48" s="258"/>
      <c r="T48" s="258"/>
      <c r="U48" s="258"/>
      <c r="V48" s="258"/>
      <c r="W48" s="274"/>
      <c r="X48" s="274"/>
      <c r="Y48" s="274"/>
      <c r="Z48" s="274"/>
      <c r="AA48" s="274"/>
      <c r="AB48" s="274"/>
      <c r="AC48" s="274"/>
      <c r="AD48" s="274"/>
      <c r="AE48" s="273"/>
      <c r="AF48" s="273"/>
      <c r="AG48" s="273"/>
      <c r="AH48" s="273"/>
      <c r="AI48" s="273"/>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259"/>
      <c r="BV48" s="45"/>
      <c r="BW48" s="45"/>
    </row>
    <row r="49" spans="2:75" x14ac:dyDescent="0.3">
      <c r="B49" s="26"/>
      <c r="C49" s="4"/>
      <c r="D49" s="258"/>
      <c r="E49" s="258"/>
      <c r="F49" s="258"/>
      <c r="G49" s="258"/>
      <c r="H49" s="258"/>
      <c r="I49" s="258"/>
      <c r="J49" s="258"/>
      <c r="K49" s="258"/>
      <c r="L49" s="258"/>
      <c r="M49" s="258"/>
      <c r="N49" s="258"/>
      <c r="O49" s="258"/>
      <c r="P49" s="258"/>
      <c r="Q49" s="258"/>
      <c r="R49" s="258"/>
      <c r="S49" s="258"/>
      <c r="T49" s="258"/>
      <c r="U49" s="258"/>
      <c r="V49" s="258"/>
      <c r="W49" s="274"/>
      <c r="X49" s="274"/>
      <c r="Y49" s="274"/>
      <c r="Z49" s="274"/>
      <c r="AA49" s="274"/>
      <c r="AB49" s="274"/>
      <c r="AC49" s="274"/>
      <c r="AD49" s="274"/>
      <c r="AE49" s="273"/>
      <c r="AF49" s="273"/>
      <c r="AG49" s="273"/>
      <c r="AH49" s="273"/>
      <c r="AI49" s="273"/>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259"/>
      <c r="BV49" s="45"/>
      <c r="BW49" s="45"/>
    </row>
    <row r="50" spans="2:75" x14ac:dyDescent="0.3">
      <c r="B50" s="26"/>
      <c r="C50" s="4"/>
      <c r="D50" s="258"/>
      <c r="E50" s="258"/>
      <c r="F50" s="258"/>
      <c r="G50" s="258"/>
      <c r="H50" s="258"/>
      <c r="I50" s="258"/>
      <c r="J50" s="258"/>
      <c r="K50" s="258"/>
      <c r="L50" s="258"/>
      <c r="M50" s="258"/>
      <c r="N50" s="258"/>
      <c r="O50" s="258"/>
      <c r="P50" s="258"/>
      <c r="Q50" s="258"/>
      <c r="R50" s="258"/>
      <c r="S50" s="258"/>
      <c r="T50" s="258"/>
      <c r="U50" s="258"/>
      <c r="V50" s="258"/>
      <c r="W50" s="274"/>
      <c r="X50" s="274"/>
      <c r="Y50" s="274"/>
      <c r="Z50" s="274"/>
      <c r="AA50" s="274"/>
      <c r="AB50" s="274"/>
      <c r="AC50" s="274"/>
      <c r="AD50" s="274"/>
      <c r="AE50" s="273"/>
      <c r="AF50" s="273"/>
      <c r="AG50" s="273"/>
      <c r="AH50" s="273"/>
      <c r="AI50" s="273"/>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259"/>
      <c r="BV50" s="45"/>
      <c r="BW50" s="45"/>
    </row>
    <row r="51" spans="2:75" x14ac:dyDescent="0.3">
      <c r="B51" s="26"/>
      <c r="C51" s="4"/>
      <c r="D51" s="258"/>
      <c r="E51" s="258"/>
      <c r="F51" s="258"/>
      <c r="G51" s="258"/>
      <c r="H51" s="258"/>
      <c r="I51" s="258"/>
      <c r="J51" s="258"/>
      <c r="K51" s="258"/>
      <c r="L51" s="258"/>
      <c r="M51" s="258"/>
      <c r="N51" s="258"/>
      <c r="O51" s="258"/>
      <c r="P51" s="258"/>
      <c r="Q51" s="258"/>
      <c r="R51" s="258"/>
      <c r="S51" s="258"/>
      <c r="T51" s="258"/>
      <c r="U51" s="258"/>
      <c r="V51" s="258"/>
      <c r="W51" s="274"/>
      <c r="X51" s="274"/>
      <c r="Y51" s="274"/>
      <c r="Z51" s="274"/>
      <c r="AA51" s="274"/>
      <c r="AB51" s="274"/>
      <c r="AC51" s="274"/>
      <c r="AD51" s="274"/>
      <c r="AE51" s="273"/>
      <c r="AF51" s="273"/>
      <c r="AG51" s="273"/>
      <c r="AH51" s="273"/>
      <c r="AI51" s="273"/>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259"/>
      <c r="BV51" s="45"/>
      <c r="BW51" s="45"/>
    </row>
    <row r="52" spans="2:75" x14ac:dyDescent="0.3">
      <c r="B52" s="26"/>
      <c r="C52" s="20"/>
      <c r="D52" s="258"/>
      <c r="E52" s="258"/>
      <c r="F52" s="258"/>
      <c r="G52" s="258"/>
      <c r="H52" s="258"/>
      <c r="I52" s="258"/>
      <c r="J52" s="258"/>
      <c r="K52" s="258"/>
      <c r="L52" s="258"/>
      <c r="M52" s="258"/>
      <c r="N52" s="258"/>
      <c r="O52" s="258"/>
      <c r="P52" s="258"/>
      <c r="Q52" s="258"/>
      <c r="R52" s="258"/>
      <c r="S52" s="258"/>
      <c r="T52" s="258"/>
      <c r="U52" s="258"/>
      <c r="V52" s="258"/>
      <c r="W52" s="274"/>
      <c r="X52" s="274"/>
      <c r="Y52" s="274"/>
      <c r="Z52" s="274"/>
      <c r="AA52" s="274"/>
      <c r="AB52" s="274"/>
      <c r="AC52" s="274"/>
      <c r="AD52" s="274"/>
      <c r="AE52" s="273"/>
      <c r="AF52" s="273"/>
      <c r="AG52" s="273"/>
      <c r="AH52" s="273"/>
      <c r="AI52" s="273"/>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259"/>
    </row>
    <row r="53" spans="2:75" ht="18.75" customHeight="1" thickBot="1" x14ac:dyDescent="0.35">
      <c r="B53" s="28"/>
      <c r="C53" s="29"/>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1"/>
    </row>
    <row r="54" spans="2:75" ht="3.75" customHeight="1" x14ac:dyDescent="0.3"/>
  </sheetData>
  <mergeCells count="170">
    <mergeCell ref="BI33:BL33"/>
    <mergeCell ref="BM27:BP27"/>
    <mergeCell ref="BQ27:BT27"/>
    <mergeCell ref="BM33:BP33"/>
    <mergeCell ref="BM32:BP32"/>
    <mergeCell ref="BM31:BP31"/>
    <mergeCell ref="BM30:BP30"/>
    <mergeCell ref="BM29:BP29"/>
    <mergeCell ref="BM28:BP28"/>
    <mergeCell ref="BQ33:BT33"/>
    <mergeCell ref="BQ32:BT32"/>
    <mergeCell ref="BQ31:BT31"/>
    <mergeCell ref="BQ30:BT30"/>
    <mergeCell ref="BQ29:BT29"/>
    <mergeCell ref="BQ28:BT28"/>
    <mergeCell ref="BI30:BL30"/>
    <mergeCell ref="BI31:BL31"/>
    <mergeCell ref="BI32:BL32"/>
    <mergeCell ref="BI27:BL27"/>
    <mergeCell ref="BI28:BL28"/>
    <mergeCell ref="BI29:BL29"/>
    <mergeCell ref="AR30:AU30"/>
    <mergeCell ref="AV28:AY28"/>
    <mergeCell ref="AV29:AY29"/>
    <mergeCell ref="AV30:AY30"/>
    <mergeCell ref="AZ28:BC28"/>
    <mergeCell ref="AZ29:BC29"/>
    <mergeCell ref="AZ30:BC30"/>
    <mergeCell ref="BD28:BG28"/>
    <mergeCell ref="BD29:BG29"/>
    <mergeCell ref="BD30:BG30"/>
    <mergeCell ref="AE43:AI43"/>
    <mergeCell ref="AA43:AD43"/>
    <mergeCell ref="AE42:AI42"/>
    <mergeCell ref="AA42:AD42"/>
    <mergeCell ref="AE40:AI40"/>
    <mergeCell ref="AA40:AD40"/>
    <mergeCell ref="AE39:AI39"/>
    <mergeCell ref="AA39:AD39"/>
    <mergeCell ref="AE45:AI45"/>
    <mergeCell ref="AA45:AD45"/>
    <mergeCell ref="BR25:BT25"/>
    <mergeCell ref="BR24:BT24"/>
    <mergeCell ref="BR23:BT23"/>
    <mergeCell ref="AR23:AU23"/>
    <mergeCell ref="AR24:AU24"/>
    <mergeCell ref="AR25:AU25"/>
    <mergeCell ref="AR26:AU26"/>
    <mergeCell ref="AZ24:BC24"/>
    <mergeCell ref="AV24:AY24"/>
    <mergeCell ref="AR32:AU32"/>
    <mergeCell ref="AR33:AU33"/>
    <mergeCell ref="AZ25:BC25"/>
    <mergeCell ref="BD25:BG25"/>
    <mergeCell ref="BD26:BG26"/>
    <mergeCell ref="AV26:AY26"/>
    <mergeCell ref="AZ26:BC26"/>
    <mergeCell ref="AV25:AY25"/>
    <mergeCell ref="BD23:BG23"/>
    <mergeCell ref="BD24:BG24"/>
    <mergeCell ref="AV23:AY23"/>
    <mergeCell ref="BP25:BQ25"/>
    <mergeCell ref="BM25:BO25"/>
    <mergeCell ref="BM24:BO24"/>
    <mergeCell ref="BM23:BO23"/>
    <mergeCell ref="BM22:BO22"/>
    <mergeCell ref="BP24:BQ24"/>
    <mergeCell ref="BP23:BQ23"/>
    <mergeCell ref="BP22:BQ22"/>
    <mergeCell ref="BI23:BL23"/>
    <mergeCell ref="BI24:BL24"/>
    <mergeCell ref="BI25:BL25"/>
    <mergeCell ref="AE33:AM33"/>
    <mergeCell ref="AR22:AU22"/>
    <mergeCell ref="AN22:AQ22"/>
    <mergeCell ref="AN23:AQ23"/>
    <mergeCell ref="AN24:AQ24"/>
    <mergeCell ref="AN25:AQ25"/>
    <mergeCell ref="AN26:AQ26"/>
    <mergeCell ref="AN27:AQ27"/>
    <mergeCell ref="AN31:AQ31"/>
    <mergeCell ref="AN32:AQ32"/>
    <mergeCell ref="AN33:AQ33"/>
    <mergeCell ref="AE22:AM22"/>
    <mergeCell ref="AE23:AM23"/>
    <mergeCell ref="AE24:AM24"/>
    <mergeCell ref="AE25:AM25"/>
    <mergeCell ref="AE26:AM26"/>
    <mergeCell ref="AE27:AM27"/>
    <mergeCell ref="AE31:AM31"/>
    <mergeCell ref="AE32:AM32"/>
    <mergeCell ref="AN28:AQ28"/>
    <mergeCell ref="AN29:AQ29"/>
    <mergeCell ref="AN30:AQ30"/>
    <mergeCell ref="AR28:AU28"/>
    <mergeCell ref="AR29:AU29"/>
    <mergeCell ref="AZ23:BC23"/>
    <mergeCell ref="C3:BP4"/>
    <mergeCell ref="K15:L15"/>
    <mergeCell ref="K17:L17"/>
    <mergeCell ref="BD22:BG22"/>
    <mergeCell ref="AZ22:BC22"/>
    <mergeCell ref="AV22:AY22"/>
    <mergeCell ref="BR22:BT22"/>
    <mergeCell ref="BE8:BI8"/>
    <mergeCell ref="BE9:BI9"/>
    <mergeCell ref="BE10:BI10"/>
    <mergeCell ref="AX8:BD8"/>
    <mergeCell ref="AX9:BD9"/>
    <mergeCell ref="AX10:BD10"/>
    <mergeCell ref="U21:V21"/>
    <mergeCell ref="BI22:BL22"/>
    <mergeCell ref="BL10:BR10"/>
    <mergeCell ref="BL8:BR9"/>
    <mergeCell ref="AV27:AY27"/>
    <mergeCell ref="AZ31:BC31"/>
    <mergeCell ref="BD31:BG31"/>
    <mergeCell ref="AV31:AY31"/>
    <mergeCell ref="AV32:AY32"/>
    <mergeCell ref="D37:V37"/>
    <mergeCell ref="W41:Z41"/>
    <mergeCell ref="AA41:AD41"/>
    <mergeCell ref="AE41:AI41"/>
    <mergeCell ref="AE37:AI37"/>
    <mergeCell ref="AA37:AD37"/>
    <mergeCell ref="W37:Z37"/>
    <mergeCell ref="AE38:AI38"/>
    <mergeCell ref="AA38:AD38"/>
    <mergeCell ref="W38:Z38"/>
    <mergeCell ref="BD32:BG32"/>
    <mergeCell ref="BD33:BG33"/>
    <mergeCell ref="AZ33:BC33"/>
    <mergeCell ref="AV33:AY33"/>
    <mergeCell ref="AZ27:BC27"/>
    <mergeCell ref="AZ32:BC32"/>
    <mergeCell ref="BD27:BG27"/>
    <mergeCell ref="AR27:AU27"/>
    <mergeCell ref="AR31:AU31"/>
    <mergeCell ref="D45:V45"/>
    <mergeCell ref="W45:Z45"/>
    <mergeCell ref="W43:Z43"/>
    <mergeCell ref="D38:V38"/>
    <mergeCell ref="D39:V39"/>
    <mergeCell ref="D40:V40"/>
    <mergeCell ref="D41:V41"/>
    <mergeCell ref="D43:V43"/>
    <mergeCell ref="W39:Z39"/>
    <mergeCell ref="W40:Z40"/>
    <mergeCell ref="D42:Z42"/>
    <mergeCell ref="AE51:AI51"/>
    <mergeCell ref="AE52:AI52"/>
    <mergeCell ref="AE46:AI46"/>
    <mergeCell ref="AE47:AI47"/>
    <mergeCell ref="AE48:AI48"/>
    <mergeCell ref="AE49:AI49"/>
    <mergeCell ref="AE50:AI50"/>
    <mergeCell ref="W51:Z51"/>
    <mergeCell ref="W52:Z52"/>
    <mergeCell ref="AA46:AD46"/>
    <mergeCell ref="AA47:AD47"/>
    <mergeCell ref="AA48:AD48"/>
    <mergeCell ref="AA49:AD49"/>
    <mergeCell ref="AA50:AD50"/>
    <mergeCell ref="AA51:AD51"/>
    <mergeCell ref="AA52:AD52"/>
    <mergeCell ref="W46:Z46"/>
    <mergeCell ref="W47:Z47"/>
    <mergeCell ref="W48:Z48"/>
    <mergeCell ref="W49:Z49"/>
    <mergeCell ref="W50:Z50"/>
  </mergeCells>
  <pageMargins left="0.25" right="0.25" top="0.75" bottom="0.75" header="0.3" footer="0.3"/>
  <pageSetup paperSize="8" scale="8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B8" sqref="B8"/>
    </sheetView>
  </sheetViews>
  <sheetFormatPr defaultRowHeight="15" x14ac:dyDescent="0.25"/>
  <cols>
    <col min="1" max="1" width="37.7109375" customWidth="1"/>
    <col min="2" max="2" width="12.28515625" customWidth="1"/>
    <col min="3" max="3" width="12.7109375" customWidth="1"/>
    <col min="4" max="4" width="3.140625" customWidth="1"/>
    <col min="7" max="7" width="14" customWidth="1"/>
    <col min="8" max="9" width="8.7109375" customWidth="1"/>
    <col min="10" max="10" width="10.85546875" customWidth="1"/>
    <col min="11" max="12" width="8.7109375" customWidth="1"/>
  </cols>
  <sheetData>
    <row r="1" spans="1:12" x14ac:dyDescent="0.25">
      <c r="A1" s="5" t="s">
        <v>22</v>
      </c>
    </row>
    <row r="2" spans="1:12" ht="16.5" x14ac:dyDescent="0.3">
      <c r="A2" s="1" t="s">
        <v>10</v>
      </c>
      <c r="B2" s="6" t="s">
        <v>11</v>
      </c>
      <c r="C2" s="6" t="s">
        <v>11</v>
      </c>
    </row>
    <row r="3" spans="1:12" ht="16.5" x14ac:dyDescent="0.3">
      <c r="A3" s="1" t="s">
        <v>12</v>
      </c>
      <c r="B3" s="6" t="s">
        <v>13</v>
      </c>
      <c r="C3" s="6" t="s">
        <v>13</v>
      </c>
    </row>
    <row r="4" spans="1:12" ht="16.5" x14ac:dyDescent="0.3">
      <c r="A4" s="1" t="s">
        <v>14</v>
      </c>
      <c r="B4" s="6" t="s">
        <v>13</v>
      </c>
      <c r="C4" s="6" t="s">
        <v>13</v>
      </c>
    </row>
    <row r="5" spans="1:12" ht="16.5" x14ac:dyDescent="0.3">
      <c r="A5" s="1" t="s">
        <v>15</v>
      </c>
      <c r="B5" s="6" t="s">
        <v>16</v>
      </c>
      <c r="C5" s="6" t="s">
        <v>16</v>
      </c>
    </row>
    <row r="6" spans="1:12" ht="16.5" x14ac:dyDescent="0.3">
      <c r="A6" s="1" t="s">
        <v>17</v>
      </c>
      <c r="B6" s="6" t="s">
        <v>18</v>
      </c>
      <c r="C6" s="6" t="s">
        <v>18</v>
      </c>
    </row>
    <row r="7" spans="1:12" ht="16.5" x14ac:dyDescent="0.3">
      <c r="A7" s="1" t="s">
        <v>19</v>
      </c>
      <c r="B7" s="6" t="s">
        <v>18</v>
      </c>
      <c r="C7" s="6" t="s">
        <v>18</v>
      </c>
    </row>
    <row r="8" spans="1:12" ht="16.5" x14ac:dyDescent="0.3">
      <c r="A8" s="1" t="s">
        <v>20</v>
      </c>
      <c r="B8" s="6" t="s">
        <v>21</v>
      </c>
      <c r="C8" s="6" t="s">
        <v>21</v>
      </c>
    </row>
    <row r="10" spans="1:12" ht="16.5" x14ac:dyDescent="0.3">
      <c r="A10" s="1" t="s">
        <v>23</v>
      </c>
    </row>
    <row r="11" spans="1:12" ht="16.5" x14ac:dyDescent="0.3">
      <c r="A11" s="1" t="str">
        <f>A2</f>
        <v>Project Start (PH1)</v>
      </c>
      <c r="B11" s="1" t="str">
        <f>B2</f>
        <v>Mon 02 06 14</v>
      </c>
      <c r="C11" s="1" t="str">
        <f>C2</f>
        <v>Mon 02 06 14</v>
      </c>
      <c r="G11" s="12" t="s">
        <v>3</v>
      </c>
      <c r="H11" s="13" t="s">
        <v>7</v>
      </c>
      <c r="I11" s="13" t="s">
        <v>61</v>
      </c>
      <c r="J11" s="13" t="s">
        <v>8</v>
      </c>
      <c r="K11" s="13" t="s">
        <v>36</v>
      </c>
      <c r="L11" s="13" t="s">
        <v>37</v>
      </c>
    </row>
    <row r="12" spans="1:12" ht="16.5" x14ac:dyDescent="0.3">
      <c r="A12" s="1" t="str">
        <f t="shared" ref="A12:B17" si="0">A3</f>
        <v>Belfast Implementation Board Approval (PH1)</v>
      </c>
      <c r="B12" s="1" t="str">
        <f t="shared" si="0"/>
        <v>Tue 03 06 14</v>
      </c>
      <c r="C12" s="1" t="str">
        <f t="shared" ref="C12" si="1">C3</f>
        <v>Tue 03 06 14</v>
      </c>
      <c r="G12" s="12" t="s">
        <v>4</v>
      </c>
      <c r="H12" s="14">
        <v>0.19839999999999999</v>
      </c>
      <c r="I12" s="14">
        <v>0.03</v>
      </c>
      <c r="J12" s="14"/>
      <c r="K12" s="3"/>
      <c r="L12" s="3"/>
    </row>
    <row r="13" spans="1:12" ht="16.5" x14ac:dyDescent="0.3">
      <c r="A13" s="1" t="str">
        <f t="shared" si="0"/>
        <v>Start Procurement of Packages  (PH1)</v>
      </c>
      <c r="B13" s="1" t="str">
        <f t="shared" si="0"/>
        <v>Tue 03 06 14</v>
      </c>
      <c r="C13" s="1" t="str">
        <f t="shared" ref="C13" si="2">C4</f>
        <v>Tue 03 06 14</v>
      </c>
      <c r="G13" s="12" t="s">
        <v>5</v>
      </c>
      <c r="H13" s="14">
        <v>0.19259999999999999</v>
      </c>
      <c r="I13" s="14">
        <v>0.03</v>
      </c>
      <c r="J13" s="14"/>
      <c r="K13" s="3"/>
      <c r="L13" s="3"/>
    </row>
    <row r="14" spans="1:12" ht="16.5" x14ac:dyDescent="0.3">
      <c r="A14" s="1" t="str">
        <f t="shared" si="0"/>
        <v>Finish Phase 1  (PH1)</v>
      </c>
      <c r="B14" s="1" t="str">
        <f t="shared" si="0"/>
        <v>Tue 29 12 15</v>
      </c>
      <c r="C14" s="1" t="str">
        <f t="shared" ref="C14" si="3">C5</f>
        <v>Tue 29 12 15</v>
      </c>
      <c r="G14" s="12" t="s">
        <v>6</v>
      </c>
      <c r="H14" s="14">
        <f>H12-H13</f>
        <v>5.7999999999999996E-3</v>
      </c>
      <c r="I14" s="14">
        <f t="shared" ref="I14:L14" si="4">I12-I13</f>
        <v>0</v>
      </c>
      <c r="J14" s="14">
        <f t="shared" si="4"/>
        <v>0</v>
      </c>
      <c r="K14" s="14">
        <f t="shared" si="4"/>
        <v>0</v>
      </c>
      <c r="L14" s="14">
        <f t="shared" si="4"/>
        <v>0</v>
      </c>
    </row>
    <row r="15" spans="1:12" ht="16.5" x14ac:dyDescent="0.3">
      <c r="A15" s="1" t="str">
        <f t="shared" si="0"/>
        <v>Licence to Operate Granted</v>
      </c>
      <c r="B15" s="1" t="str">
        <f t="shared" si="0"/>
        <v>Tue 15 09 15</v>
      </c>
      <c r="C15" s="1" t="str">
        <f t="shared" ref="C15" si="5">C6</f>
        <v>Tue 15 09 15</v>
      </c>
    </row>
    <row r="16" spans="1:12" ht="16.5" x14ac:dyDescent="0.3">
      <c r="A16" s="1" t="str">
        <f t="shared" si="0"/>
        <v>Start Phase 2</v>
      </c>
      <c r="B16" s="1" t="str">
        <f t="shared" si="0"/>
        <v>Tue 15 09 15</v>
      </c>
      <c r="C16" s="1" t="str">
        <f t="shared" ref="C16" si="6">C7</f>
        <v>Tue 15 09 15</v>
      </c>
    </row>
    <row r="17" spans="1:3" ht="16.5" x14ac:dyDescent="0.3">
      <c r="A17" s="1" t="str">
        <f t="shared" si="0"/>
        <v>Handover Completed</v>
      </c>
      <c r="B17" s="1" t="str">
        <f t="shared" si="0"/>
        <v>Tue 30 10 18</v>
      </c>
      <c r="C17" s="7"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workbookViewId="0">
      <selection activeCell="J29" sqref="J29"/>
    </sheetView>
  </sheetViews>
  <sheetFormatPr defaultRowHeight="15" x14ac:dyDescent="0.25"/>
  <cols>
    <col min="2" max="2" width="10.85546875" customWidth="1"/>
    <col min="5" max="5" width="3.85546875" customWidth="1"/>
  </cols>
  <sheetData>
    <row r="1" spans="2:9" x14ac:dyDescent="0.25">
      <c r="B1" t="s">
        <v>399</v>
      </c>
    </row>
    <row r="2" spans="2:9" x14ac:dyDescent="0.25">
      <c r="C2" s="334" t="s">
        <v>402</v>
      </c>
      <c r="D2" s="334"/>
      <c r="F2" s="334" t="s">
        <v>401</v>
      </c>
      <c r="G2" s="334"/>
      <c r="I2" t="s">
        <v>403</v>
      </c>
    </row>
    <row r="3" spans="2:9" x14ac:dyDescent="0.25">
      <c r="C3" t="s">
        <v>400</v>
      </c>
      <c r="D3" t="s">
        <v>5</v>
      </c>
      <c r="F3" t="s">
        <v>400</v>
      </c>
      <c r="G3" t="s">
        <v>5</v>
      </c>
    </row>
    <row r="4" spans="2:9" x14ac:dyDescent="0.25">
      <c r="B4" s="253">
        <v>42019</v>
      </c>
      <c r="C4">
        <f>F4</f>
        <v>3</v>
      </c>
      <c r="D4">
        <f>G4</f>
        <v>8</v>
      </c>
      <c r="F4" s="257">
        <v>3</v>
      </c>
      <c r="G4" s="257">
        <v>8</v>
      </c>
    </row>
    <row r="5" spans="2:9" x14ac:dyDescent="0.25">
      <c r="B5" s="253">
        <f>B4+30</f>
        <v>42049</v>
      </c>
      <c r="C5">
        <f>C4+F5</f>
        <v>8</v>
      </c>
      <c r="D5">
        <f>D4+G5</f>
        <v>30</v>
      </c>
      <c r="F5" s="257">
        <v>5</v>
      </c>
      <c r="G5" s="257">
        <v>22</v>
      </c>
    </row>
    <row r="6" spans="2:9" x14ac:dyDescent="0.25">
      <c r="B6" s="253">
        <f>B5+30</f>
        <v>42079</v>
      </c>
      <c r="C6">
        <f t="shared" ref="C6:C15" si="0">C5+F6</f>
        <v>14</v>
      </c>
      <c r="D6">
        <f t="shared" ref="D6:D15" si="1">D5+G6</f>
        <v>36</v>
      </c>
      <c r="F6" s="257">
        <v>6</v>
      </c>
      <c r="G6" s="257">
        <v>6</v>
      </c>
    </row>
    <row r="7" spans="2:9" x14ac:dyDescent="0.25">
      <c r="B7" s="253">
        <f>B6+30</f>
        <v>42109</v>
      </c>
      <c r="C7">
        <f t="shared" si="0"/>
        <v>21</v>
      </c>
      <c r="D7">
        <f t="shared" si="1"/>
        <v>42</v>
      </c>
      <c r="F7" s="257">
        <f>F6+1</f>
        <v>7</v>
      </c>
      <c r="G7" s="257">
        <v>6</v>
      </c>
    </row>
    <row r="8" spans="2:9" x14ac:dyDescent="0.25">
      <c r="B8" s="253">
        <f>B7+30</f>
        <v>42139</v>
      </c>
      <c r="C8">
        <f t="shared" si="0"/>
        <v>29</v>
      </c>
      <c r="D8">
        <f t="shared" si="1"/>
        <v>129</v>
      </c>
      <c r="F8" s="257">
        <f t="shared" ref="F8:F9" si="2">F7+1</f>
        <v>8</v>
      </c>
      <c r="G8" s="257">
        <v>87</v>
      </c>
    </row>
    <row r="9" spans="2:9" x14ac:dyDescent="0.25">
      <c r="B9" s="253">
        <f>B8+30</f>
        <v>42169</v>
      </c>
      <c r="C9">
        <f t="shared" si="0"/>
        <v>38</v>
      </c>
      <c r="D9">
        <f t="shared" si="1"/>
        <v>170</v>
      </c>
      <c r="F9" s="257">
        <f t="shared" si="2"/>
        <v>9</v>
      </c>
      <c r="G9" s="257">
        <v>41</v>
      </c>
    </row>
    <row r="10" spans="2:9" x14ac:dyDescent="0.25">
      <c r="B10" s="253">
        <f t="shared" ref="B10:B15" si="3">B9+30</f>
        <v>42199</v>
      </c>
      <c r="C10">
        <f t="shared" si="0"/>
        <v>238</v>
      </c>
      <c r="D10">
        <f t="shared" si="1"/>
        <v>332</v>
      </c>
      <c r="F10" s="257">
        <v>200</v>
      </c>
      <c r="G10" s="257">
        <v>162</v>
      </c>
    </row>
    <row r="11" spans="2:9" x14ac:dyDescent="0.25">
      <c r="B11" s="253">
        <f t="shared" si="3"/>
        <v>42229</v>
      </c>
      <c r="C11">
        <f t="shared" si="0"/>
        <v>1140</v>
      </c>
      <c r="D11">
        <f t="shared" si="1"/>
        <v>504</v>
      </c>
      <c r="F11" s="257">
        <v>902</v>
      </c>
      <c r="G11" s="257">
        <v>172</v>
      </c>
    </row>
    <row r="12" spans="2:9" x14ac:dyDescent="0.25">
      <c r="B12" s="253">
        <f t="shared" si="3"/>
        <v>42259</v>
      </c>
      <c r="C12">
        <f t="shared" si="0"/>
        <v>1740</v>
      </c>
      <c r="D12">
        <f t="shared" si="1"/>
        <v>647</v>
      </c>
      <c r="F12" s="257">
        <v>600</v>
      </c>
      <c r="G12" s="257">
        <v>143</v>
      </c>
    </row>
    <row r="13" spans="2:9" x14ac:dyDescent="0.25">
      <c r="B13" s="253">
        <f t="shared" si="3"/>
        <v>42289</v>
      </c>
      <c r="C13">
        <f t="shared" si="0"/>
        <v>2440</v>
      </c>
      <c r="D13">
        <f t="shared" si="1"/>
        <v>647</v>
      </c>
      <c r="F13" s="257">
        <v>700</v>
      </c>
      <c r="G13" s="257"/>
    </row>
    <row r="14" spans="2:9" x14ac:dyDescent="0.25">
      <c r="B14" s="253">
        <f t="shared" si="3"/>
        <v>42319</v>
      </c>
      <c r="C14">
        <f t="shared" si="0"/>
        <v>2460</v>
      </c>
      <c r="D14">
        <f t="shared" si="1"/>
        <v>647</v>
      </c>
      <c r="F14" s="257">
        <v>20</v>
      </c>
      <c r="G14" s="257"/>
    </row>
    <row r="15" spans="2:9" x14ac:dyDescent="0.25">
      <c r="B15" s="253">
        <f t="shared" si="3"/>
        <v>42349</v>
      </c>
      <c r="C15">
        <f t="shared" si="0"/>
        <v>2480</v>
      </c>
      <c r="D15">
        <f t="shared" si="1"/>
        <v>647</v>
      </c>
      <c r="F15" s="257">
        <v>20</v>
      </c>
      <c r="G15" s="257"/>
    </row>
    <row r="16" spans="2:9" x14ac:dyDescent="0.25">
      <c r="B16" s="253"/>
    </row>
    <row r="17" spans="2:2" x14ac:dyDescent="0.25">
      <c r="B17" s="253"/>
    </row>
    <row r="18" spans="2:2" x14ac:dyDescent="0.25">
      <c r="B18" s="253"/>
    </row>
    <row r="19" spans="2:2" x14ac:dyDescent="0.25">
      <c r="B19" s="253"/>
    </row>
    <row r="20" spans="2:2" x14ac:dyDescent="0.25">
      <c r="B20" s="253"/>
    </row>
    <row r="21" spans="2:2" x14ac:dyDescent="0.25">
      <c r="B21" s="253"/>
    </row>
    <row r="22" spans="2:2" x14ac:dyDescent="0.25">
      <c r="B22" s="253"/>
    </row>
    <row r="23" spans="2:2" x14ac:dyDescent="0.25">
      <c r="B23" s="253"/>
    </row>
    <row r="24" spans="2:2" x14ac:dyDescent="0.25">
      <c r="B24" s="253"/>
    </row>
  </sheetData>
  <mergeCells count="2">
    <mergeCell ref="F2:G2"/>
    <mergeCell ref="C2:D2"/>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9"/>
  <sheetViews>
    <sheetView showGridLines="0" zoomScale="90" zoomScaleNormal="90" workbookViewId="0">
      <selection activeCell="C19" sqref="C19"/>
    </sheetView>
  </sheetViews>
  <sheetFormatPr defaultRowHeight="15" x14ac:dyDescent="0.25"/>
  <cols>
    <col min="2" max="2" width="10" customWidth="1"/>
  </cols>
  <sheetData>
    <row r="2" spans="2:4" x14ac:dyDescent="0.25">
      <c r="B2" s="3"/>
      <c r="C2" s="3" t="s">
        <v>371</v>
      </c>
      <c r="D2" s="3" t="s">
        <v>372</v>
      </c>
    </row>
    <row r="3" spans="2:4" x14ac:dyDescent="0.25">
      <c r="B3" s="260">
        <v>41865</v>
      </c>
      <c r="C3" s="3">
        <v>1</v>
      </c>
      <c r="D3" s="3">
        <v>1</v>
      </c>
    </row>
    <row r="4" spans="2:4" x14ac:dyDescent="0.25">
      <c r="B4" s="260">
        <v>41895</v>
      </c>
      <c r="C4" s="3">
        <v>0.89</v>
      </c>
      <c r="D4" s="3">
        <v>1.45</v>
      </c>
    </row>
    <row r="5" spans="2:4" x14ac:dyDescent="0.25">
      <c r="B5" s="260">
        <v>41925</v>
      </c>
      <c r="C5" s="3">
        <v>0.92</v>
      </c>
      <c r="D5" s="3">
        <v>1.28</v>
      </c>
    </row>
    <row r="6" spans="2:4" x14ac:dyDescent="0.25">
      <c r="B6" s="260">
        <v>41955</v>
      </c>
      <c r="C6" s="3">
        <v>0.94</v>
      </c>
      <c r="D6" s="3">
        <v>1.26</v>
      </c>
    </row>
    <row r="7" spans="2:4" x14ac:dyDescent="0.25">
      <c r="B7" s="260">
        <v>41985</v>
      </c>
      <c r="C7" s="3">
        <v>0.9</v>
      </c>
      <c r="D7" s="3">
        <v>1.3</v>
      </c>
    </row>
    <row r="8" spans="2:4" x14ac:dyDescent="0.25">
      <c r="B8" s="260">
        <v>42015</v>
      </c>
      <c r="C8" s="3">
        <v>0.97</v>
      </c>
      <c r="D8" s="3">
        <v>0.91</v>
      </c>
    </row>
    <row r="9" spans="2:4" x14ac:dyDescent="0.25">
      <c r="B9" s="260">
        <v>42045</v>
      </c>
      <c r="C9" s="3">
        <v>0.91</v>
      </c>
      <c r="D9" s="3">
        <v>1.2</v>
      </c>
    </row>
    <row r="10" spans="2:4" x14ac:dyDescent="0.25">
      <c r="B10" s="260">
        <v>42075</v>
      </c>
      <c r="C10" s="3">
        <v>0.76</v>
      </c>
      <c r="D10" s="3">
        <v>1.29</v>
      </c>
    </row>
    <row r="11" spans="2:4" x14ac:dyDescent="0.25">
      <c r="B11" s="260">
        <v>42105</v>
      </c>
      <c r="C11" s="3">
        <v>1.02</v>
      </c>
      <c r="D11" s="3">
        <v>1.1200000000000001</v>
      </c>
    </row>
    <row r="12" spans="2:4" x14ac:dyDescent="0.25">
      <c r="B12" s="260">
        <v>42135</v>
      </c>
      <c r="C12" s="3">
        <v>1.2</v>
      </c>
      <c r="D12" s="3">
        <v>0.9</v>
      </c>
    </row>
    <row r="13" spans="2:4" x14ac:dyDescent="0.25">
      <c r="B13" s="260">
        <v>42165</v>
      </c>
      <c r="C13" s="3">
        <v>1.1499999999999999</v>
      </c>
      <c r="D13" s="3">
        <v>0.95</v>
      </c>
    </row>
    <row r="14" spans="2:4" x14ac:dyDescent="0.25">
      <c r="B14" s="260">
        <v>42195</v>
      </c>
      <c r="C14" s="3">
        <v>1.06</v>
      </c>
      <c r="D14" s="3">
        <v>0.98</v>
      </c>
    </row>
    <row r="15" spans="2:4" x14ac:dyDescent="0.25">
      <c r="B15" s="260">
        <v>42225</v>
      </c>
      <c r="C15" s="3">
        <v>1.1100000000000001</v>
      </c>
      <c r="D15" s="3">
        <v>0.98</v>
      </c>
    </row>
    <row r="16" spans="2:4" x14ac:dyDescent="0.25">
      <c r="B16" s="260">
        <v>42255</v>
      </c>
      <c r="C16" s="3">
        <v>1.08</v>
      </c>
      <c r="D16" s="3">
        <v>0.89</v>
      </c>
    </row>
    <row r="17" spans="2:4" x14ac:dyDescent="0.25">
      <c r="B17" s="260">
        <v>42285</v>
      </c>
      <c r="C17" s="3">
        <v>1.05</v>
      </c>
      <c r="D17" s="3">
        <v>1.08</v>
      </c>
    </row>
    <row r="18" spans="2:4" x14ac:dyDescent="0.25">
      <c r="B18" s="260">
        <v>42315</v>
      </c>
      <c r="C18" s="3">
        <v>1.02</v>
      </c>
      <c r="D18" s="365">
        <v>1.0167987017293652</v>
      </c>
    </row>
    <row r="19" spans="2:4" x14ac:dyDescent="0.25">
      <c r="B19" s="3"/>
      <c r="C19" s="3"/>
      <c r="D19" s="3"/>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
  <sheetViews>
    <sheetView workbookViewId="0">
      <selection activeCell="X18" sqref="X18:AA18"/>
    </sheetView>
  </sheetViews>
  <sheetFormatPr defaultRowHeight="15" x14ac:dyDescent="0.25"/>
  <cols>
    <col min="1" max="1" width="7.85546875" customWidth="1"/>
    <col min="2" max="15" width="1.7109375" customWidth="1"/>
    <col min="16" max="35" width="3.140625" customWidth="1"/>
    <col min="36" max="36" width="11.5703125" style="261" bestFit="1" customWidth="1"/>
    <col min="38" max="43" width="3.42578125" customWidth="1"/>
  </cols>
  <sheetData>
    <row r="1" spans="1:35" x14ac:dyDescent="0.25">
      <c r="A1" s="336" t="s">
        <v>41</v>
      </c>
      <c r="B1" s="336"/>
      <c r="C1" s="336"/>
      <c r="D1" s="336"/>
      <c r="E1" s="336"/>
      <c r="F1" s="336"/>
      <c r="G1" s="336"/>
      <c r="H1" s="336"/>
      <c r="I1" s="336"/>
      <c r="J1" s="336"/>
      <c r="K1" s="336"/>
      <c r="L1" s="336"/>
      <c r="M1" s="336"/>
      <c r="N1" s="336"/>
      <c r="O1" s="336"/>
      <c r="P1" s="335" t="s">
        <v>46</v>
      </c>
      <c r="Q1" s="335"/>
      <c r="R1" s="335"/>
      <c r="S1" s="335"/>
      <c r="T1" s="335" t="s">
        <v>49</v>
      </c>
      <c r="U1" s="335"/>
      <c r="V1" s="335"/>
      <c r="W1" s="335"/>
      <c r="X1" s="335" t="s">
        <v>39</v>
      </c>
      <c r="Y1" s="335"/>
      <c r="Z1" s="335"/>
      <c r="AA1" s="335"/>
      <c r="AB1" s="335" t="s">
        <v>48</v>
      </c>
      <c r="AC1" s="335"/>
      <c r="AD1" s="335"/>
      <c r="AE1" s="335"/>
      <c r="AF1" s="335" t="s">
        <v>47</v>
      </c>
      <c r="AG1" s="335"/>
      <c r="AH1" s="335"/>
      <c r="AI1" s="335"/>
    </row>
    <row r="2" spans="1:35" x14ac:dyDescent="0.25">
      <c r="A2" s="338" t="s">
        <v>42</v>
      </c>
      <c r="B2" s="338"/>
      <c r="C2" s="338"/>
      <c r="D2" s="338"/>
      <c r="E2" s="338"/>
      <c r="F2" s="338"/>
      <c r="G2" s="338"/>
      <c r="H2" s="338"/>
      <c r="I2" s="338"/>
      <c r="J2" s="338"/>
      <c r="K2" s="338"/>
      <c r="L2" s="338"/>
      <c r="M2" s="338"/>
      <c r="N2" s="338"/>
      <c r="O2" s="338"/>
      <c r="P2" s="337">
        <v>120387566.38990003</v>
      </c>
      <c r="Q2" s="337"/>
      <c r="R2" s="337"/>
      <c r="S2" s="337"/>
      <c r="T2" s="337">
        <v>105145706.2208</v>
      </c>
      <c r="U2" s="337"/>
      <c r="V2" s="337"/>
      <c r="W2" s="337"/>
      <c r="X2" s="337">
        <v>95618357.280000001</v>
      </c>
      <c r="Y2" s="337"/>
      <c r="Z2" s="337"/>
      <c r="AA2" s="337"/>
      <c r="AB2" s="337">
        <v>15241860.169100031</v>
      </c>
      <c r="AC2" s="337"/>
      <c r="AD2" s="337"/>
      <c r="AE2" s="337"/>
      <c r="AF2" s="337">
        <v>122106508.40914644</v>
      </c>
      <c r="AG2" s="337"/>
      <c r="AH2" s="337"/>
      <c r="AI2" s="337"/>
    </row>
    <row r="3" spans="1:35" x14ac:dyDescent="0.25">
      <c r="A3" s="338" t="s">
        <v>43</v>
      </c>
      <c r="B3" s="338"/>
      <c r="C3" s="338"/>
      <c r="D3" s="338"/>
      <c r="E3" s="338"/>
      <c r="F3" s="338"/>
      <c r="G3" s="338"/>
      <c r="H3" s="338"/>
      <c r="I3" s="338"/>
      <c r="J3" s="338"/>
      <c r="K3" s="338"/>
      <c r="L3" s="338"/>
      <c r="M3" s="338"/>
      <c r="N3" s="338"/>
      <c r="O3" s="338"/>
      <c r="P3" s="337">
        <v>48783374.999999791</v>
      </c>
      <c r="Q3" s="337"/>
      <c r="R3" s="337"/>
      <c r="S3" s="337"/>
      <c r="T3" s="337">
        <v>45279428.421199985</v>
      </c>
      <c r="U3" s="337"/>
      <c r="V3" s="337"/>
      <c r="W3" s="337"/>
      <c r="X3" s="339">
        <v>28181745.530999988</v>
      </c>
      <c r="Y3" s="340"/>
      <c r="Z3" s="340"/>
      <c r="AA3" s="341"/>
      <c r="AB3" s="337">
        <v>3503946.5787998065</v>
      </c>
      <c r="AC3" s="337"/>
      <c r="AD3" s="337"/>
      <c r="AE3" s="337"/>
      <c r="AF3" s="337">
        <v>48783375.042315729</v>
      </c>
      <c r="AG3" s="337"/>
      <c r="AH3" s="337"/>
      <c r="AI3" s="337"/>
    </row>
    <row r="4" spans="1:35" x14ac:dyDescent="0.25">
      <c r="A4" s="338" t="s">
        <v>44</v>
      </c>
      <c r="B4" s="338"/>
      <c r="C4" s="338"/>
      <c r="D4" s="338"/>
      <c r="E4" s="338"/>
      <c r="F4" s="338"/>
      <c r="G4" s="338"/>
      <c r="H4" s="338"/>
      <c r="I4" s="338"/>
      <c r="J4" s="338"/>
      <c r="K4" s="338"/>
      <c r="L4" s="338"/>
      <c r="M4" s="338"/>
      <c r="N4" s="338"/>
      <c r="O4" s="338"/>
      <c r="P4" s="337">
        <v>358893.00000000006</v>
      </c>
      <c r="Q4" s="337"/>
      <c r="R4" s="337"/>
      <c r="S4" s="337"/>
      <c r="T4" s="337">
        <v>301626</v>
      </c>
      <c r="U4" s="337"/>
      <c r="V4" s="337"/>
      <c r="W4" s="337"/>
      <c r="X4" s="339">
        <v>301626</v>
      </c>
      <c r="Y4" s="340"/>
      <c r="Z4" s="340"/>
      <c r="AA4" s="341"/>
      <c r="AB4" s="337">
        <v>57267.000000000058</v>
      </c>
      <c r="AC4" s="337"/>
      <c r="AD4" s="337"/>
      <c r="AE4" s="337"/>
      <c r="AF4" s="337">
        <v>360586</v>
      </c>
      <c r="AG4" s="337"/>
      <c r="AH4" s="337"/>
      <c r="AI4" s="337"/>
    </row>
    <row r="5" spans="1:35" x14ac:dyDescent="0.25">
      <c r="A5" s="338" t="s">
        <v>416</v>
      </c>
      <c r="B5" s="338"/>
      <c r="C5" s="338"/>
      <c r="D5" s="338"/>
      <c r="E5" s="338"/>
      <c r="F5" s="338"/>
      <c r="G5" s="338"/>
      <c r="H5" s="338"/>
      <c r="I5" s="338"/>
      <c r="J5" s="338"/>
      <c r="K5" s="338"/>
      <c r="L5" s="338"/>
      <c r="M5" s="338"/>
      <c r="N5" s="338"/>
      <c r="O5" s="338"/>
      <c r="P5" s="337">
        <v>1969177.070000004</v>
      </c>
      <c r="Q5" s="337"/>
      <c r="R5" s="337"/>
      <c r="S5" s="337"/>
      <c r="T5" s="337">
        <v>1969177.07</v>
      </c>
      <c r="U5" s="337"/>
      <c r="V5" s="337"/>
      <c r="W5" s="337"/>
      <c r="X5" s="339">
        <v>1969177.0700000003</v>
      </c>
      <c r="Y5" s="340"/>
      <c r="Z5" s="340"/>
      <c r="AA5" s="341"/>
      <c r="AB5" s="337">
        <v>3.9581209421157837E-9</v>
      </c>
      <c r="AC5" s="337"/>
      <c r="AD5" s="337"/>
      <c r="AE5" s="337"/>
      <c r="AF5" s="337">
        <v>360586</v>
      </c>
      <c r="AG5" s="337"/>
      <c r="AH5" s="337"/>
      <c r="AI5" s="337"/>
    </row>
    <row r="6" spans="1:35" x14ac:dyDescent="0.25">
      <c r="A6" s="338" t="s">
        <v>382</v>
      </c>
      <c r="B6" s="338"/>
      <c r="C6" s="338"/>
      <c r="D6" s="338"/>
      <c r="E6" s="338"/>
      <c r="F6" s="338"/>
      <c r="G6" s="338"/>
      <c r="H6" s="338"/>
      <c r="I6" s="338"/>
      <c r="J6" s="338"/>
      <c r="K6" s="338"/>
      <c r="L6" s="338"/>
      <c r="M6" s="338"/>
      <c r="N6" s="338"/>
      <c r="O6" s="338"/>
      <c r="P6" s="337">
        <v>30569014.920000106</v>
      </c>
      <c r="Q6" s="337"/>
      <c r="R6" s="337"/>
      <c r="S6" s="337"/>
      <c r="T6" s="337">
        <v>0</v>
      </c>
      <c r="U6" s="337"/>
      <c r="V6" s="337"/>
      <c r="W6" s="337"/>
      <c r="X6" s="339">
        <v>0</v>
      </c>
      <c r="Y6" s="340"/>
      <c r="Z6" s="340"/>
      <c r="AA6" s="341"/>
      <c r="AB6" s="337">
        <v>30569014.920000106</v>
      </c>
      <c r="AC6" s="337"/>
      <c r="AD6" s="337"/>
      <c r="AE6" s="337"/>
      <c r="AF6" s="337">
        <v>30569014.920000006</v>
      </c>
      <c r="AG6" s="337"/>
      <c r="AH6" s="337"/>
      <c r="AI6" s="337"/>
    </row>
    <row r="7" spans="1:35" x14ac:dyDescent="0.25">
      <c r="A7" s="338" t="s">
        <v>417</v>
      </c>
      <c r="B7" s="338"/>
      <c r="C7" s="338"/>
      <c r="D7" s="338"/>
      <c r="E7" s="338"/>
      <c r="F7" s="338"/>
      <c r="G7" s="338"/>
      <c r="H7" s="338"/>
      <c r="I7" s="338"/>
      <c r="J7" s="338"/>
      <c r="K7" s="338"/>
      <c r="L7" s="338"/>
      <c r="M7" s="338"/>
      <c r="N7" s="338"/>
      <c r="O7" s="338"/>
      <c r="P7" s="337">
        <v>100000</v>
      </c>
      <c r="Q7" s="337"/>
      <c r="R7" s="337"/>
      <c r="S7" s="337"/>
      <c r="T7" s="337">
        <v>83082</v>
      </c>
      <c r="U7" s="337"/>
      <c r="V7" s="337"/>
      <c r="W7" s="337"/>
      <c r="X7" s="339">
        <v>25280</v>
      </c>
      <c r="Y7" s="340"/>
      <c r="Z7" s="340"/>
      <c r="AA7" s="341"/>
      <c r="AB7" s="337">
        <v>16918</v>
      </c>
      <c r="AC7" s="337"/>
      <c r="AD7" s="337"/>
      <c r="AE7" s="337"/>
      <c r="AF7" s="337">
        <v>100000</v>
      </c>
      <c r="AG7" s="337"/>
      <c r="AH7" s="337"/>
      <c r="AI7" s="337"/>
    </row>
    <row r="8" spans="1:35" x14ac:dyDescent="0.25">
      <c r="A8" s="338" t="s">
        <v>45</v>
      </c>
      <c r="B8" s="338"/>
      <c r="C8" s="338"/>
      <c r="D8" s="338"/>
      <c r="E8" s="338"/>
      <c r="F8" s="338"/>
      <c r="G8" s="338"/>
      <c r="H8" s="338"/>
      <c r="I8" s="338"/>
      <c r="J8" s="338"/>
      <c r="K8" s="338"/>
      <c r="L8" s="338"/>
      <c r="M8" s="338"/>
      <c r="N8" s="338"/>
      <c r="O8" s="338"/>
      <c r="P8" s="337">
        <v>12509200.000000007</v>
      </c>
      <c r="Q8" s="337"/>
      <c r="R8" s="337"/>
      <c r="S8" s="337"/>
      <c r="T8" s="337">
        <v>3028900</v>
      </c>
      <c r="U8" s="337"/>
      <c r="V8" s="337"/>
      <c r="W8" s="337"/>
      <c r="X8" s="339">
        <v>3028900</v>
      </c>
      <c r="Y8" s="340"/>
      <c r="Z8" s="340"/>
      <c r="AA8" s="341"/>
      <c r="AB8" s="337">
        <v>9480300.0000000075</v>
      </c>
      <c r="AC8" s="337"/>
      <c r="AD8" s="337"/>
      <c r="AE8" s="337"/>
      <c r="AF8" s="337">
        <v>12509200.000000002</v>
      </c>
      <c r="AG8" s="337"/>
      <c r="AH8" s="337"/>
      <c r="AI8" s="337"/>
    </row>
    <row r="9" spans="1:35" x14ac:dyDescent="0.25">
      <c r="A9" s="338" t="s">
        <v>418</v>
      </c>
      <c r="B9" s="338"/>
      <c r="C9" s="338"/>
      <c r="D9" s="338"/>
      <c r="E9" s="338"/>
      <c r="F9" s="338"/>
      <c r="G9" s="338"/>
      <c r="H9" s="338"/>
      <c r="I9" s="338"/>
      <c r="J9" s="338"/>
      <c r="K9" s="338"/>
      <c r="L9" s="338"/>
      <c r="M9" s="338"/>
      <c r="N9" s="338"/>
      <c r="O9" s="338"/>
      <c r="P9" s="337">
        <v>2000000</v>
      </c>
      <c r="Q9" s="337"/>
      <c r="R9" s="337"/>
      <c r="S9" s="337"/>
      <c r="T9" s="337">
        <v>0</v>
      </c>
      <c r="U9" s="337"/>
      <c r="V9" s="337"/>
      <c r="W9" s="337"/>
      <c r="X9" s="339">
        <v>0</v>
      </c>
      <c r="Y9" s="340"/>
      <c r="Z9" s="340"/>
      <c r="AA9" s="341"/>
      <c r="AB9" s="337">
        <v>2000000</v>
      </c>
      <c r="AC9" s="337"/>
      <c r="AD9" s="337"/>
      <c r="AE9" s="337"/>
      <c r="AF9" s="337">
        <v>2000000.0000199999</v>
      </c>
      <c r="AG9" s="337"/>
      <c r="AH9" s="337"/>
      <c r="AI9" s="337"/>
    </row>
    <row r="10" spans="1:35" x14ac:dyDescent="0.25">
      <c r="A10" s="342" t="s">
        <v>383</v>
      </c>
      <c r="B10" s="343"/>
      <c r="C10" s="343"/>
      <c r="D10" s="343"/>
      <c r="E10" s="343"/>
      <c r="F10" s="343"/>
      <c r="G10" s="343"/>
      <c r="H10" s="343"/>
      <c r="I10" s="343"/>
      <c r="J10" s="343"/>
      <c r="K10" s="343"/>
      <c r="L10" s="343"/>
      <c r="M10" s="343"/>
      <c r="N10" s="343"/>
      <c r="O10" s="344"/>
      <c r="P10" s="339">
        <v>22142173.510000013</v>
      </c>
      <c r="Q10" s="340"/>
      <c r="R10" s="340"/>
      <c r="S10" s="341"/>
      <c r="T10" s="339">
        <v>1383679.09</v>
      </c>
      <c r="U10" s="340"/>
      <c r="V10" s="340"/>
      <c r="W10" s="341"/>
      <c r="X10" s="339">
        <v>1284207.28</v>
      </c>
      <c r="Y10" s="340"/>
      <c r="Z10" s="340"/>
      <c r="AA10" s="341"/>
      <c r="AB10" s="337">
        <v>20758494.420000013</v>
      </c>
      <c r="AC10" s="337"/>
      <c r="AD10" s="337"/>
      <c r="AE10" s="337"/>
      <c r="AF10" s="339">
        <v>22142173.510000002</v>
      </c>
      <c r="AG10" s="340"/>
      <c r="AH10" s="340"/>
      <c r="AI10" s="341"/>
    </row>
    <row r="11" spans="1:35" x14ac:dyDescent="0.25">
      <c r="A11" s="338" t="s">
        <v>384</v>
      </c>
      <c r="B11" s="338"/>
      <c r="C11" s="338"/>
      <c r="D11" s="338"/>
      <c r="E11" s="338"/>
      <c r="F11" s="338"/>
      <c r="G11" s="338"/>
      <c r="H11" s="338"/>
      <c r="I11" s="338"/>
      <c r="J11" s="338"/>
      <c r="K11" s="338"/>
      <c r="L11" s="338"/>
      <c r="M11" s="338"/>
      <c r="N11" s="338"/>
      <c r="O11" s="338"/>
      <c r="P11" s="337">
        <v>21180600.069999993</v>
      </c>
      <c r="Q11" s="337"/>
      <c r="R11" s="337"/>
      <c r="S11" s="337"/>
      <c r="T11" s="346">
        <v>0</v>
      </c>
      <c r="U11" s="337"/>
      <c r="V11" s="337"/>
      <c r="W11" s="337"/>
      <c r="X11" s="339">
        <v>0</v>
      </c>
      <c r="Y11" s="340"/>
      <c r="Z11" s="340"/>
      <c r="AA11" s="341"/>
      <c r="AB11" s="337">
        <v>21180600.069999993</v>
      </c>
      <c r="AC11" s="337"/>
      <c r="AD11" s="337"/>
      <c r="AE11" s="337"/>
      <c r="AF11" s="337">
        <v>19459965.070000004</v>
      </c>
      <c r="AG11" s="337"/>
      <c r="AH11" s="337"/>
      <c r="AI11" s="337"/>
    </row>
    <row r="12" spans="1:35" x14ac:dyDescent="0.25">
      <c r="A12" s="336" t="s">
        <v>38</v>
      </c>
      <c r="B12" s="336"/>
      <c r="C12" s="336"/>
      <c r="D12" s="336"/>
      <c r="E12" s="336"/>
      <c r="F12" s="336"/>
      <c r="G12" s="336"/>
      <c r="H12" s="336"/>
      <c r="I12" s="336"/>
      <c r="J12" s="336"/>
      <c r="K12" s="336"/>
      <c r="L12" s="336"/>
      <c r="M12" s="336"/>
      <c r="N12" s="336"/>
      <c r="O12" s="336"/>
      <c r="P12" s="345">
        <f>SUM(P2:S11)</f>
        <v>259999999.95989993</v>
      </c>
      <c r="Q12" s="345"/>
      <c r="R12" s="345"/>
      <c r="S12" s="345"/>
      <c r="T12" s="345">
        <f>SUM(T2:W11)</f>
        <v>157191598.80199999</v>
      </c>
      <c r="U12" s="345"/>
      <c r="V12" s="345"/>
      <c r="W12" s="345"/>
      <c r="X12" s="345">
        <f>SUM(X2:AA11)</f>
        <v>130409293.16099998</v>
      </c>
      <c r="Y12" s="345"/>
      <c r="Z12" s="345"/>
      <c r="AA12" s="345"/>
      <c r="AB12" s="345">
        <f>SUM(AB2:AE11)</f>
        <v>102808401.15789996</v>
      </c>
      <c r="AC12" s="345"/>
      <c r="AD12" s="345"/>
      <c r="AE12" s="345"/>
      <c r="AF12" s="345">
        <f>SUM(AF2:AI11)</f>
        <v>258391408.95148218</v>
      </c>
      <c r="AG12" s="345"/>
      <c r="AH12" s="345"/>
      <c r="AI12" s="345"/>
    </row>
    <row r="14" spans="1:35" ht="16.5" x14ac:dyDescent="0.3">
      <c r="R14" s="262"/>
      <c r="S14" s="263"/>
      <c r="T14" s="263"/>
      <c r="U14" s="263"/>
      <c r="V14" s="263"/>
      <c r="W14" s="264" t="s">
        <v>424</v>
      </c>
      <c r="X14" s="347">
        <f>X12/P12</f>
        <v>0.50157420454274282</v>
      </c>
      <c r="Y14" s="347"/>
      <c r="Z14" s="347"/>
      <c r="AA14" s="348"/>
      <c r="AB14" s="43" t="s">
        <v>425</v>
      </c>
    </row>
    <row r="15" spans="1:35" ht="16.5" x14ac:dyDescent="0.3">
      <c r="R15" s="265"/>
      <c r="S15" s="20"/>
      <c r="T15" s="20"/>
      <c r="U15" s="20"/>
      <c r="V15" s="20"/>
      <c r="W15" s="266" t="s">
        <v>426</v>
      </c>
      <c r="X15" s="347">
        <v>0.51</v>
      </c>
      <c r="Y15" s="347"/>
      <c r="Z15" s="347"/>
      <c r="AA15" s="348"/>
      <c r="AB15" s="43" t="s">
        <v>427</v>
      </c>
    </row>
    <row r="16" spans="1:35" ht="16.5" x14ac:dyDescent="0.3">
      <c r="R16" s="265"/>
      <c r="S16" s="20"/>
      <c r="T16" s="20"/>
      <c r="U16" s="20"/>
      <c r="V16" s="20"/>
      <c r="W16" s="266" t="s">
        <v>428</v>
      </c>
      <c r="X16" s="349">
        <f>P12*X15</f>
        <v>132599999.97954896</v>
      </c>
      <c r="Y16" s="349"/>
      <c r="Z16" s="349"/>
      <c r="AA16" s="350"/>
      <c r="AB16" s="43" t="s">
        <v>405</v>
      </c>
    </row>
    <row r="17" spans="18:36" ht="16.5" x14ac:dyDescent="0.3">
      <c r="R17" s="265"/>
      <c r="S17" s="20"/>
      <c r="T17" s="20"/>
      <c r="U17" s="20"/>
      <c r="V17" s="20"/>
      <c r="W17" s="266" t="s">
        <v>406</v>
      </c>
      <c r="X17" s="349">
        <f>X12</f>
        <v>130409293.16099998</v>
      </c>
      <c r="Y17" s="349"/>
      <c r="Z17" s="349"/>
      <c r="AA17" s="350"/>
      <c r="AB17" s="43" t="s">
        <v>405</v>
      </c>
    </row>
    <row r="18" spans="18:36" ht="16.5" x14ac:dyDescent="0.3">
      <c r="R18" s="265"/>
      <c r="S18" s="20"/>
      <c r="T18" s="20"/>
      <c r="U18" s="20"/>
      <c r="V18" s="20"/>
      <c r="W18" s="266" t="s">
        <v>407</v>
      </c>
      <c r="X18" s="351">
        <f>X16/X17</f>
        <v>1.0167987017293652</v>
      </c>
      <c r="Y18" s="351"/>
      <c r="Z18" s="351"/>
      <c r="AA18" s="352"/>
      <c r="AB18" s="43" t="s">
        <v>405</v>
      </c>
    </row>
    <row r="19" spans="18:36" ht="16.5" x14ac:dyDescent="0.3">
      <c r="R19" s="267"/>
      <c r="S19" s="268"/>
      <c r="T19" s="268"/>
      <c r="U19" s="268"/>
      <c r="V19" s="268"/>
      <c r="W19" s="269" t="s">
        <v>408</v>
      </c>
      <c r="X19" s="351">
        <f>(P12-X16)/(P12-X12)</f>
        <v>0.98309518581491695</v>
      </c>
      <c r="Y19" s="351"/>
      <c r="Z19" s="351"/>
      <c r="AA19" s="352"/>
      <c r="AB19" s="43" t="s">
        <v>405</v>
      </c>
    </row>
    <row r="20" spans="18:36" x14ac:dyDescent="0.25">
      <c r="AB20" s="43"/>
      <c r="AJ20"/>
    </row>
  </sheetData>
  <mergeCells count="78">
    <mergeCell ref="P7:S7"/>
    <mergeCell ref="T7:W7"/>
    <mergeCell ref="X7:AA7"/>
    <mergeCell ref="AB7:AE7"/>
    <mergeCell ref="AF7:AI7"/>
    <mergeCell ref="T5:W5"/>
    <mergeCell ref="X5:AA5"/>
    <mergeCell ref="AB5:AE5"/>
    <mergeCell ref="AF5:AI5"/>
    <mergeCell ref="P6:S6"/>
    <mergeCell ref="T6:W6"/>
    <mergeCell ref="X6:AA6"/>
    <mergeCell ref="AB6:AE6"/>
    <mergeCell ref="AF6:AI6"/>
    <mergeCell ref="X14:AA14"/>
    <mergeCell ref="X15:AA15"/>
    <mergeCell ref="X16:AA16"/>
    <mergeCell ref="X17:AA17"/>
    <mergeCell ref="X18:AA18"/>
    <mergeCell ref="X19:AA19"/>
    <mergeCell ref="AF12:AI12"/>
    <mergeCell ref="A11:O11"/>
    <mergeCell ref="P11:S11"/>
    <mergeCell ref="T11:W11"/>
    <mergeCell ref="X11:AA11"/>
    <mergeCell ref="AB11:AE11"/>
    <mergeCell ref="AF11:AI11"/>
    <mergeCell ref="A12:O12"/>
    <mergeCell ref="P12:S12"/>
    <mergeCell ref="T12:W12"/>
    <mergeCell ref="X12:AA12"/>
    <mergeCell ref="AB12:AE12"/>
    <mergeCell ref="AF10:AI10"/>
    <mergeCell ref="A9:O9"/>
    <mergeCell ref="P9:S9"/>
    <mergeCell ref="T9:W9"/>
    <mergeCell ref="X9:AA9"/>
    <mergeCell ref="AB9:AE9"/>
    <mergeCell ref="AF9:AI9"/>
    <mergeCell ref="A10:O10"/>
    <mergeCell ref="P10:S10"/>
    <mergeCell ref="T10:W10"/>
    <mergeCell ref="X10:AA10"/>
    <mergeCell ref="AB10:AE10"/>
    <mergeCell ref="AF8:AI8"/>
    <mergeCell ref="A4:O4"/>
    <mergeCell ref="P4:S4"/>
    <mergeCell ref="T4:W4"/>
    <mergeCell ref="X4:AA4"/>
    <mergeCell ref="AB4:AE4"/>
    <mergeCell ref="AF4:AI4"/>
    <mergeCell ref="A8:O8"/>
    <mergeCell ref="P8:S8"/>
    <mergeCell ref="T8:W8"/>
    <mergeCell ref="X8:AA8"/>
    <mergeCell ref="AB8:AE8"/>
    <mergeCell ref="A5:O5"/>
    <mergeCell ref="A6:O6"/>
    <mergeCell ref="A7:O7"/>
    <mergeCell ref="P5:S5"/>
    <mergeCell ref="AF3:AI3"/>
    <mergeCell ref="A2:O2"/>
    <mergeCell ref="P2:S2"/>
    <mergeCell ref="T2:W2"/>
    <mergeCell ref="X2:AA2"/>
    <mergeCell ref="AB2:AE2"/>
    <mergeCell ref="AF2:AI2"/>
    <mergeCell ref="A3:O3"/>
    <mergeCell ref="P3:S3"/>
    <mergeCell ref="T3:W3"/>
    <mergeCell ref="X3:AA3"/>
    <mergeCell ref="AB3:AE3"/>
    <mergeCell ref="AF1:AI1"/>
    <mergeCell ref="A1:O1"/>
    <mergeCell ref="P1:S1"/>
    <mergeCell ref="T1:W1"/>
    <mergeCell ref="X1:AA1"/>
    <mergeCell ref="AB1:A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F6" sqref="F6"/>
    </sheetView>
  </sheetViews>
  <sheetFormatPr defaultRowHeight="15" x14ac:dyDescent="0.25"/>
  <sheetData>
    <row r="2" spans="2:2" x14ac:dyDescent="0.25">
      <c r="B2" t="s">
        <v>378</v>
      </c>
    </row>
    <row r="3" spans="2:2" x14ac:dyDescent="0.25">
      <c r="B3" t="s">
        <v>379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topLeftCell="A2" zoomScaleNormal="100" workbookViewId="0">
      <selection activeCell="C5" sqref="C5"/>
    </sheetView>
  </sheetViews>
  <sheetFormatPr defaultRowHeight="15" x14ac:dyDescent="0.25"/>
  <cols>
    <col min="2" max="2" width="13.42578125" customWidth="1"/>
    <col min="3" max="3" width="16.7109375" customWidth="1"/>
  </cols>
  <sheetData>
    <row r="2" spans="2:3" x14ac:dyDescent="0.25">
      <c r="B2" t="s">
        <v>374</v>
      </c>
    </row>
    <row r="4" spans="2:3" x14ac:dyDescent="0.25">
      <c r="B4" t="s">
        <v>376</v>
      </c>
      <c r="C4" s="254">
        <f>388002.67+1451415.5+2478823.5+1617943.03+1713197.32+491351+184083.74+455452.5</f>
        <v>8780269.2600000016</v>
      </c>
    </row>
    <row r="5" spans="2:3" x14ac:dyDescent="0.25">
      <c r="B5" t="s">
        <v>375</v>
      </c>
      <c r="C5" s="254">
        <f>C4</f>
        <v>8780269.2600000016</v>
      </c>
    </row>
    <row r="8" spans="2:3" x14ac:dyDescent="0.25">
      <c r="B8" t="str">
        <f>B5</f>
        <v>Recovered</v>
      </c>
      <c r="C8" s="16">
        <f>C5</f>
        <v>8780269.2600000016</v>
      </c>
    </row>
    <row r="9" spans="2:3" x14ac:dyDescent="0.25">
      <c r="B9" t="s">
        <v>377</v>
      </c>
      <c r="C9" s="16">
        <f>C4-C5</f>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2"/>
  <sheetViews>
    <sheetView workbookViewId="0">
      <selection activeCell="K16" sqref="K16"/>
    </sheetView>
  </sheetViews>
  <sheetFormatPr defaultRowHeight="15" x14ac:dyDescent="0.25"/>
  <cols>
    <col min="1" max="1" width="16.42578125" customWidth="1"/>
  </cols>
  <sheetData>
    <row r="2" spans="1:13" x14ac:dyDescent="0.25">
      <c r="B2" s="353">
        <v>2015</v>
      </c>
      <c r="C2" s="353"/>
      <c r="D2" s="353"/>
      <c r="E2" s="353"/>
      <c r="F2" s="353">
        <v>2016</v>
      </c>
      <c r="G2" s="353"/>
      <c r="H2" s="353"/>
      <c r="I2" s="353"/>
      <c r="J2" s="353">
        <v>2017</v>
      </c>
      <c r="K2" s="353"/>
      <c r="L2" s="353"/>
      <c r="M2" s="353"/>
    </row>
    <row r="3" spans="1:13" x14ac:dyDescent="0.25">
      <c r="B3" t="s">
        <v>366</v>
      </c>
      <c r="C3" t="s">
        <v>367</v>
      </c>
      <c r="D3" t="s">
        <v>368</v>
      </c>
      <c r="E3" t="s">
        <v>369</v>
      </c>
      <c r="F3" t="s">
        <v>366</v>
      </c>
      <c r="G3" t="s">
        <v>367</v>
      </c>
      <c r="H3" t="s">
        <v>368</v>
      </c>
      <c r="I3" t="s">
        <v>369</v>
      </c>
      <c r="J3" t="s">
        <v>366</v>
      </c>
      <c r="K3" t="s">
        <v>367</v>
      </c>
      <c r="L3" t="s">
        <v>368</v>
      </c>
      <c r="M3" t="s">
        <v>369</v>
      </c>
    </row>
    <row r="4" spans="1:13" x14ac:dyDescent="0.25">
      <c r="A4" t="s">
        <v>5</v>
      </c>
      <c r="B4">
        <v>5</v>
      </c>
    </row>
    <row r="5" spans="1:13" x14ac:dyDescent="0.25">
      <c r="A5" t="s">
        <v>4</v>
      </c>
      <c r="B5">
        <v>5</v>
      </c>
      <c r="C5">
        <v>5</v>
      </c>
      <c r="D5">
        <v>5</v>
      </c>
      <c r="E5">
        <v>5</v>
      </c>
      <c r="F5">
        <v>5</v>
      </c>
      <c r="G5">
        <v>6</v>
      </c>
      <c r="H5">
        <v>6</v>
      </c>
      <c r="I5">
        <v>7</v>
      </c>
      <c r="J5">
        <v>7</v>
      </c>
      <c r="K5">
        <v>6</v>
      </c>
      <c r="L5">
        <v>5</v>
      </c>
      <c r="M5">
        <v>5</v>
      </c>
    </row>
    <row r="9" spans="1:13" x14ac:dyDescent="0.25">
      <c r="A9" t="s">
        <v>370</v>
      </c>
    </row>
    <row r="10" spans="1:13" x14ac:dyDescent="0.25">
      <c r="A10" t="s">
        <v>84</v>
      </c>
    </row>
    <row r="11" spans="1:13" x14ac:dyDescent="0.25">
      <c r="A11" t="s">
        <v>73</v>
      </c>
    </row>
    <row r="12" spans="1:13" x14ac:dyDescent="0.25">
      <c r="A12" t="s">
        <v>92</v>
      </c>
    </row>
  </sheetData>
  <mergeCells count="3">
    <mergeCell ref="B2:E2"/>
    <mergeCell ref="F2:I2"/>
    <mergeCell ref="J2:M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4"/>
  <sheetViews>
    <sheetView zoomScaleNormal="100" zoomScaleSheetLayoutView="100" workbookViewId="0">
      <pane xSplit="3" ySplit="2" topLeftCell="D336" activePane="bottomRight" state="frozen"/>
      <selection pane="topRight" activeCell="C1" sqref="C1"/>
      <selection pane="bottomLeft" activeCell="A3" sqref="A3"/>
      <selection pane="bottomRight" activeCell="C401" sqref="C401"/>
    </sheetView>
  </sheetViews>
  <sheetFormatPr defaultRowHeight="12.75" x14ac:dyDescent="0.2"/>
  <cols>
    <col min="1" max="1" width="9.140625" style="52"/>
    <col min="2" max="2" width="12.5703125" style="53" customWidth="1"/>
    <col min="3" max="3" width="84" style="53" customWidth="1"/>
    <col min="4" max="4" width="13" style="52" bestFit="1" customWidth="1"/>
    <col min="5" max="5" width="12.140625" style="52" customWidth="1"/>
    <col min="6" max="6" width="10.140625" style="54" customWidth="1"/>
    <col min="7" max="7" width="23.85546875" style="52" customWidth="1"/>
    <col min="8" max="8" width="80" style="55" customWidth="1"/>
    <col min="9" max="9" width="11.28515625" style="57" customWidth="1"/>
    <col min="10" max="257" width="9.140625" style="57"/>
    <col min="258" max="258" width="12.5703125" style="57" customWidth="1"/>
    <col min="259" max="259" width="84" style="57" customWidth="1"/>
    <col min="260" max="260" width="13" style="57" bestFit="1" customWidth="1"/>
    <col min="261" max="261" width="12.140625" style="57" customWidth="1"/>
    <col min="262" max="262" width="10.140625" style="57" customWidth="1"/>
    <col min="263" max="263" width="23.85546875" style="57" customWidth="1"/>
    <col min="264" max="264" width="80" style="57" customWidth="1"/>
    <col min="265" max="265" width="11.28515625" style="57" customWidth="1"/>
    <col min="266" max="513" width="9.140625" style="57"/>
    <col min="514" max="514" width="12.5703125" style="57" customWidth="1"/>
    <col min="515" max="515" width="84" style="57" customWidth="1"/>
    <col min="516" max="516" width="13" style="57" bestFit="1" customWidth="1"/>
    <col min="517" max="517" width="12.140625" style="57" customWidth="1"/>
    <col min="518" max="518" width="10.140625" style="57" customWidth="1"/>
    <col min="519" max="519" width="23.85546875" style="57" customWidth="1"/>
    <col min="520" max="520" width="80" style="57" customWidth="1"/>
    <col min="521" max="521" width="11.28515625" style="57" customWidth="1"/>
    <col min="522" max="769" width="9.140625" style="57"/>
    <col min="770" max="770" width="12.5703125" style="57" customWidth="1"/>
    <col min="771" max="771" width="84" style="57" customWidth="1"/>
    <col min="772" max="772" width="13" style="57" bestFit="1" customWidth="1"/>
    <col min="773" max="773" width="12.140625" style="57" customWidth="1"/>
    <col min="774" max="774" width="10.140625" style="57" customWidth="1"/>
    <col min="775" max="775" width="23.85546875" style="57" customWidth="1"/>
    <col min="776" max="776" width="80" style="57" customWidth="1"/>
    <col min="777" max="777" width="11.28515625" style="57" customWidth="1"/>
    <col min="778" max="1025" width="9.140625" style="57"/>
    <col min="1026" max="1026" width="12.5703125" style="57" customWidth="1"/>
    <col min="1027" max="1027" width="84" style="57" customWidth="1"/>
    <col min="1028" max="1028" width="13" style="57" bestFit="1" customWidth="1"/>
    <col min="1029" max="1029" width="12.140625" style="57" customWidth="1"/>
    <col min="1030" max="1030" width="10.140625" style="57" customWidth="1"/>
    <col min="1031" max="1031" width="23.85546875" style="57" customWidth="1"/>
    <col min="1032" max="1032" width="80" style="57" customWidth="1"/>
    <col min="1033" max="1033" width="11.28515625" style="57" customWidth="1"/>
    <col min="1034" max="1281" width="9.140625" style="57"/>
    <col min="1282" max="1282" width="12.5703125" style="57" customWidth="1"/>
    <col min="1283" max="1283" width="84" style="57" customWidth="1"/>
    <col min="1284" max="1284" width="13" style="57" bestFit="1" customWidth="1"/>
    <col min="1285" max="1285" width="12.140625" style="57" customWidth="1"/>
    <col min="1286" max="1286" width="10.140625" style="57" customWidth="1"/>
    <col min="1287" max="1287" width="23.85546875" style="57" customWidth="1"/>
    <col min="1288" max="1288" width="80" style="57" customWidth="1"/>
    <col min="1289" max="1289" width="11.28515625" style="57" customWidth="1"/>
    <col min="1290" max="1537" width="9.140625" style="57"/>
    <col min="1538" max="1538" width="12.5703125" style="57" customWidth="1"/>
    <col min="1539" max="1539" width="84" style="57" customWidth="1"/>
    <col min="1540" max="1540" width="13" style="57" bestFit="1" customWidth="1"/>
    <col min="1541" max="1541" width="12.140625" style="57" customWidth="1"/>
    <col min="1542" max="1542" width="10.140625" style="57" customWidth="1"/>
    <col min="1543" max="1543" width="23.85546875" style="57" customWidth="1"/>
    <col min="1544" max="1544" width="80" style="57" customWidth="1"/>
    <col min="1545" max="1545" width="11.28515625" style="57" customWidth="1"/>
    <col min="1546" max="1793" width="9.140625" style="57"/>
    <col min="1794" max="1794" width="12.5703125" style="57" customWidth="1"/>
    <col min="1795" max="1795" width="84" style="57" customWidth="1"/>
    <col min="1796" max="1796" width="13" style="57" bestFit="1" customWidth="1"/>
    <col min="1797" max="1797" width="12.140625" style="57" customWidth="1"/>
    <col min="1798" max="1798" width="10.140625" style="57" customWidth="1"/>
    <col min="1799" max="1799" width="23.85546875" style="57" customWidth="1"/>
    <col min="1800" max="1800" width="80" style="57" customWidth="1"/>
    <col min="1801" max="1801" width="11.28515625" style="57" customWidth="1"/>
    <col min="1802" max="2049" width="9.140625" style="57"/>
    <col min="2050" max="2050" width="12.5703125" style="57" customWidth="1"/>
    <col min="2051" max="2051" width="84" style="57" customWidth="1"/>
    <col min="2052" max="2052" width="13" style="57" bestFit="1" customWidth="1"/>
    <col min="2053" max="2053" width="12.140625" style="57" customWidth="1"/>
    <col min="2054" max="2054" width="10.140625" style="57" customWidth="1"/>
    <col min="2055" max="2055" width="23.85546875" style="57" customWidth="1"/>
    <col min="2056" max="2056" width="80" style="57" customWidth="1"/>
    <col min="2057" max="2057" width="11.28515625" style="57" customWidth="1"/>
    <col min="2058" max="2305" width="9.140625" style="57"/>
    <col min="2306" max="2306" width="12.5703125" style="57" customWidth="1"/>
    <col min="2307" max="2307" width="84" style="57" customWidth="1"/>
    <col min="2308" max="2308" width="13" style="57" bestFit="1" customWidth="1"/>
    <col min="2309" max="2309" width="12.140625" style="57" customWidth="1"/>
    <col min="2310" max="2310" width="10.140625" style="57" customWidth="1"/>
    <col min="2311" max="2311" width="23.85546875" style="57" customWidth="1"/>
    <col min="2312" max="2312" width="80" style="57" customWidth="1"/>
    <col min="2313" max="2313" width="11.28515625" style="57" customWidth="1"/>
    <col min="2314" max="2561" width="9.140625" style="57"/>
    <col min="2562" max="2562" width="12.5703125" style="57" customWidth="1"/>
    <col min="2563" max="2563" width="84" style="57" customWidth="1"/>
    <col min="2564" max="2564" width="13" style="57" bestFit="1" customWidth="1"/>
    <col min="2565" max="2565" width="12.140625" style="57" customWidth="1"/>
    <col min="2566" max="2566" width="10.140625" style="57" customWidth="1"/>
    <col min="2567" max="2567" width="23.85546875" style="57" customWidth="1"/>
    <col min="2568" max="2568" width="80" style="57" customWidth="1"/>
    <col min="2569" max="2569" width="11.28515625" style="57" customWidth="1"/>
    <col min="2570" max="2817" width="9.140625" style="57"/>
    <col min="2818" max="2818" width="12.5703125" style="57" customWidth="1"/>
    <col min="2819" max="2819" width="84" style="57" customWidth="1"/>
    <col min="2820" max="2820" width="13" style="57" bestFit="1" customWidth="1"/>
    <col min="2821" max="2821" width="12.140625" style="57" customWidth="1"/>
    <col min="2822" max="2822" width="10.140625" style="57" customWidth="1"/>
    <col min="2823" max="2823" width="23.85546875" style="57" customWidth="1"/>
    <col min="2824" max="2824" width="80" style="57" customWidth="1"/>
    <col min="2825" max="2825" width="11.28515625" style="57" customWidth="1"/>
    <col min="2826" max="3073" width="9.140625" style="57"/>
    <col min="3074" max="3074" width="12.5703125" style="57" customWidth="1"/>
    <col min="3075" max="3075" width="84" style="57" customWidth="1"/>
    <col min="3076" max="3076" width="13" style="57" bestFit="1" customWidth="1"/>
    <col min="3077" max="3077" width="12.140625" style="57" customWidth="1"/>
    <col min="3078" max="3078" width="10.140625" style="57" customWidth="1"/>
    <col min="3079" max="3079" width="23.85546875" style="57" customWidth="1"/>
    <col min="3080" max="3080" width="80" style="57" customWidth="1"/>
    <col min="3081" max="3081" width="11.28515625" style="57" customWidth="1"/>
    <col min="3082" max="3329" width="9.140625" style="57"/>
    <col min="3330" max="3330" width="12.5703125" style="57" customWidth="1"/>
    <col min="3331" max="3331" width="84" style="57" customWidth="1"/>
    <col min="3332" max="3332" width="13" style="57" bestFit="1" customWidth="1"/>
    <col min="3333" max="3333" width="12.140625" style="57" customWidth="1"/>
    <col min="3334" max="3334" width="10.140625" style="57" customWidth="1"/>
    <col min="3335" max="3335" width="23.85546875" style="57" customWidth="1"/>
    <col min="3336" max="3336" width="80" style="57" customWidth="1"/>
    <col min="3337" max="3337" width="11.28515625" style="57" customWidth="1"/>
    <col min="3338" max="3585" width="9.140625" style="57"/>
    <col min="3586" max="3586" width="12.5703125" style="57" customWidth="1"/>
    <col min="3587" max="3587" width="84" style="57" customWidth="1"/>
    <col min="3588" max="3588" width="13" style="57" bestFit="1" customWidth="1"/>
    <col min="3589" max="3589" width="12.140625" style="57" customWidth="1"/>
    <col min="3590" max="3590" width="10.140625" style="57" customWidth="1"/>
    <col min="3591" max="3591" width="23.85546875" style="57" customWidth="1"/>
    <col min="3592" max="3592" width="80" style="57" customWidth="1"/>
    <col min="3593" max="3593" width="11.28515625" style="57" customWidth="1"/>
    <col min="3594" max="3841" width="9.140625" style="57"/>
    <col min="3842" max="3842" width="12.5703125" style="57" customWidth="1"/>
    <col min="3843" max="3843" width="84" style="57" customWidth="1"/>
    <col min="3844" max="3844" width="13" style="57" bestFit="1" customWidth="1"/>
    <col min="3845" max="3845" width="12.140625" style="57" customWidth="1"/>
    <col min="3846" max="3846" width="10.140625" style="57" customWidth="1"/>
    <col min="3847" max="3847" width="23.85546875" style="57" customWidth="1"/>
    <col min="3848" max="3848" width="80" style="57" customWidth="1"/>
    <col min="3849" max="3849" width="11.28515625" style="57" customWidth="1"/>
    <col min="3850" max="4097" width="9.140625" style="57"/>
    <col min="4098" max="4098" width="12.5703125" style="57" customWidth="1"/>
    <col min="4099" max="4099" width="84" style="57" customWidth="1"/>
    <col min="4100" max="4100" width="13" style="57" bestFit="1" customWidth="1"/>
    <col min="4101" max="4101" width="12.140625" style="57" customWidth="1"/>
    <col min="4102" max="4102" width="10.140625" style="57" customWidth="1"/>
    <col min="4103" max="4103" width="23.85546875" style="57" customWidth="1"/>
    <col min="4104" max="4104" width="80" style="57" customWidth="1"/>
    <col min="4105" max="4105" width="11.28515625" style="57" customWidth="1"/>
    <col min="4106" max="4353" width="9.140625" style="57"/>
    <col min="4354" max="4354" width="12.5703125" style="57" customWidth="1"/>
    <col min="4355" max="4355" width="84" style="57" customWidth="1"/>
    <col min="4356" max="4356" width="13" style="57" bestFit="1" customWidth="1"/>
    <col min="4357" max="4357" width="12.140625" style="57" customWidth="1"/>
    <col min="4358" max="4358" width="10.140625" style="57" customWidth="1"/>
    <col min="4359" max="4359" width="23.85546875" style="57" customWidth="1"/>
    <col min="4360" max="4360" width="80" style="57" customWidth="1"/>
    <col min="4361" max="4361" width="11.28515625" style="57" customWidth="1"/>
    <col min="4362" max="4609" width="9.140625" style="57"/>
    <col min="4610" max="4610" width="12.5703125" style="57" customWidth="1"/>
    <col min="4611" max="4611" width="84" style="57" customWidth="1"/>
    <col min="4612" max="4612" width="13" style="57" bestFit="1" customWidth="1"/>
    <col min="4613" max="4613" width="12.140625" style="57" customWidth="1"/>
    <col min="4614" max="4614" width="10.140625" style="57" customWidth="1"/>
    <col min="4615" max="4615" width="23.85546875" style="57" customWidth="1"/>
    <col min="4616" max="4616" width="80" style="57" customWidth="1"/>
    <col min="4617" max="4617" width="11.28515625" style="57" customWidth="1"/>
    <col min="4618" max="4865" width="9.140625" style="57"/>
    <col min="4866" max="4866" width="12.5703125" style="57" customWidth="1"/>
    <col min="4867" max="4867" width="84" style="57" customWidth="1"/>
    <col min="4868" max="4868" width="13" style="57" bestFit="1" customWidth="1"/>
    <col min="4869" max="4869" width="12.140625" style="57" customWidth="1"/>
    <col min="4870" max="4870" width="10.140625" style="57" customWidth="1"/>
    <col min="4871" max="4871" width="23.85546875" style="57" customWidth="1"/>
    <col min="4872" max="4872" width="80" style="57" customWidth="1"/>
    <col min="4873" max="4873" width="11.28515625" style="57" customWidth="1"/>
    <col min="4874" max="5121" width="9.140625" style="57"/>
    <col min="5122" max="5122" width="12.5703125" style="57" customWidth="1"/>
    <col min="5123" max="5123" width="84" style="57" customWidth="1"/>
    <col min="5124" max="5124" width="13" style="57" bestFit="1" customWidth="1"/>
    <col min="5125" max="5125" width="12.140625" style="57" customWidth="1"/>
    <col min="5126" max="5126" width="10.140625" style="57" customWidth="1"/>
    <col min="5127" max="5127" width="23.85546875" style="57" customWidth="1"/>
    <col min="5128" max="5128" width="80" style="57" customWidth="1"/>
    <col min="5129" max="5129" width="11.28515625" style="57" customWidth="1"/>
    <col min="5130" max="5377" width="9.140625" style="57"/>
    <col min="5378" max="5378" width="12.5703125" style="57" customWidth="1"/>
    <col min="5379" max="5379" width="84" style="57" customWidth="1"/>
    <col min="5380" max="5380" width="13" style="57" bestFit="1" customWidth="1"/>
    <col min="5381" max="5381" width="12.140625" style="57" customWidth="1"/>
    <col min="5382" max="5382" width="10.140625" style="57" customWidth="1"/>
    <col min="5383" max="5383" width="23.85546875" style="57" customWidth="1"/>
    <col min="5384" max="5384" width="80" style="57" customWidth="1"/>
    <col min="5385" max="5385" width="11.28515625" style="57" customWidth="1"/>
    <col min="5386" max="5633" width="9.140625" style="57"/>
    <col min="5634" max="5634" width="12.5703125" style="57" customWidth="1"/>
    <col min="5635" max="5635" width="84" style="57" customWidth="1"/>
    <col min="5636" max="5636" width="13" style="57" bestFit="1" customWidth="1"/>
    <col min="5637" max="5637" width="12.140625" style="57" customWidth="1"/>
    <col min="5638" max="5638" width="10.140625" style="57" customWidth="1"/>
    <col min="5639" max="5639" width="23.85546875" style="57" customWidth="1"/>
    <col min="5640" max="5640" width="80" style="57" customWidth="1"/>
    <col min="5641" max="5641" width="11.28515625" style="57" customWidth="1"/>
    <col min="5642" max="5889" width="9.140625" style="57"/>
    <col min="5890" max="5890" width="12.5703125" style="57" customWidth="1"/>
    <col min="5891" max="5891" width="84" style="57" customWidth="1"/>
    <col min="5892" max="5892" width="13" style="57" bestFit="1" customWidth="1"/>
    <col min="5893" max="5893" width="12.140625" style="57" customWidth="1"/>
    <col min="5894" max="5894" width="10.140625" style="57" customWidth="1"/>
    <col min="5895" max="5895" width="23.85546875" style="57" customWidth="1"/>
    <col min="5896" max="5896" width="80" style="57" customWidth="1"/>
    <col min="5897" max="5897" width="11.28515625" style="57" customWidth="1"/>
    <col min="5898" max="6145" width="9.140625" style="57"/>
    <col min="6146" max="6146" width="12.5703125" style="57" customWidth="1"/>
    <col min="6147" max="6147" width="84" style="57" customWidth="1"/>
    <col min="6148" max="6148" width="13" style="57" bestFit="1" customWidth="1"/>
    <col min="6149" max="6149" width="12.140625" style="57" customWidth="1"/>
    <col min="6150" max="6150" width="10.140625" style="57" customWidth="1"/>
    <col min="6151" max="6151" width="23.85546875" style="57" customWidth="1"/>
    <col min="6152" max="6152" width="80" style="57" customWidth="1"/>
    <col min="6153" max="6153" width="11.28515625" style="57" customWidth="1"/>
    <col min="6154" max="6401" width="9.140625" style="57"/>
    <col min="6402" max="6402" width="12.5703125" style="57" customWidth="1"/>
    <col min="6403" max="6403" width="84" style="57" customWidth="1"/>
    <col min="6404" max="6404" width="13" style="57" bestFit="1" customWidth="1"/>
    <col min="6405" max="6405" width="12.140625" style="57" customWidth="1"/>
    <col min="6406" max="6406" width="10.140625" style="57" customWidth="1"/>
    <col min="6407" max="6407" width="23.85546875" style="57" customWidth="1"/>
    <col min="6408" max="6408" width="80" style="57" customWidth="1"/>
    <col min="6409" max="6409" width="11.28515625" style="57" customWidth="1"/>
    <col min="6410" max="6657" width="9.140625" style="57"/>
    <col min="6658" max="6658" width="12.5703125" style="57" customWidth="1"/>
    <col min="6659" max="6659" width="84" style="57" customWidth="1"/>
    <col min="6660" max="6660" width="13" style="57" bestFit="1" customWidth="1"/>
    <col min="6661" max="6661" width="12.140625" style="57" customWidth="1"/>
    <col min="6662" max="6662" width="10.140625" style="57" customWidth="1"/>
    <col min="6663" max="6663" width="23.85546875" style="57" customWidth="1"/>
    <col min="6664" max="6664" width="80" style="57" customWidth="1"/>
    <col min="6665" max="6665" width="11.28515625" style="57" customWidth="1"/>
    <col min="6666" max="6913" width="9.140625" style="57"/>
    <col min="6914" max="6914" width="12.5703125" style="57" customWidth="1"/>
    <col min="6915" max="6915" width="84" style="57" customWidth="1"/>
    <col min="6916" max="6916" width="13" style="57" bestFit="1" customWidth="1"/>
    <col min="6917" max="6917" width="12.140625" style="57" customWidth="1"/>
    <col min="6918" max="6918" width="10.140625" style="57" customWidth="1"/>
    <col min="6919" max="6919" width="23.85546875" style="57" customWidth="1"/>
    <col min="6920" max="6920" width="80" style="57" customWidth="1"/>
    <col min="6921" max="6921" width="11.28515625" style="57" customWidth="1"/>
    <col min="6922" max="7169" width="9.140625" style="57"/>
    <col min="7170" max="7170" width="12.5703125" style="57" customWidth="1"/>
    <col min="7171" max="7171" width="84" style="57" customWidth="1"/>
    <col min="7172" max="7172" width="13" style="57" bestFit="1" customWidth="1"/>
    <col min="7173" max="7173" width="12.140625" style="57" customWidth="1"/>
    <col min="7174" max="7174" width="10.140625" style="57" customWidth="1"/>
    <col min="7175" max="7175" width="23.85546875" style="57" customWidth="1"/>
    <col min="7176" max="7176" width="80" style="57" customWidth="1"/>
    <col min="7177" max="7177" width="11.28515625" style="57" customWidth="1"/>
    <col min="7178" max="7425" width="9.140625" style="57"/>
    <col min="7426" max="7426" width="12.5703125" style="57" customWidth="1"/>
    <col min="7427" max="7427" width="84" style="57" customWidth="1"/>
    <col min="7428" max="7428" width="13" style="57" bestFit="1" customWidth="1"/>
    <col min="7429" max="7429" width="12.140625" style="57" customWidth="1"/>
    <col min="7430" max="7430" width="10.140625" style="57" customWidth="1"/>
    <col min="7431" max="7431" width="23.85546875" style="57" customWidth="1"/>
    <col min="7432" max="7432" width="80" style="57" customWidth="1"/>
    <col min="7433" max="7433" width="11.28515625" style="57" customWidth="1"/>
    <col min="7434" max="7681" width="9.140625" style="57"/>
    <col min="7682" max="7682" width="12.5703125" style="57" customWidth="1"/>
    <col min="7683" max="7683" width="84" style="57" customWidth="1"/>
    <col min="7684" max="7684" width="13" style="57" bestFit="1" customWidth="1"/>
    <col min="7685" max="7685" width="12.140625" style="57" customWidth="1"/>
    <col min="7686" max="7686" width="10.140625" style="57" customWidth="1"/>
    <col min="7687" max="7687" width="23.85546875" style="57" customWidth="1"/>
    <col min="7688" max="7688" width="80" style="57" customWidth="1"/>
    <col min="7689" max="7689" width="11.28515625" style="57" customWidth="1"/>
    <col min="7690" max="7937" width="9.140625" style="57"/>
    <col min="7938" max="7938" width="12.5703125" style="57" customWidth="1"/>
    <col min="7939" max="7939" width="84" style="57" customWidth="1"/>
    <col min="7940" max="7940" width="13" style="57" bestFit="1" customWidth="1"/>
    <col min="7941" max="7941" width="12.140625" style="57" customWidth="1"/>
    <col min="7942" max="7942" width="10.140625" style="57" customWidth="1"/>
    <col min="7943" max="7943" width="23.85546875" style="57" customWidth="1"/>
    <col min="7944" max="7944" width="80" style="57" customWidth="1"/>
    <col min="7945" max="7945" width="11.28515625" style="57" customWidth="1"/>
    <col min="7946" max="8193" width="9.140625" style="57"/>
    <col min="8194" max="8194" width="12.5703125" style="57" customWidth="1"/>
    <col min="8195" max="8195" width="84" style="57" customWidth="1"/>
    <col min="8196" max="8196" width="13" style="57" bestFit="1" customWidth="1"/>
    <col min="8197" max="8197" width="12.140625" style="57" customWidth="1"/>
    <col min="8198" max="8198" width="10.140625" style="57" customWidth="1"/>
    <col min="8199" max="8199" width="23.85546875" style="57" customWidth="1"/>
    <col min="8200" max="8200" width="80" style="57" customWidth="1"/>
    <col min="8201" max="8201" width="11.28515625" style="57" customWidth="1"/>
    <col min="8202" max="8449" width="9.140625" style="57"/>
    <col min="8450" max="8450" width="12.5703125" style="57" customWidth="1"/>
    <col min="8451" max="8451" width="84" style="57" customWidth="1"/>
    <col min="8452" max="8452" width="13" style="57" bestFit="1" customWidth="1"/>
    <col min="8453" max="8453" width="12.140625" style="57" customWidth="1"/>
    <col min="8454" max="8454" width="10.140625" style="57" customWidth="1"/>
    <col min="8455" max="8455" width="23.85546875" style="57" customWidth="1"/>
    <col min="8456" max="8456" width="80" style="57" customWidth="1"/>
    <col min="8457" max="8457" width="11.28515625" style="57" customWidth="1"/>
    <col min="8458" max="8705" width="9.140625" style="57"/>
    <col min="8706" max="8706" width="12.5703125" style="57" customWidth="1"/>
    <col min="8707" max="8707" width="84" style="57" customWidth="1"/>
    <col min="8708" max="8708" width="13" style="57" bestFit="1" customWidth="1"/>
    <col min="8709" max="8709" width="12.140625" style="57" customWidth="1"/>
    <col min="8710" max="8710" width="10.140625" style="57" customWidth="1"/>
    <col min="8711" max="8711" width="23.85546875" style="57" customWidth="1"/>
    <col min="8712" max="8712" width="80" style="57" customWidth="1"/>
    <col min="8713" max="8713" width="11.28515625" style="57" customWidth="1"/>
    <col min="8714" max="8961" width="9.140625" style="57"/>
    <col min="8962" max="8962" width="12.5703125" style="57" customWidth="1"/>
    <col min="8963" max="8963" width="84" style="57" customWidth="1"/>
    <col min="8964" max="8964" width="13" style="57" bestFit="1" customWidth="1"/>
    <col min="8965" max="8965" width="12.140625" style="57" customWidth="1"/>
    <col min="8966" max="8966" width="10.140625" style="57" customWidth="1"/>
    <col min="8967" max="8967" width="23.85546875" style="57" customWidth="1"/>
    <col min="8968" max="8968" width="80" style="57" customWidth="1"/>
    <col min="8969" max="8969" width="11.28515625" style="57" customWidth="1"/>
    <col min="8970" max="9217" width="9.140625" style="57"/>
    <col min="9218" max="9218" width="12.5703125" style="57" customWidth="1"/>
    <col min="9219" max="9219" width="84" style="57" customWidth="1"/>
    <col min="9220" max="9220" width="13" style="57" bestFit="1" customWidth="1"/>
    <col min="9221" max="9221" width="12.140625" style="57" customWidth="1"/>
    <col min="9222" max="9222" width="10.140625" style="57" customWidth="1"/>
    <col min="9223" max="9223" width="23.85546875" style="57" customWidth="1"/>
    <col min="9224" max="9224" width="80" style="57" customWidth="1"/>
    <col min="9225" max="9225" width="11.28515625" style="57" customWidth="1"/>
    <col min="9226" max="9473" width="9.140625" style="57"/>
    <col min="9474" max="9474" width="12.5703125" style="57" customWidth="1"/>
    <col min="9475" max="9475" width="84" style="57" customWidth="1"/>
    <col min="9476" max="9476" width="13" style="57" bestFit="1" customWidth="1"/>
    <col min="9477" max="9477" width="12.140625" style="57" customWidth="1"/>
    <col min="9478" max="9478" width="10.140625" style="57" customWidth="1"/>
    <col min="9479" max="9479" width="23.85546875" style="57" customWidth="1"/>
    <col min="9480" max="9480" width="80" style="57" customWidth="1"/>
    <col min="9481" max="9481" width="11.28515625" style="57" customWidth="1"/>
    <col min="9482" max="9729" width="9.140625" style="57"/>
    <col min="9730" max="9730" width="12.5703125" style="57" customWidth="1"/>
    <col min="9731" max="9731" width="84" style="57" customWidth="1"/>
    <col min="9732" max="9732" width="13" style="57" bestFit="1" customWidth="1"/>
    <col min="9733" max="9733" width="12.140625" style="57" customWidth="1"/>
    <col min="9734" max="9734" width="10.140625" style="57" customWidth="1"/>
    <col min="9735" max="9735" width="23.85546875" style="57" customWidth="1"/>
    <col min="9736" max="9736" width="80" style="57" customWidth="1"/>
    <col min="9737" max="9737" width="11.28515625" style="57" customWidth="1"/>
    <col min="9738" max="9985" width="9.140625" style="57"/>
    <col min="9986" max="9986" width="12.5703125" style="57" customWidth="1"/>
    <col min="9987" max="9987" width="84" style="57" customWidth="1"/>
    <col min="9988" max="9988" width="13" style="57" bestFit="1" customWidth="1"/>
    <col min="9989" max="9989" width="12.140625" style="57" customWidth="1"/>
    <col min="9990" max="9990" width="10.140625" style="57" customWidth="1"/>
    <col min="9991" max="9991" width="23.85546875" style="57" customWidth="1"/>
    <col min="9992" max="9992" width="80" style="57" customWidth="1"/>
    <col min="9993" max="9993" width="11.28515625" style="57" customWidth="1"/>
    <col min="9994" max="10241" width="9.140625" style="57"/>
    <col min="10242" max="10242" width="12.5703125" style="57" customWidth="1"/>
    <col min="10243" max="10243" width="84" style="57" customWidth="1"/>
    <col min="10244" max="10244" width="13" style="57" bestFit="1" customWidth="1"/>
    <col min="10245" max="10245" width="12.140625" style="57" customWidth="1"/>
    <col min="10246" max="10246" width="10.140625" style="57" customWidth="1"/>
    <col min="10247" max="10247" width="23.85546875" style="57" customWidth="1"/>
    <col min="10248" max="10248" width="80" style="57" customWidth="1"/>
    <col min="10249" max="10249" width="11.28515625" style="57" customWidth="1"/>
    <col min="10250" max="10497" width="9.140625" style="57"/>
    <col min="10498" max="10498" width="12.5703125" style="57" customWidth="1"/>
    <col min="10499" max="10499" width="84" style="57" customWidth="1"/>
    <col min="10500" max="10500" width="13" style="57" bestFit="1" customWidth="1"/>
    <col min="10501" max="10501" width="12.140625" style="57" customWidth="1"/>
    <col min="10502" max="10502" width="10.140625" style="57" customWidth="1"/>
    <col min="10503" max="10503" width="23.85546875" style="57" customWidth="1"/>
    <col min="10504" max="10504" width="80" style="57" customWidth="1"/>
    <col min="10505" max="10505" width="11.28515625" style="57" customWidth="1"/>
    <col min="10506" max="10753" width="9.140625" style="57"/>
    <col min="10754" max="10754" width="12.5703125" style="57" customWidth="1"/>
    <col min="10755" max="10755" width="84" style="57" customWidth="1"/>
    <col min="10756" max="10756" width="13" style="57" bestFit="1" customWidth="1"/>
    <col min="10757" max="10757" width="12.140625" style="57" customWidth="1"/>
    <col min="10758" max="10758" width="10.140625" style="57" customWidth="1"/>
    <col min="10759" max="10759" width="23.85546875" style="57" customWidth="1"/>
    <col min="10760" max="10760" width="80" style="57" customWidth="1"/>
    <col min="10761" max="10761" width="11.28515625" style="57" customWidth="1"/>
    <col min="10762" max="11009" width="9.140625" style="57"/>
    <col min="11010" max="11010" width="12.5703125" style="57" customWidth="1"/>
    <col min="11011" max="11011" width="84" style="57" customWidth="1"/>
    <col min="11012" max="11012" width="13" style="57" bestFit="1" customWidth="1"/>
    <col min="11013" max="11013" width="12.140625" style="57" customWidth="1"/>
    <col min="11014" max="11014" width="10.140625" style="57" customWidth="1"/>
    <col min="11015" max="11015" width="23.85546875" style="57" customWidth="1"/>
    <col min="11016" max="11016" width="80" style="57" customWidth="1"/>
    <col min="11017" max="11017" width="11.28515625" style="57" customWidth="1"/>
    <col min="11018" max="11265" width="9.140625" style="57"/>
    <col min="11266" max="11266" width="12.5703125" style="57" customWidth="1"/>
    <col min="11267" max="11267" width="84" style="57" customWidth="1"/>
    <col min="11268" max="11268" width="13" style="57" bestFit="1" customWidth="1"/>
    <col min="11269" max="11269" width="12.140625" style="57" customWidth="1"/>
    <col min="11270" max="11270" width="10.140625" style="57" customWidth="1"/>
    <col min="11271" max="11271" width="23.85546875" style="57" customWidth="1"/>
    <col min="11272" max="11272" width="80" style="57" customWidth="1"/>
    <col min="11273" max="11273" width="11.28515625" style="57" customWidth="1"/>
    <col min="11274" max="11521" width="9.140625" style="57"/>
    <col min="11522" max="11522" width="12.5703125" style="57" customWidth="1"/>
    <col min="11523" max="11523" width="84" style="57" customWidth="1"/>
    <col min="11524" max="11524" width="13" style="57" bestFit="1" customWidth="1"/>
    <col min="11525" max="11525" width="12.140625" style="57" customWidth="1"/>
    <col min="11526" max="11526" width="10.140625" style="57" customWidth="1"/>
    <col min="11527" max="11527" width="23.85546875" style="57" customWidth="1"/>
    <col min="11528" max="11528" width="80" style="57" customWidth="1"/>
    <col min="11529" max="11529" width="11.28515625" style="57" customWidth="1"/>
    <col min="11530" max="11777" width="9.140625" style="57"/>
    <col min="11778" max="11778" width="12.5703125" style="57" customWidth="1"/>
    <col min="11779" max="11779" width="84" style="57" customWidth="1"/>
    <col min="11780" max="11780" width="13" style="57" bestFit="1" customWidth="1"/>
    <col min="11781" max="11781" width="12.140625" style="57" customWidth="1"/>
    <col min="11782" max="11782" width="10.140625" style="57" customWidth="1"/>
    <col min="11783" max="11783" width="23.85546875" style="57" customWidth="1"/>
    <col min="11784" max="11784" width="80" style="57" customWidth="1"/>
    <col min="11785" max="11785" width="11.28515625" style="57" customWidth="1"/>
    <col min="11786" max="12033" width="9.140625" style="57"/>
    <col min="12034" max="12034" width="12.5703125" style="57" customWidth="1"/>
    <col min="12035" max="12035" width="84" style="57" customWidth="1"/>
    <col min="12036" max="12036" width="13" style="57" bestFit="1" customWidth="1"/>
    <col min="12037" max="12037" width="12.140625" style="57" customWidth="1"/>
    <col min="12038" max="12038" width="10.140625" style="57" customWidth="1"/>
    <col min="12039" max="12039" width="23.85546875" style="57" customWidth="1"/>
    <col min="12040" max="12040" width="80" style="57" customWidth="1"/>
    <col min="12041" max="12041" width="11.28515625" style="57" customWidth="1"/>
    <col min="12042" max="12289" width="9.140625" style="57"/>
    <col min="12290" max="12290" width="12.5703125" style="57" customWidth="1"/>
    <col min="12291" max="12291" width="84" style="57" customWidth="1"/>
    <col min="12292" max="12292" width="13" style="57" bestFit="1" customWidth="1"/>
    <col min="12293" max="12293" width="12.140625" style="57" customWidth="1"/>
    <col min="12294" max="12294" width="10.140625" style="57" customWidth="1"/>
    <col min="12295" max="12295" width="23.85546875" style="57" customWidth="1"/>
    <col min="12296" max="12296" width="80" style="57" customWidth="1"/>
    <col min="12297" max="12297" width="11.28515625" style="57" customWidth="1"/>
    <col min="12298" max="12545" width="9.140625" style="57"/>
    <col min="12546" max="12546" width="12.5703125" style="57" customWidth="1"/>
    <col min="12547" max="12547" width="84" style="57" customWidth="1"/>
    <col min="12548" max="12548" width="13" style="57" bestFit="1" customWidth="1"/>
    <col min="12549" max="12549" width="12.140625" style="57" customWidth="1"/>
    <col min="12550" max="12550" width="10.140625" style="57" customWidth="1"/>
    <col min="12551" max="12551" width="23.85546875" style="57" customWidth="1"/>
    <col min="12552" max="12552" width="80" style="57" customWidth="1"/>
    <col min="12553" max="12553" width="11.28515625" style="57" customWidth="1"/>
    <col min="12554" max="12801" width="9.140625" style="57"/>
    <col min="12802" max="12802" width="12.5703125" style="57" customWidth="1"/>
    <col min="12803" max="12803" width="84" style="57" customWidth="1"/>
    <col min="12804" max="12804" width="13" style="57" bestFit="1" customWidth="1"/>
    <col min="12805" max="12805" width="12.140625" style="57" customWidth="1"/>
    <col min="12806" max="12806" width="10.140625" style="57" customWidth="1"/>
    <col min="12807" max="12807" width="23.85546875" style="57" customWidth="1"/>
    <col min="12808" max="12808" width="80" style="57" customWidth="1"/>
    <col min="12809" max="12809" width="11.28515625" style="57" customWidth="1"/>
    <col min="12810" max="13057" width="9.140625" style="57"/>
    <col min="13058" max="13058" width="12.5703125" style="57" customWidth="1"/>
    <col min="13059" max="13059" width="84" style="57" customWidth="1"/>
    <col min="13060" max="13060" width="13" style="57" bestFit="1" customWidth="1"/>
    <col min="13061" max="13061" width="12.140625" style="57" customWidth="1"/>
    <col min="13062" max="13062" width="10.140625" style="57" customWidth="1"/>
    <col min="13063" max="13063" width="23.85546875" style="57" customWidth="1"/>
    <col min="13064" max="13064" width="80" style="57" customWidth="1"/>
    <col min="13065" max="13065" width="11.28515625" style="57" customWidth="1"/>
    <col min="13066" max="13313" width="9.140625" style="57"/>
    <col min="13314" max="13314" width="12.5703125" style="57" customWidth="1"/>
    <col min="13315" max="13315" width="84" style="57" customWidth="1"/>
    <col min="13316" max="13316" width="13" style="57" bestFit="1" customWidth="1"/>
    <col min="13317" max="13317" width="12.140625" style="57" customWidth="1"/>
    <col min="13318" max="13318" width="10.140625" style="57" customWidth="1"/>
    <col min="13319" max="13319" width="23.85546875" style="57" customWidth="1"/>
    <col min="13320" max="13320" width="80" style="57" customWidth="1"/>
    <col min="13321" max="13321" width="11.28515625" style="57" customWidth="1"/>
    <col min="13322" max="13569" width="9.140625" style="57"/>
    <col min="13570" max="13570" width="12.5703125" style="57" customWidth="1"/>
    <col min="13571" max="13571" width="84" style="57" customWidth="1"/>
    <col min="13572" max="13572" width="13" style="57" bestFit="1" customWidth="1"/>
    <col min="13573" max="13573" width="12.140625" style="57" customWidth="1"/>
    <col min="13574" max="13574" width="10.140625" style="57" customWidth="1"/>
    <col min="13575" max="13575" width="23.85546875" style="57" customWidth="1"/>
    <col min="13576" max="13576" width="80" style="57" customWidth="1"/>
    <col min="13577" max="13577" width="11.28515625" style="57" customWidth="1"/>
    <col min="13578" max="13825" width="9.140625" style="57"/>
    <col min="13826" max="13826" width="12.5703125" style="57" customWidth="1"/>
    <col min="13827" max="13827" width="84" style="57" customWidth="1"/>
    <col min="13828" max="13828" width="13" style="57" bestFit="1" customWidth="1"/>
    <col min="13829" max="13829" width="12.140625" style="57" customWidth="1"/>
    <col min="13830" max="13830" width="10.140625" style="57" customWidth="1"/>
    <col min="13831" max="13831" width="23.85546875" style="57" customWidth="1"/>
    <col min="13832" max="13832" width="80" style="57" customWidth="1"/>
    <col min="13833" max="13833" width="11.28515625" style="57" customWidth="1"/>
    <col min="13834" max="14081" width="9.140625" style="57"/>
    <col min="14082" max="14082" width="12.5703125" style="57" customWidth="1"/>
    <col min="14083" max="14083" width="84" style="57" customWidth="1"/>
    <col min="14084" max="14084" width="13" style="57" bestFit="1" customWidth="1"/>
    <col min="14085" max="14085" width="12.140625" style="57" customWidth="1"/>
    <col min="14086" max="14086" width="10.140625" style="57" customWidth="1"/>
    <col min="14087" max="14087" width="23.85546875" style="57" customWidth="1"/>
    <col min="14088" max="14088" width="80" style="57" customWidth="1"/>
    <col min="14089" max="14089" width="11.28515625" style="57" customWidth="1"/>
    <col min="14090" max="14337" width="9.140625" style="57"/>
    <col min="14338" max="14338" width="12.5703125" style="57" customWidth="1"/>
    <col min="14339" max="14339" width="84" style="57" customWidth="1"/>
    <col min="14340" max="14340" width="13" style="57" bestFit="1" customWidth="1"/>
    <col min="14341" max="14341" width="12.140625" style="57" customWidth="1"/>
    <col min="14342" max="14342" width="10.140625" style="57" customWidth="1"/>
    <col min="14343" max="14343" width="23.85546875" style="57" customWidth="1"/>
    <col min="14344" max="14344" width="80" style="57" customWidth="1"/>
    <col min="14345" max="14345" width="11.28515625" style="57" customWidth="1"/>
    <col min="14346" max="14593" width="9.140625" style="57"/>
    <col min="14594" max="14594" width="12.5703125" style="57" customWidth="1"/>
    <col min="14595" max="14595" width="84" style="57" customWidth="1"/>
    <col min="14596" max="14596" width="13" style="57" bestFit="1" customWidth="1"/>
    <col min="14597" max="14597" width="12.140625" style="57" customWidth="1"/>
    <col min="14598" max="14598" width="10.140625" style="57" customWidth="1"/>
    <col min="14599" max="14599" width="23.85546875" style="57" customWidth="1"/>
    <col min="14600" max="14600" width="80" style="57" customWidth="1"/>
    <col min="14601" max="14601" width="11.28515625" style="57" customWidth="1"/>
    <col min="14602" max="14849" width="9.140625" style="57"/>
    <col min="14850" max="14850" width="12.5703125" style="57" customWidth="1"/>
    <col min="14851" max="14851" width="84" style="57" customWidth="1"/>
    <col min="14852" max="14852" width="13" style="57" bestFit="1" customWidth="1"/>
    <col min="14853" max="14853" width="12.140625" style="57" customWidth="1"/>
    <col min="14854" max="14854" width="10.140625" style="57" customWidth="1"/>
    <col min="14855" max="14855" width="23.85546875" style="57" customWidth="1"/>
    <col min="14856" max="14856" width="80" style="57" customWidth="1"/>
    <col min="14857" max="14857" width="11.28515625" style="57" customWidth="1"/>
    <col min="14858" max="15105" width="9.140625" style="57"/>
    <col min="15106" max="15106" width="12.5703125" style="57" customWidth="1"/>
    <col min="15107" max="15107" width="84" style="57" customWidth="1"/>
    <col min="15108" max="15108" width="13" style="57" bestFit="1" customWidth="1"/>
    <col min="15109" max="15109" width="12.140625" style="57" customWidth="1"/>
    <col min="15110" max="15110" width="10.140625" style="57" customWidth="1"/>
    <col min="15111" max="15111" width="23.85546875" style="57" customWidth="1"/>
    <col min="15112" max="15112" width="80" style="57" customWidth="1"/>
    <col min="15113" max="15113" width="11.28515625" style="57" customWidth="1"/>
    <col min="15114" max="15361" width="9.140625" style="57"/>
    <col min="15362" max="15362" width="12.5703125" style="57" customWidth="1"/>
    <col min="15363" max="15363" width="84" style="57" customWidth="1"/>
    <col min="15364" max="15364" width="13" style="57" bestFit="1" customWidth="1"/>
    <col min="15365" max="15365" width="12.140625" style="57" customWidth="1"/>
    <col min="15366" max="15366" width="10.140625" style="57" customWidth="1"/>
    <col min="15367" max="15367" width="23.85546875" style="57" customWidth="1"/>
    <col min="15368" max="15368" width="80" style="57" customWidth="1"/>
    <col min="15369" max="15369" width="11.28515625" style="57" customWidth="1"/>
    <col min="15370" max="15617" width="9.140625" style="57"/>
    <col min="15618" max="15618" width="12.5703125" style="57" customWidth="1"/>
    <col min="15619" max="15619" width="84" style="57" customWidth="1"/>
    <col min="15620" max="15620" width="13" style="57" bestFit="1" customWidth="1"/>
    <col min="15621" max="15621" width="12.140625" style="57" customWidth="1"/>
    <col min="15622" max="15622" width="10.140625" style="57" customWidth="1"/>
    <col min="15623" max="15623" width="23.85546875" style="57" customWidth="1"/>
    <col min="15624" max="15624" width="80" style="57" customWidth="1"/>
    <col min="15625" max="15625" width="11.28515625" style="57" customWidth="1"/>
    <col min="15626" max="15873" width="9.140625" style="57"/>
    <col min="15874" max="15874" width="12.5703125" style="57" customWidth="1"/>
    <col min="15875" max="15875" width="84" style="57" customWidth="1"/>
    <col min="15876" max="15876" width="13" style="57" bestFit="1" customWidth="1"/>
    <col min="15877" max="15877" width="12.140625" style="57" customWidth="1"/>
    <col min="15878" max="15878" width="10.140625" style="57" customWidth="1"/>
    <col min="15879" max="15879" width="23.85546875" style="57" customWidth="1"/>
    <col min="15880" max="15880" width="80" style="57" customWidth="1"/>
    <col min="15881" max="15881" width="11.28515625" style="57" customWidth="1"/>
    <col min="15882" max="16129" width="9.140625" style="57"/>
    <col min="16130" max="16130" width="12.5703125" style="57" customWidth="1"/>
    <col min="16131" max="16131" width="84" style="57" customWidth="1"/>
    <col min="16132" max="16132" width="13" style="57" bestFit="1" customWidth="1"/>
    <col min="16133" max="16133" width="12.140625" style="57" customWidth="1"/>
    <col min="16134" max="16134" width="10.140625" style="57" customWidth="1"/>
    <col min="16135" max="16135" width="23.85546875" style="57" customWidth="1"/>
    <col min="16136" max="16136" width="80" style="57" customWidth="1"/>
    <col min="16137" max="16137" width="11.28515625" style="57" customWidth="1"/>
    <col min="16138" max="16384" width="9.140625" style="57"/>
  </cols>
  <sheetData>
    <row r="1" spans="1:9" ht="16.5" thickBot="1" x14ac:dyDescent="0.3">
      <c r="I1" s="56"/>
    </row>
    <row r="2" spans="1:9" s="61" customFormat="1" ht="15.75" thickBot="1" x14ac:dyDescent="0.3">
      <c r="A2" s="58" t="s">
        <v>64</v>
      </c>
      <c r="B2" s="59" t="s">
        <v>65</v>
      </c>
      <c r="C2" s="60" t="s">
        <v>66</v>
      </c>
      <c r="D2" s="60" t="s">
        <v>67</v>
      </c>
      <c r="E2" s="60" t="s">
        <v>68</v>
      </c>
      <c r="F2" s="59" t="s">
        <v>69</v>
      </c>
      <c r="G2" s="59" t="s">
        <v>70</v>
      </c>
      <c r="H2" s="60" t="s">
        <v>71</v>
      </c>
    </row>
    <row r="3" spans="1:9" s="61" customFormat="1" ht="16.5" thickBot="1" x14ac:dyDescent="0.3">
      <c r="A3" s="62">
        <v>1000</v>
      </c>
      <c r="B3" s="63" t="s">
        <v>72</v>
      </c>
      <c r="C3" s="64"/>
      <c r="D3" s="65"/>
      <c r="E3" s="65"/>
      <c r="F3" s="65"/>
      <c r="G3" s="66"/>
      <c r="H3" s="67"/>
    </row>
    <row r="4" spans="1:9" ht="15.75" customHeight="1" thickBot="1" x14ac:dyDescent="0.25">
      <c r="A4" s="68">
        <v>1100</v>
      </c>
      <c r="B4" s="69" t="s">
        <v>73</v>
      </c>
      <c r="C4" s="70"/>
      <c r="D4" s="71"/>
      <c r="E4" s="71"/>
      <c r="F4" s="71"/>
      <c r="G4" s="72"/>
      <c r="H4" s="73"/>
    </row>
    <row r="5" spans="1:9" s="61" customFormat="1" ht="84.75" thickBot="1" x14ac:dyDescent="0.3">
      <c r="A5" s="74">
        <v>1101</v>
      </c>
      <c r="B5" s="75"/>
      <c r="C5" s="76" t="s">
        <v>74</v>
      </c>
      <c r="D5" s="77">
        <v>1</v>
      </c>
      <c r="E5" s="77">
        <v>3</v>
      </c>
      <c r="F5" s="77" t="s">
        <v>75</v>
      </c>
      <c r="G5" s="78" t="str">
        <f>VLOOKUP(D5&amp;E5&amp;F5,result,2,FALSE)</f>
        <v>Acceptable</v>
      </c>
      <c r="H5" s="79"/>
    </row>
    <row r="6" spans="1:9" s="61" customFormat="1" ht="48.75" thickBot="1" x14ac:dyDescent="0.3">
      <c r="A6" s="80">
        <v>1102</v>
      </c>
      <c r="B6" s="81"/>
      <c r="C6" s="76" t="s">
        <v>76</v>
      </c>
      <c r="D6" s="82">
        <v>1</v>
      </c>
      <c r="E6" s="82">
        <v>3</v>
      </c>
      <c r="F6" s="82" t="s">
        <v>75</v>
      </c>
      <c r="G6" s="83" t="str">
        <f>VLOOKUP(D6&amp;E6&amp;F6,result,2,FALSE)</f>
        <v>Acceptable</v>
      </c>
      <c r="H6" s="84"/>
    </row>
    <row r="7" spans="1:9" s="61" customFormat="1" ht="15.75" thickBot="1" x14ac:dyDescent="0.3">
      <c r="A7" s="80"/>
      <c r="B7" s="81"/>
      <c r="C7" s="81"/>
      <c r="D7" s="82"/>
      <c r="E7" s="82"/>
      <c r="F7" s="82"/>
      <c r="G7" s="83"/>
      <c r="H7" s="84"/>
    </row>
    <row r="8" spans="1:9" ht="15.75" customHeight="1" thickBot="1" x14ac:dyDescent="0.25">
      <c r="A8" s="68">
        <v>1200</v>
      </c>
      <c r="B8" s="69" t="s">
        <v>77</v>
      </c>
      <c r="C8" s="70"/>
      <c r="D8" s="71"/>
      <c r="E8" s="71"/>
      <c r="F8" s="71"/>
      <c r="G8" s="72"/>
      <c r="H8" s="73"/>
    </row>
    <row r="9" spans="1:9" s="61" customFormat="1" ht="48" x14ac:dyDescent="0.25">
      <c r="A9" s="74">
        <v>1001</v>
      </c>
      <c r="B9" s="75"/>
      <c r="C9" s="75" t="s">
        <v>78</v>
      </c>
      <c r="D9" s="77">
        <v>1</v>
      </c>
      <c r="E9" s="77">
        <v>1</v>
      </c>
      <c r="F9" s="77" t="s">
        <v>75</v>
      </c>
      <c r="G9" s="78" t="str">
        <f>VLOOKUP(D9&amp;E9&amp;F9,result,2,FALSE)</f>
        <v>Non-Conformity</v>
      </c>
      <c r="H9" s="79"/>
    </row>
    <row r="10" spans="1:9" s="61" customFormat="1" ht="108" x14ac:dyDescent="0.25">
      <c r="A10" s="80">
        <v>1002</v>
      </c>
      <c r="B10" s="81"/>
      <c r="C10" s="81" t="s">
        <v>79</v>
      </c>
      <c r="D10" s="82">
        <v>1</v>
      </c>
      <c r="E10" s="82">
        <v>2</v>
      </c>
      <c r="F10" s="82" t="s">
        <v>75</v>
      </c>
      <c r="G10" s="83" t="str">
        <f>VLOOKUP(D10&amp;E10&amp;F10,result,2,FALSE)</f>
        <v>Observation</v>
      </c>
      <c r="H10" s="84"/>
    </row>
    <row r="11" spans="1:9" s="61" customFormat="1" ht="96" x14ac:dyDescent="0.25">
      <c r="A11" s="80">
        <v>1003</v>
      </c>
      <c r="B11" s="81"/>
      <c r="C11" s="81" t="s">
        <v>80</v>
      </c>
      <c r="D11" s="82">
        <v>1</v>
      </c>
      <c r="E11" s="82">
        <v>3</v>
      </c>
      <c r="F11" s="82" t="s">
        <v>75</v>
      </c>
      <c r="G11" s="83" t="str">
        <f>VLOOKUP(D11&amp;E11&amp;F11,result,2,FALSE)</f>
        <v>Acceptable</v>
      </c>
      <c r="H11" s="84"/>
    </row>
    <row r="12" spans="1:9" s="61" customFormat="1" ht="15" x14ac:dyDescent="0.25">
      <c r="A12" s="80">
        <v>1004</v>
      </c>
      <c r="B12" s="81"/>
      <c r="C12" s="81" t="s">
        <v>81</v>
      </c>
      <c r="D12" s="82">
        <v>0</v>
      </c>
      <c r="E12" s="82"/>
      <c r="F12" s="82" t="s">
        <v>75</v>
      </c>
      <c r="G12" s="83" t="str">
        <f>VLOOKUP(D12&amp;E12&amp;F12,result,2,FALSE)</f>
        <v>Non-Conformity</v>
      </c>
      <c r="H12" s="84"/>
    </row>
    <row r="13" spans="1:9" s="61" customFormat="1" ht="15.75" thickBot="1" x14ac:dyDescent="0.3">
      <c r="A13" s="85">
        <v>1005</v>
      </c>
      <c r="B13" s="86"/>
      <c r="C13" s="86" t="s">
        <v>82</v>
      </c>
      <c r="D13" s="87" t="s">
        <v>83</v>
      </c>
      <c r="E13" s="87"/>
      <c r="F13" s="87" t="s">
        <v>75</v>
      </c>
      <c r="G13" s="88" t="str">
        <f>VLOOKUP(D13&amp;E13&amp;F13,result,2,FALSE)</f>
        <v>Not Applicable</v>
      </c>
      <c r="H13" s="89"/>
    </row>
    <row r="14" spans="1:9" ht="15.75" customHeight="1" thickBot="1" x14ac:dyDescent="0.25">
      <c r="A14" s="68">
        <v>1300</v>
      </c>
      <c r="B14" s="69" t="s">
        <v>84</v>
      </c>
      <c r="C14" s="70"/>
      <c r="D14" s="71"/>
      <c r="E14" s="71"/>
      <c r="F14" s="71"/>
      <c r="G14" s="72"/>
      <c r="H14" s="73"/>
    </row>
    <row r="15" spans="1:9" s="61" customFormat="1" ht="15" x14ac:dyDescent="0.25">
      <c r="A15" s="74">
        <v>1301</v>
      </c>
      <c r="B15" s="75"/>
      <c r="C15" s="90" t="s">
        <v>85</v>
      </c>
      <c r="D15" s="77">
        <v>1</v>
      </c>
      <c r="E15" s="77">
        <v>1</v>
      </c>
      <c r="F15" s="77" t="s">
        <v>75</v>
      </c>
      <c r="G15" s="78" t="str">
        <f>VLOOKUP(D15&amp;E15&amp;F15,result,2,FALSE)</f>
        <v>Non-Conformity</v>
      </c>
      <c r="H15" s="79"/>
    </row>
    <row r="16" spans="1:9" s="61" customFormat="1" ht="15.75" thickBot="1" x14ac:dyDescent="0.3">
      <c r="A16" s="80">
        <v>1302</v>
      </c>
      <c r="B16" s="81"/>
      <c r="C16" s="91" t="s">
        <v>86</v>
      </c>
      <c r="D16" s="82">
        <v>1</v>
      </c>
      <c r="E16" s="82">
        <v>2</v>
      </c>
      <c r="F16" s="82" t="s">
        <v>75</v>
      </c>
      <c r="G16" s="83" t="str">
        <f>VLOOKUP(D16&amp;E16&amp;F16,result,2,FALSE)</f>
        <v>Observation</v>
      </c>
      <c r="H16" s="84"/>
    </row>
    <row r="17" spans="1:8" s="61" customFormat="1" ht="15" x14ac:dyDescent="0.25">
      <c r="A17" s="80"/>
      <c r="B17" s="81"/>
      <c r="C17" s="81"/>
      <c r="D17" s="82"/>
      <c r="E17" s="82"/>
      <c r="F17" s="82"/>
      <c r="G17" s="83"/>
      <c r="H17" s="84"/>
    </row>
    <row r="18" spans="1:8" s="61" customFormat="1" ht="15.75" thickBot="1" x14ac:dyDescent="0.3">
      <c r="A18" s="85"/>
      <c r="B18" s="86"/>
      <c r="C18" s="86"/>
      <c r="D18" s="87"/>
      <c r="E18" s="87"/>
      <c r="F18" s="87"/>
      <c r="G18" s="88"/>
      <c r="H18" s="89"/>
    </row>
    <row r="19" spans="1:8" ht="15.75" customHeight="1" thickBot="1" x14ac:dyDescent="0.25">
      <c r="A19" s="68">
        <v>1400</v>
      </c>
      <c r="B19" s="69" t="s">
        <v>87</v>
      </c>
      <c r="C19" s="70"/>
      <c r="D19" s="71"/>
      <c r="E19" s="71"/>
      <c r="F19" s="71"/>
      <c r="G19" s="72"/>
      <c r="H19" s="73"/>
    </row>
    <row r="20" spans="1:8" s="61" customFormat="1" ht="72" x14ac:dyDescent="0.25">
      <c r="A20" s="74">
        <v>1401</v>
      </c>
      <c r="B20" s="75"/>
      <c r="C20" s="92" t="s">
        <v>88</v>
      </c>
      <c r="D20" s="77">
        <v>1</v>
      </c>
      <c r="E20" s="77">
        <v>1</v>
      </c>
      <c r="F20" s="77" t="s">
        <v>75</v>
      </c>
      <c r="G20" s="78" t="str">
        <f>VLOOKUP(D20&amp;E20&amp;F20,result,2,FALSE)</f>
        <v>Non-Conformity</v>
      </c>
      <c r="H20" s="79"/>
    </row>
    <row r="21" spans="1:8" s="61" customFormat="1" ht="144" x14ac:dyDescent="0.25">
      <c r="A21" s="80">
        <v>1402</v>
      </c>
      <c r="B21" s="81"/>
      <c r="C21" s="90" t="s">
        <v>89</v>
      </c>
      <c r="D21" s="82">
        <v>1</v>
      </c>
      <c r="E21" s="82">
        <v>2</v>
      </c>
      <c r="F21" s="82" t="s">
        <v>75</v>
      </c>
      <c r="G21" s="83" t="str">
        <f>VLOOKUP(D21&amp;E21&amp;F21,result,2,FALSE)</f>
        <v>Observation</v>
      </c>
      <c r="H21" s="84"/>
    </row>
    <row r="22" spans="1:8" s="61" customFormat="1" ht="36" x14ac:dyDescent="0.25">
      <c r="A22" s="80">
        <v>1403</v>
      </c>
      <c r="B22" s="81"/>
      <c r="C22" s="90" t="s">
        <v>90</v>
      </c>
      <c r="D22" s="82">
        <v>1</v>
      </c>
      <c r="E22" s="82">
        <v>3</v>
      </c>
      <c r="F22" s="82" t="s">
        <v>75</v>
      </c>
      <c r="G22" s="83" t="str">
        <f>VLOOKUP(D22&amp;E22&amp;F22,result,2,FALSE)</f>
        <v>Acceptable</v>
      </c>
      <c r="H22" s="84"/>
    </row>
    <row r="23" spans="1:8" s="61" customFormat="1" ht="48.75" thickBot="1" x14ac:dyDescent="0.3">
      <c r="A23" s="80">
        <v>1404</v>
      </c>
      <c r="B23" s="81"/>
      <c r="C23" s="91" t="s">
        <v>91</v>
      </c>
      <c r="D23" s="82">
        <v>0</v>
      </c>
      <c r="E23" s="82"/>
      <c r="F23" s="82" t="s">
        <v>75</v>
      </c>
      <c r="G23" s="83" t="str">
        <f>VLOOKUP(D23&amp;E23&amp;F23,result,2,FALSE)</f>
        <v>Non-Conformity</v>
      </c>
      <c r="H23" s="84"/>
    </row>
    <row r="24" spans="1:8" s="61" customFormat="1" ht="15.75" thickBot="1" x14ac:dyDescent="0.3">
      <c r="A24" s="85"/>
      <c r="B24" s="86"/>
      <c r="C24" s="86"/>
      <c r="D24" s="87" t="s">
        <v>83</v>
      </c>
      <c r="E24" s="87"/>
      <c r="F24" s="87" t="s">
        <v>75</v>
      </c>
      <c r="G24" s="88" t="str">
        <f>VLOOKUP(D24&amp;E24&amp;F24,result,2,FALSE)</f>
        <v>Not Applicable</v>
      </c>
      <c r="H24" s="89"/>
    </row>
    <row r="25" spans="1:8" ht="15.75" customHeight="1" thickBot="1" x14ac:dyDescent="0.25">
      <c r="A25" s="68">
        <v>1500</v>
      </c>
      <c r="B25" s="69" t="s">
        <v>92</v>
      </c>
      <c r="C25" s="70"/>
      <c r="D25" s="71"/>
      <c r="E25" s="71"/>
      <c r="F25" s="71"/>
      <c r="G25" s="72"/>
      <c r="H25" s="73"/>
    </row>
    <row r="26" spans="1:8" s="61" customFormat="1" ht="15" x14ac:dyDescent="0.25">
      <c r="A26" s="74">
        <v>1501</v>
      </c>
      <c r="B26" s="75"/>
      <c r="C26" s="90" t="s">
        <v>85</v>
      </c>
      <c r="D26" s="77">
        <v>1</v>
      </c>
      <c r="E26" s="77">
        <v>1</v>
      </c>
      <c r="F26" s="77" t="s">
        <v>75</v>
      </c>
      <c r="G26" s="78" t="str">
        <f>VLOOKUP(D26&amp;E26&amp;F26,result,2,FALSE)</f>
        <v>Non-Conformity</v>
      </c>
      <c r="H26" s="79"/>
    </row>
    <row r="27" spans="1:8" s="61" customFormat="1" ht="15.75" thickBot="1" x14ac:dyDescent="0.3">
      <c r="A27" s="80"/>
      <c r="B27" s="81"/>
      <c r="C27" s="81"/>
      <c r="D27" s="82"/>
      <c r="E27" s="82"/>
      <c r="F27" s="82"/>
      <c r="G27" s="83"/>
      <c r="H27" s="84"/>
    </row>
    <row r="28" spans="1:8" ht="15.75" customHeight="1" thickBot="1" x14ac:dyDescent="0.25">
      <c r="A28" s="68">
        <v>1600</v>
      </c>
      <c r="B28" s="69" t="s">
        <v>93</v>
      </c>
      <c r="C28" s="70"/>
      <c r="D28" s="71"/>
      <c r="E28" s="71"/>
      <c r="F28" s="71"/>
      <c r="G28" s="72"/>
      <c r="H28" s="73"/>
    </row>
    <row r="29" spans="1:8" s="61" customFormat="1" ht="24" x14ac:dyDescent="0.25">
      <c r="A29" s="74">
        <v>1601</v>
      </c>
      <c r="B29" s="75"/>
      <c r="C29" s="90" t="s">
        <v>94</v>
      </c>
      <c r="D29" s="77">
        <v>1</v>
      </c>
      <c r="E29" s="77">
        <v>1</v>
      </c>
      <c r="F29" s="77" t="s">
        <v>75</v>
      </c>
      <c r="G29" s="78" t="str">
        <f>VLOOKUP(D29&amp;E29&amp;F29,result,2,FALSE)</f>
        <v>Non-Conformity</v>
      </c>
      <c r="H29" s="79"/>
    </row>
    <row r="30" spans="1:8" s="61" customFormat="1" ht="60.75" thickBot="1" x14ac:dyDescent="0.3">
      <c r="A30" s="80">
        <v>1602</v>
      </c>
      <c r="B30" s="81"/>
      <c r="C30" s="91" t="s">
        <v>95</v>
      </c>
      <c r="D30" s="82">
        <v>1</v>
      </c>
      <c r="E30" s="82">
        <v>2</v>
      </c>
      <c r="F30" s="82" t="s">
        <v>75</v>
      </c>
      <c r="G30" s="83" t="str">
        <f>VLOOKUP(D30&amp;E30&amp;F30,result,2,FALSE)</f>
        <v>Observation</v>
      </c>
      <c r="H30" s="84"/>
    </row>
    <row r="31" spans="1:8" s="61" customFormat="1" ht="15.75" thickBot="1" x14ac:dyDescent="0.3">
      <c r="A31" s="80"/>
      <c r="B31" s="81"/>
      <c r="C31" s="81"/>
      <c r="D31" s="82"/>
      <c r="E31" s="82"/>
      <c r="F31" s="82"/>
      <c r="G31" s="83"/>
      <c r="H31" s="84"/>
    </row>
    <row r="32" spans="1:8" s="96" customFormat="1" ht="9.75" customHeight="1" thickBot="1" x14ac:dyDescent="0.3">
      <c r="A32" s="93"/>
      <c r="B32" s="94"/>
      <c r="C32" s="95"/>
      <c r="D32" s="95"/>
      <c r="E32" s="95"/>
      <c r="F32" s="94"/>
      <c r="G32" s="94"/>
      <c r="H32" s="95"/>
    </row>
    <row r="33" spans="1:8" ht="18.75" thickBot="1" x14ac:dyDescent="0.3">
      <c r="A33" s="62">
        <v>2000</v>
      </c>
      <c r="B33" s="97" t="s">
        <v>96</v>
      </c>
      <c r="C33" s="98"/>
      <c r="D33" s="99"/>
      <c r="E33" s="99"/>
      <c r="F33" s="99"/>
      <c r="G33" s="99"/>
      <c r="H33" s="100"/>
    </row>
    <row r="34" spans="1:8" ht="15.75" customHeight="1" thickBot="1" x14ac:dyDescent="0.25">
      <c r="A34" s="68">
        <v>2100</v>
      </c>
      <c r="B34" s="69" t="s">
        <v>73</v>
      </c>
      <c r="C34" s="70"/>
      <c r="D34" s="71"/>
      <c r="E34" s="71"/>
      <c r="F34" s="71"/>
      <c r="G34" s="72"/>
      <c r="H34" s="73"/>
    </row>
    <row r="35" spans="1:8" s="61" customFormat="1" ht="24.75" thickBot="1" x14ac:dyDescent="0.3">
      <c r="A35" s="74">
        <v>2101</v>
      </c>
      <c r="B35" s="75"/>
      <c r="C35" s="91" t="s">
        <v>97</v>
      </c>
      <c r="D35" s="77">
        <v>1</v>
      </c>
      <c r="E35" s="77">
        <v>3</v>
      </c>
      <c r="F35" s="77" t="s">
        <v>75</v>
      </c>
      <c r="G35" s="78" t="str">
        <f>VLOOKUP(D35&amp;E35&amp;F35,result,2,FALSE)</f>
        <v>Acceptable</v>
      </c>
      <c r="H35" s="79"/>
    </row>
    <row r="36" spans="1:8" s="61" customFormat="1" ht="15.75" thickBot="1" x14ac:dyDescent="0.3">
      <c r="A36" s="80"/>
      <c r="B36" s="81"/>
      <c r="C36" s="76"/>
      <c r="D36" s="82"/>
      <c r="E36" s="82"/>
      <c r="F36" s="82"/>
      <c r="G36" s="83"/>
      <c r="H36" s="84"/>
    </row>
    <row r="37" spans="1:8" s="61" customFormat="1" ht="15.75" thickBot="1" x14ac:dyDescent="0.3">
      <c r="A37" s="80"/>
      <c r="B37" s="81"/>
      <c r="C37" s="81"/>
      <c r="D37" s="82"/>
      <c r="E37" s="82"/>
      <c r="F37" s="82"/>
      <c r="G37" s="83"/>
      <c r="H37" s="84"/>
    </row>
    <row r="38" spans="1:8" ht="15.75" customHeight="1" thickBot="1" x14ac:dyDescent="0.25">
      <c r="A38" s="68">
        <v>2200</v>
      </c>
      <c r="B38" s="69" t="s">
        <v>77</v>
      </c>
      <c r="C38" s="70"/>
      <c r="D38" s="71"/>
      <c r="E38" s="71"/>
      <c r="F38" s="71"/>
      <c r="G38" s="72"/>
      <c r="H38" s="73"/>
    </row>
    <row r="39" spans="1:8" s="61" customFormat="1" ht="48" x14ac:dyDescent="0.25">
      <c r="A39" s="74">
        <v>2201</v>
      </c>
      <c r="B39" s="75"/>
      <c r="C39" s="75" t="s">
        <v>78</v>
      </c>
      <c r="D39" s="77">
        <v>1</v>
      </c>
      <c r="E39" s="77">
        <v>1</v>
      </c>
      <c r="F39" s="77" t="s">
        <v>75</v>
      </c>
      <c r="G39" s="78" t="str">
        <f>VLOOKUP(D39&amp;E39&amp;F39,result,2,FALSE)</f>
        <v>Non-Conformity</v>
      </c>
      <c r="H39" s="79"/>
    </row>
    <row r="40" spans="1:8" s="61" customFormat="1" ht="108" x14ac:dyDescent="0.25">
      <c r="A40" s="80">
        <v>2202</v>
      </c>
      <c r="B40" s="81"/>
      <c r="C40" s="81" t="s">
        <v>79</v>
      </c>
      <c r="D40" s="82">
        <v>1</v>
      </c>
      <c r="E40" s="82">
        <v>2</v>
      </c>
      <c r="F40" s="82" t="s">
        <v>75</v>
      </c>
      <c r="G40" s="83" t="str">
        <f>VLOOKUP(D40&amp;E40&amp;F40,result,2,FALSE)</f>
        <v>Observation</v>
      </c>
      <c r="H40" s="84"/>
    </row>
    <row r="41" spans="1:8" s="61" customFormat="1" ht="96.75" thickBot="1" x14ac:dyDescent="0.3">
      <c r="A41" s="80">
        <v>2203</v>
      </c>
      <c r="B41" s="81"/>
      <c r="C41" s="81" t="s">
        <v>80</v>
      </c>
      <c r="D41" s="82">
        <v>1</v>
      </c>
      <c r="E41" s="82">
        <v>3</v>
      </c>
      <c r="F41" s="82" t="s">
        <v>75</v>
      </c>
      <c r="G41" s="83" t="str">
        <f>VLOOKUP(D41&amp;E41&amp;F41,result,2,FALSE)</f>
        <v>Acceptable</v>
      </c>
      <c r="H41" s="84"/>
    </row>
    <row r="42" spans="1:8" s="61" customFormat="1" ht="24" x14ac:dyDescent="0.25">
      <c r="A42" s="80">
        <v>2204</v>
      </c>
      <c r="B42" s="81"/>
      <c r="C42" s="92" t="s">
        <v>98</v>
      </c>
      <c r="D42" s="82">
        <v>1</v>
      </c>
      <c r="E42" s="82">
        <v>1</v>
      </c>
      <c r="F42" s="82" t="s">
        <v>75</v>
      </c>
      <c r="G42" s="83" t="str">
        <f>VLOOKUP(D42&amp;E42&amp;F42,result,2,FALSE)</f>
        <v>Non-Conformity</v>
      </c>
      <c r="H42" s="84"/>
    </row>
    <row r="43" spans="1:8" s="61" customFormat="1" ht="15.75" thickBot="1" x14ac:dyDescent="0.3">
      <c r="A43" s="85"/>
      <c r="B43" s="86"/>
      <c r="C43" s="86"/>
      <c r="D43" s="87"/>
      <c r="E43" s="87"/>
      <c r="F43" s="87"/>
      <c r="G43" s="88"/>
      <c r="H43" s="89"/>
    </row>
    <row r="44" spans="1:8" ht="15.75" customHeight="1" thickBot="1" x14ac:dyDescent="0.25">
      <c r="A44" s="68">
        <v>2300</v>
      </c>
      <c r="B44" s="69" t="s">
        <v>84</v>
      </c>
      <c r="C44" s="70"/>
      <c r="D44" s="71"/>
      <c r="E44" s="71"/>
      <c r="F44" s="71"/>
      <c r="G44" s="72"/>
      <c r="H44" s="73"/>
    </row>
    <row r="45" spans="1:8" s="61" customFormat="1" ht="24" x14ac:dyDescent="0.25">
      <c r="A45" s="74"/>
      <c r="B45" s="75"/>
      <c r="C45" s="92" t="s">
        <v>98</v>
      </c>
      <c r="D45" s="77">
        <v>1</v>
      </c>
      <c r="E45" s="77">
        <v>1</v>
      </c>
      <c r="F45" s="77" t="s">
        <v>75</v>
      </c>
      <c r="G45" s="78" t="str">
        <f>VLOOKUP(D45&amp;E45&amp;F45,result,2,FALSE)</f>
        <v>Non-Conformity</v>
      </c>
      <c r="H45" s="79"/>
    </row>
    <row r="46" spans="1:8" s="61" customFormat="1" ht="16.5" customHeight="1" x14ac:dyDescent="0.25">
      <c r="A46" s="80"/>
      <c r="B46" s="81"/>
      <c r="C46" s="101" t="s">
        <v>99</v>
      </c>
      <c r="D46" s="82">
        <v>1</v>
      </c>
      <c r="E46" s="82">
        <v>2</v>
      </c>
      <c r="F46" s="82" t="s">
        <v>75</v>
      </c>
      <c r="G46" s="83" t="str">
        <f>VLOOKUP(D46&amp;E46&amp;F46,result,2,FALSE)</f>
        <v>Observation</v>
      </c>
      <c r="H46" s="84"/>
    </row>
    <row r="47" spans="1:8" s="61" customFormat="1" ht="15" x14ac:dyDescent="0.25">
      <c r="A47" s="80"/>
      <c r="B47" s="81"/>
      <c r="C47" s="81"/>
      <c r="D47" s="82"/>
      <c r="E47" s="82"/>
      <c r="F47" s="82"/>
      <c r="G47" s="83"/>
      <c r="H47" s="84"/>
    </row>
    <row r="48" spans="1:8" s="61" customFormat="1" ht="15.75" thickBot="1" x14ac:dyDescent="0.3">
      <c r="A48" s="85"/>
      <c r="B48" s="86"/>
      <c r="C48" s="86"/>
      <c r="D48" s="87"/>
      <c r="E48" s="87"/>
      <c r="F48" s="87"/>
      <c r="G48" s="88"/>
      <c r="H48" s="89"/>
    </row>
    <row r="49" spans="1:8" ht="15.75" customHeight="1" thickBot="1" x14ac:dyDescent="0.25">
      <c r="A49" s="68">
        <v>2400</v>
      </c>
      <c r="B49" s="69" t="s">
        <v>87</v>
      </c>
      <c r="C49" s="70"/>
      <c r="D49" s="71"/>
      <c r="E49" s="71"/>
      <c r="F49" s="71"/>
      <c r="G49" s="72"/>
      <c r="H49" s="73"/>
    </row>
    <row r="50" spans="1:8" s="61" customFormat="1" ht="24" x14ac:dyDescent="0.25">
      <c r="A50" s="74">
        <v>2401</v>
      </c>
      <c r="B50" s="75"/>
      <c r="C50" s="92" t="s">
        <v>100</v>
      </c>
      <c r="D50" s="77">
        <v>1</v>
      </c>
      <c r="E50" s="77">
        <v>1</v>
      </c>
      <c r="F50" s="77" t="s">
        <v>75</v>
      </c>
      <c r="G50" s="78" t="str">
        <f t="shared" ref="G50:G61" si="0">VLOOKUP(D50&amp;E50&amp;F50,result,2,FALSE)</f>
        <v>Non-Conformity</v>
      </c>
      <c r="H50" s="79"/>
    </row>
    <row r="51" spans="1:8" s="61" customFormat="1" ht="24" x14ac:dyDescent="0.25">
      <c r="A51" s="80">
        <v>2402</v>
      </c>
      <c r="B51" s="81"/>
      <c r="C51" s="90" t="s">
        <v>101</v>
      </c>
      <c r="D51" s="82">
        <v>1</v>
      </c>
      <c r="E51" s="82">
        <v>2</v>
      </c>
      <c r="F51" s="82" t="s">
        <v>75</v>
      </c>
      <c r="G51" s="83" t="str">
        <f t="shared" si="0"/>
        <v>Observation</v>
      </c>
      <c r="H51" s="84"/>
    </row>
    <row r="52" spans="1:8" s="61" customFormat="1" ht="15" x14ac:dyDescent="0.25">
      <c r="A52" s="80">
        <v>2403</v>
      </c>
      <c r="B52" s="81"/>
      <c r="C52" s="90" t="s">
        <v>102</v>
      </c>
      <c r="D52" s="82">
        <v>1</v>
      </c>
      <c r="E52" s="82">
        <v>3</v>
      </c>
      <c r="F52" s="82" t="s">
        <v>75</v>
      </c>
      <c r="G52" s="83" t="str">
        <f t="shared" si="0"/>
        <v>Acceptable</v>
      </c>
      <c r="H52" s="84"/>
    </row>
    <row r="53" spans="1:8" s="61" customFormat="1" ht="15" x14ac:dyDescent="0.25">
      <c r="A53" s="80">
        <v>2404</v>
      </c>
      <c r="B53" s="81"/>
      <c r="C53" s="90" t="s">
        <v>103</v>
      </c>
      <c r="D53" s="82">
        <v>0</v>
      </c>
      <c r="E53" s="82"/>
      <c r="F53" s="82" t="s">
        <v>75</v>
      </c>
      <c r="G53" s="83" t="str">
        <f t="shared" si="0"/>
        <v>Non-Conformity</v>
      </c>
      <c r="H53" s="84"/>
    </row>
    <row r="54" spans="1:8" s="61" customFormat="1" ht="24.75" thickBot="1" x14ac:dyDescent="0.3">
      <c r="A54" s="85">
        <v>2405</v>
      </c>
      <c r="B54" s="86"/>
      <c r="C54" s="91" t="s">
        <v>104</v>
      </c>
      <c r="D54" s="87" t="s">
        <v>83</v>
      </c>
      <c r="E54" s="87"/>
      <c r="F54" s="87" t="s">
        <v>75</v>
      </c>
      <c r="G54" s="88" t="str">
        <f t="shared" si="0"/>
        <v>Not Applicable</v>
      </c>
      <c r="H54" s="89"/>
    </row>
    <row r="55" spans="1:8" s="61" customFormat="1" ht="15" x14ac:dyDescent="0.25">
      <c r="A55" s="74">
        <v>2405</v>
      </c>
      <c r="B55" s="75"/>
      <c r="C55" s="92" t="s">
        <v>105</v>
      </c>
      <c r="D55" s="77">
        <v>1</v>
      </c>
      <c r="E55" s="77">
        <v>1</v>
      </c>
      <c r="F55" s="77" t="s">
        <v>75</v>
      </c>
      <c r="G55" s="78" t="str">
        <f t="shared" si="0"/>
        <v>Non-Conformity</v>
      </c>
      <c r="H55" s="79"/>
    </row>
    <row r="56" spans="1:8" s="61" customFormat="1" ht="24" x14ac:dyDescent="0.25">
      <c r="A56" s="80">
        <v>2406</v>
      </c>
      <c r="B56" s="81"/>
      <c r="C56" s="90" t="s">
        <v>106</v>
      </c>
      <c r="D56" s="82">
        <v>1</v>
      </c>
      <c r="E56" s="82">
        <v>2</v>
      </c>
      <c r="F56" s="82" t="s">
        <v>75</v>
      </c>
      <c r="G56" s="83" t="str">
        <f t="shared" si="0"/>
        <v>Observation</v>
      </c>
      <c r="H56" s="84"/>
    </row>
    <row r="57" spans="1:8" s="61" customFormat="1" ht="15" x14ac:dyDescent="0.25">
      <c r="A57" s="80">
        <v>2407</v>
      </c>
      <c r="B57" s="81"/>
      <c r="C57" s="90" t="s">
        <v>107</v>
      </c>
      <c r="D57" s="82">
        <v>1</v>
      </c>
      <c r="E57" s="82">
        <v>3</v>
      </c>
      <c r="F57" s="82" t="s">
        <v>75</v>
      </c>
      <c r="G57" s="83" t="str">
        <f t="shared" si="0"/>
        <v>Acceptable</v>
      </c>
      <c r="H57" s="84"/>
    </row>
    <row r="58" spans="1:8" s="61" customFormat="1" ht="15" x14ac:dyDescent="0.25">
      <c r="A58" s="80">
        <v>2408</v>
      </c>
      <c r="B58" s="81"/>
      <c r="C58" s="90" t="s">
        <v>108</v>
      </c>
      <c r="D58" s="82">
        <v>0</v>
      </c>
      <c r="E58" s="82"/>
      <c r="F58" s="82" t="s">
        <v>75</v>
      </c>
      <c r="G58" s="83" t="str">
        <f t="shared" si="0"/>
        <v>Non-Conformity</v>
      </c>
      <c r="H58" s="84"/>
    </row>
    <row r="59" spans="1:8" s="61" customFormat="1" ht="15.75" thickBot="1" x14ac:dyDescent="0.3">
      <c r="A59" s="85">
        <v>2409</v>
      </c>
      <c r="B59" s="86"/>
      <c r="C59" s="90" t="s">
        <v>109</v>
      </c>
      <c r="D59" s="87" t="s">
        <v>83</v>
      </c>
      <c r="E59" s="87"/>
      <c r="F59" s="87" t="s">
        <v>75</v>
      </c>
      <c r="G59" s="88" t="str">
        <f t="shared" si="0"/>
        <v>Not Applicable</v>
      </c>
      <c r="H59" s="89"/>
    </row>
    <row r="60" spans="1:8" s="61" customFormat="1" ht="24" x14ac:dyDescent="0.25">
      <c r="A60" s="80">
        <v>2410</v>
      </c>
      <c r="B60" s="81"/>
      <c r="C60" s="90" t="s">
        <v>110</v>
      </c>
      <c r="D60" s="82">
        <v>1</v>
      </c>
      <c r="E60" s="82">
        <v>2</v>
      </c>
      <c r="F60" s="82" t="s">
        <v>75</v>
      </c>
      <c r="G60" s="83" t="str">
        <f t="shared" si="0"/>
        <v>Observation</v>
      </c>
      <c r="H60" s="84"/>
    </row>
    <row r="61" spans="1:8" s="61" customFormat="1" ht="24.75" thickBot="1" x14ac:dyDescent="0.3">
      <c r="A61" s="80">
        <v>2411</v>
      </c>
      <c r="B61" s="81"/>
      <c r="C61" s="91" t="s">
        <v>111</v>
      </c>
      <c r="D61" s="82">
        <v>1</v>
      </c>
      <c r="E61" s="82">
        <v>3</v>
      </c>
      <c r="F61" s="82" t="s">
        <v>75</v>
      </c>
      <c r="G61" s="83" t="str">
        <f t="shared" si="0"/>
        <v>Acceptable</v>
      </c>
      <c r="H61" s="84"/>
    </row>
    <row r="62" spans="1:8" s="61" customFormat="1" ht="15" x14ac:dyDescent="0.25">
      <c r="A62" s="80"/>
      <c r="B62" s="81"/>
      <c r="C62" s="90"/>
      <c r="D62" s="82"/>
      <c r="E62" s="82"/>
      <c r="F62" s="82"/>
      <c r="G62" s="83"/>
      <c r="H62" s="84"/>
    </row>
    <row r="63" spans="1:8" s="61" customFormat="1" ht="15.75" thickBot="1" x14ac:dyDescent="0.3">
      <c r="A63" s="85"/>
      <c r="B63" s="86"/>
      <c r="C63" s="91"/>
      <c r="D63" s="87"/>
      <c r="E63" s="87"/>
      <c r="F63" s="87"/>
      <c r="G63" s="88"/>
      <c r="H63" s="89"/>
    </row>
    <row r="64" spans="1:8" ht="15.75" customHeight="1" thickBot="1" x14ac:dyDescent="0.25">
      <c r="A64" s="68">
        <v>2500</v>
      </c>
      <c r="B64" s="69" t="s">
        <v>92</v>
      </c>
      <c r="C64" s="70"/>
      <c r="D64" s="71"/>
      <c r="E64" s="71"/>
      <c r="F64" s="71"/>
      <c r="G64" s="72"/>
      <c r="H64" s="73"/>
    </row>
    <row r="65" spans="1:8" s="61" customFormat="1" ht="180" x14ac:dyDescent="0.25">
      <c r="A65" s="74">
        <v>2501</v>
      </c>
      <c r="B65" s="75"/>
      <c r="C65" s="102" t="s">
        <v>112</v>
      </c>
      <c r="D65" s="77">
        <v>1</v>
      </c>
      <c r="E65" s="77">
        <v>1</v>
      </c>
      <c r="F65" s="77" t="s">
        <v>75</v>
      </c>
      <c r="G65" s="78" t="str">
        <f>VLOOKUP(D65&amp;E65&amp;F65,result,2,FALSE)</f>
        <v>Non-Conformity</v>
      </c>
      <c r="H65" s="79"/>
    </row>
    <row r="66" spans="1:8" s="61" customFormat="1" ht="15" x14ac:dyDescent="0.25">
      <c r="A66" s="80">
        <v>2502</v>
      </c>
      <c r="B66" s="81"/>
      <c r="C66" s="81" t="s">
        <v>113</v>
      </c>
      <c r="D66" s="82">
        <v>1</v>
      </c>
      <c r="E66" s="82">
        <v>2</v>
      </c>
      <c r="F66" s="82" t="s">
        <v>75</v>
      </c>
      <c r="G66" s="83" t="str">
        <f>VLOOKUP(D66&amp;E66&amp;F66,result,2,FALSE)</f>
        <v>Observation</v>
      </c>
      <c r="H66" s="84"/>
    </row>
    <row r="67" spans="1:8" s="61" customFormat="1" ht="15.75" thickBot="1" x14ac:dyDescent="0.3">
      <c r="A67" s="80">
        <v>2503</v>
      </c>
      <c r="B67" s="81"/>
      <c r="C67" s="103" t="s">
        <v>114</v>
      </c>
      <c r="D67" s="82">
        <v>1</v>
      </c>
      <c r="E67" s="82">
        <v>2</v>
      </c>
      <c r="F67" s="82" t="s">
        <v>75</v>
      </c>
      <c r="G67" s="83" t="str">
        <f>VLOOKUP(D67&amp;E67&amp;F67,result,2,FALSE)</f>
        <v>Observation</v>
      </c>
      <c r="H67" s="84"/>
    </row>
    <row r="68" spans="1:8" s="61" customFormat="1" ht="15.75" thickBot="1" x14ac:dyDescent="0.3">
      <c r="A68" s="80"/>
      <c r="B68" s="81"/>
      <c r="C68" s="81"/>
      <c r="D68" s="82"/>
      <c r="E68" s="82"/>
      <c r="F68" s="82"/>
      <c r="G68" s="83"/>
      <c r="H68" s="84"/>
    </row>
    <row r="69" spans="1:8" ht="15.75" customHeight="1" thickBot="1" x14ac:dyDescent="0.25">
      <c r="A69" s="68">
        <v>2600</v>
      </c>
      <c r="B69" s="69" t="s">
        <v>93</v>
      </c>
      <c r="C69" s="70"/>
      <c r="D69" s="71"/>
      <c r="E69" s="71"/>
      <c r="F69" s="71"/>
      <c r="G69" s="72"/>
      <c r="H69" s="73"/>
    </row>
    <row r="70" spans="1:8" s="61" customFormat="1" ht="84" x14ac:dyDescent="0.25">
      <c r="A70" s="74">
        <v>2601</v>
      </c>
      <c r="B70" s="75"/>
      <c r="C70" s="102" t="s">
        <v>115</v>
      </c>
      <c r="D70" s="77">
        <v>1</v>
      </c>
      <c r="E70" s="77">
        <v>1</v>
      </c>
      <c r="F70" s="77" t="s">
        <v>75</v>
      </c>
      <c r="G70" s="78" t="str">
        <f>VLOOKUP(D70&amp;E70&amp;F70,result,2,FALSE)</f>
        <v>Non-Conformity</v>
      </c>
      <c r="H70" s="79"/>
    </row>
    <row r="71" spans="1:8" s="61" customFormat="1" ht="15" x14ac:dyDescent="0.25">
      <c r="A71" s="80">
        <v>2602</v>
      </c>
      <c r="B71" s="81"/>
      <c r="C71" s="81" t="s">
        <v>116</v>
      </c>
      <c r="D71" s="82">
        <v>1</v>
      </c>
      <c r="E71" s="82">
        <v>2</v>
      </c>
      <c r="F71" s="82" t="s">
        <v>75</v>
      </c>
      <c r="G71" s="83" t="str">
        <f>VLOOKUP(D71&amp;E71&amp;F71,result,2,FALSE)</f>
        <v>Observation</v>
      </c>
      <c r="H71" s="84"/>
    </row>
    <row r="72" spans="1:8" s="61" customFormat="1" ht="15.75" thickBot="1" x14ac:dyDescent="0.3">
      <c r="A72" s="80">
        <v>2603</v>
      </c>
      <c r="B72" s="81"/>
      <c r="C72" s="103" t="s">
        <v>114</v>
      </c>
      <c r="D72" s="82"/>
      <c r="E72" s="82"/>
      <c r="F72" s="82"/>
      <c r="G72" s="83"/>
      <c r="H72" s="84"/>
    </row>
    <row r="73" spans="1:8" ht="18.75" thickBot="1" x14ac:dyDescent="0.25">
      <c r="A73" s="104"/>
      <c r="B73" s="86"/>
      <c r="C73" s="105"/>
      <c r="D73" s="106"/>
      <c r="E73" s="106"/>
      <c r="F73" s="87"/>
      <c r="G73" s="88"/>
      <c r="H73" s="86"/>
    </row>
    <row r="74" spans="1:8" ht="16.5" thickBot="1" x14ac:dyDescent="0.25">
      <c r="A74" s="62">
        <v>3000</v>
      </c>
      <c r="B74" s="361" t="s">
        <v>117</v>
      </c>
      <c r="C74" s="362"/>
      <c r="D74" s="362"/>
      <c r="E74" s="362"/>
      <c r="F74" s="362"/>
      <c r="G74" s="362"/>
      <c r="H74" s="363"/>
    </row>
    <row r="75" spans="1:8" ht="15.75" customHeight="1" thickBot="1" x14ac:dyDescent="0.25">
      <c r="A75" s="68">
        <v>3100</v>
      </c>
      <c r="B75" s="69" t="s">
        <v>73</v>
      </c>
      <c r="C75" s="70"/>
      <c r="D75" s="71"/>
      <c r="E75" s="71"/>
      <c r="F75" s="71"/>
      <c r="G75" s="72"/>
      <c r="H75" s="73"/>
    </row>
    <row r="76" spans="1:8" s="61" customFormat="1" ht="24" x14ac:dyDescent="0.25">
      <c r="A76" s="74">
        <v>3101</v>
      </c>
      <c r="B76" s="75"/>
      <c r="C76" s="92" t="s">
        <v>118</v>
      </c>
      <c r="D76" s="77">
        <v>1</v>
      </c>
      <c r="E76" s="77">
        <v>3</v>
      </c>
      <c r="F76" s="77" t="s">
        <v>75</v>
      </c>
      <c r="G76" s="78" t="str">
        <f>VLOOKUP(D76&amp;E76&amp;F76,result,2,FALSE)</f>
        <v>Acceptable</v>
      </c>
      <c r="H76" s="79"/>
    </row>
    <row r="77" spans="1:8" s="61" customFormat="1" ht="15" x14ac:dyDescent="0.25">
      <c r="A77" s="80">
        <v>3102</v>
      </c>
      <c r="B77" s="81"/>
      <c r="C77" s="90" t="s">
        <v>119</v>
      </c>
      <c r="D77" s="82">
        <v>1</v>
      </c>
      <c r="E77" s="82">
        <v>3</v>
      </c>
      <c r="F77" s="82" t="s">
        <v>75</v>
      </c>
      <c r="G77" s="83" t="str">
        <f>VLOOKUP(D77&amp;E77&amp;F77,result,2,FALSE)</f>
        <v>Acceptable</v>
      </c>
      <c r="H77" s="84"/>
    </row>
    <row r="78" spans="1:8" s="61" customFormat="1" ht="15.75" thickBot="1" x14ac:dyDescent="0.3">
      <c r="A78" s="80">
        <v>3103</v>
      </c>
      <c r="B78" s="81"/>
      <c r="C78" s="107" t="s">
        <v>120</v>
      </c>
      <c r="D78" s="82">
        <v>0</v>
      </c>
      <c r="E78" s="82"/>
      <c r="F78" s="108" t="s">
        <v>75</v>
      </c>
      <c r="G78" s="83" t="str">
        <f>VLOOKUP(D78&amp;E78&amp;F78,result,2,FALSE)</f>
        <v>Non-Conformity</v>
      </c>
      <c r="H78" s="84"/>
    </row>
    <row r="79" spans="1:8" ht="15.75" customHeight="1" thickBot="1" x14ac:dyDescent="0.25">
      <c r="A79" s="68">
        <v>3200</v>
      </c>
      <c r="B79" s="69" t="s">
        <v>77</v>
      </c>
      <c r="C79" s="70"/>
      <c r="D79" s="71"/>
      <c r="E79" s="71"/>
      <c r="F79" s="71"/>
      <c r="G79" s="72"/>
      <c r="H79" s="73"/>
    </row>
    <row r="80" spans="1:8" s="61" customFormat="1" ht="15" x14ac:dyDescent="0.25">
      <c r="A80" s="74">
        <v>3201</v>
      </c>
      <c r="B80" s="75"/>
      <c r="C80" s="75" t="s">
        <v>121</v>
      </c>
      <c r="D80" s="77">
        <v>1</v>
      </c>
      <c r="E80" s="77">
        <v>1</v>
      </c>
      <c r="F80" s="77" t="s">
        <v>75</v>
      </c>
      <c r="G80" s="78" t="str">
        <f t="shared" ref="G80:G86" si="1">VLOOKUP(D80&amp;E80&amp;F80,result,2,FALSE)</f>
        <v>Non-Conformity</v>
      </c>
      <c r="H80" s="79"/>
    </row>
    <row r="81" spans="1:8" s="61" customFormat="1" ht="24" x14ac:dyDescent="0.25">
      <c r="A81" s="80">
        <v>3202</v>
      </c>
      <c r="B81" s="81"/>
      <c r="C81" s="81" t="s">
        <v>122</v>
      </c>
      <c r="D81" s="82">
        <v>1</v>
      </c>
      <c r="E81" s="82">
        <v>2</v>
      </c>
      <c r="F81" s="82" t="s">
        <v>75</v>
      </c>
      <c r="G81" s="83" t="str">
        <f t="shared" si="1"/>
        <v>Observation</v>
      </c>
      <c r="H81" s="84"/>
    </row>
    <row r="82" spans="1:8" s="61" customFormat="1" ht="144.75" thickBot="1" x14ac:dyDescent="0.3">
      <c r="A82" s="74">
        <v>3203</v>
      </c>
      <c r="B82" s="81"/>
      <c r="C82" s="81" t="s">
        <v>123</v>
      </c>
      <c r="D82" s="82">
        <v>1</v>
      </c>
      <c r="E82" s="82">
        <v>3</v>
      </c>
      <c r="F82" s="82" t="s">
        <v>75</v>
      </c>
      <c r="G82" s="83" t="str">
        <f t="shared" si="1"/>
        <v>Acceptable</v>
      </c>
      <c r="H82" s="84"/>
    </row>
    <row r="83" spans="1:8" s="61" customFormat="1" ht="36" x14ac:dyDescent="0.25">
      <c r="A83" s="80">
        <v>3204</v>
      </c>
      <c r="B83" s="75"/>
      <c r="C83" s="109" t="s">
        <v>124</v>
      </c>
      <c r="D83" s="77">
        <v>1</v>
      </c>
      <c r="E83" s="77">
        <v>1</v>
      </c>
      <c r="F83" s="77" t="s">
        <v>75</v>
      </c>
      <c r="G83" s="78" t="str">
        <f t="shared" si="1"/>
        <v>Non-Conformity</v>
      </c>
      <c r="H83" s="79"/>
    </row>
    <row r="84" spans="1:8" s="61" customFormat="1" ht="48" x14ac:dyDescent="0.25">
      <c r="A84" s="74">
        <v>3205</v>
      </c>
      <c r="B84" s="81"/>
      <c r="C84" s="81" t="s">
        <v>125</v>
      </c>
      <c r="D84" s="82">
        <v>1</v>
      </c>
      <c r="E84" s="82">
        <v>2</v>
      </c>
      <c r="F84" s="82" t="s">
        <v>75</v>
      </c>
      <c r="G84" s="83" t="str">
        <f t="shared" si="1"/>
        <v>Observation</v>
      </c>
      <c r="H84" s="84"/>
    </row>
    <row r="85" spans="1:8" s="61" customFormat="1" ht="108" x14ac:dyDescent="0.25">
      <c r="A85" s="80">
        <v>3206</v>
      </c>
      <c r="B85" s="81"/>
      <c r="C85" s="110" t="s">
        <v>126</v>
      </c>
      <c r="D85" s="82">
        <v>1</v>
      </c>
      <c r="E85" s="82">
        <v>3</v>
      </c>
      <c r="F85" s="82" t="s">
        <v>75</v>
      </c>
      <c r="G85" s="83" t="str">
        <f t="shared" si="1"/>
        <v>Acceptable</v>
      </c>
      <c r="H85" s="84"/>
    </row>
    <row r="86" spans="1:8" s="61" customFormat="1" ht="132.75" thickBot="1" x14ac:dyDescent="0.3">
      <c r="A86" s="74">
        <v>3207</v>
      </c>
      <c r="B86" s="81"/>
      <c r="C86" s="105" t="s">
        <v>127</v>
      </c>
      <c r="D86" s="82">
        <v>0</v>
      </c>
      <c r="E86" s="82"/>
      <c r="F86" s="82" t="s">
        <v>75</v>
      </c>
      <c r="G86" s="83" t="str">
        <f t="shared" si="1"/>
        <v>Non-Conformity</v>
      </c>
      <c r="H86" s="84"/>
    </row>
    <row r="87" spans="1:8" s="61" customFormat="1" ht="15.75" thickBot="1" x14ac:dyDescent="0.3">
      <c r="A87" s="85"/>
      <c r="B87" s="86"/>
      <c r="C87" s="86"/>
      <c r="D87" s="87"/>
      <c r="E87" s="87"/>
      <c r="F87" s="87"/>
      <c r="G87" s="88"/>
      <c r="H87" s="89"/>
    </row>
    <row r="88" spans="1:8" ht="15.75" customHeight="1" thickBot="1" x14ac:dyDescent="0.25">
      <c r="A88" s="68">
        <v>3300</v>
      </c>
      <c r="B88" s="69" t="s">
        <v>84</v>
      </c>
      <c r="C88" s="70"/>
      <c r="D88" s="71"/>
      <c r="E88" s="71"/>
      <c r="F88" s="71"/>
      <c r="G88" s="72"/>
      <c r="H88" s="73"/>
    </row>
    <row r="89" spans="1:8" s="61" customFormat="1" ht="15" x14ac:dyDescent="0.25">
      <c r="A89" s="74">
        <v>3301</v>
      </c>
      <c r="B89" s="75"/>
      <c r="C89" s="92" t="s">
        <v>128</v>
      </c>
      <c r="D89" s="77">
        <v>1</v>
      </c>
      <c r="E89" s="77">
        <v>1</v>
      </c>
      <c r="F89" s="77" t="s">
        <v>75</v>
      </c>
      <c r="G89" s="78" t="str">
        <f>VLOOKUP(D89&amp;E89&amp;F89,result,2,FALSE)</f>
        <v>Non-Conformity</v>
      </c>
      <c r="H89" s="79"/>
    </row>
    <row r="90" spans="1:8" s="61" customFormat="1" ht="24" x14ac:dyDescent="0.25">
      <c r="A90" s="80">
        <v>3302</v>
      </c>
      <c r="B90" s="81"/>
      <c r="C90" s="111" t="s">
        <v>129</v>
      </c>
      <c r="D90" s="82">
        <v>1</v>
      </c>
      <c r="E90" s="82">
        <v>2</v>
      </c>
      <c r="F90" s="82" t="s">
        <v>75</v>
      </c>
      <c r="G90" s="83" t="str">
        <f>VLOOKUP(D90&amp;E90&amp;F90,result,2,FALSE)</f>
        <v>Observation</v>
      </c>
      <c r="H90" s="84"/>
    </row>
    <row r="91" spans="1:8" s="61" customFormat="1" ht="24.75" thickBot="1" x14ac:dyDescent="0.3">
      <c r="A91" s="74">
        <v>3303</v>
      </c>
      <c r="B91" s="81"/>
      <c r="C91" s="90" t="s">
        <v>130</v>
      </c>
      <c r="D91" s="82"/>
      <c r="E91" s="82"/>
      <c r="F91" s="82"/>
      <c r="G91" s="83"/>
      <c r="H91" s="84"/>
    </row>
    <row r="92" spans="1:8" s="61" customFormat="1" ht="24" x14ac:dyDescent="0.25">
      <c r="A92" s="80">
        <v>3304</v>
      </c>
      <c r="B92" s="75"/>
      <c r="C92" s="90" t="s">
        <v>131</v>
      </c>
      <c r="D92" s="77">
        <v>1</v>
      </c>
      <c r="E92" s="77">
        <v>1</v>
      </c>
      <c r="F92" s="77" t="s">
        <v>75</v>
      </c>
      <c r="G92" s="78" t="str">
        <f>VLOOKUP(D92&amp;E92&amp;F92,result,2,FALSE)</f>
        <v>Non-Conformity</v>
      </c>
      <c r="H92" s="79"/>
    </row>
    <row r="93" spans="1:8" s="61" customFormat="1" ht="36" x14ac:dyDescent="0.25">
      <c r="A93" s="74">
        <v>3305</v>
      </c>
      <c r="B93" s="81"/>
      <c r="C93" s="90" t="s">
        <v>132</v>
      </c>
      <c r="D93" s="82">
        <v>1</v>
      </c>
      <c r="E93" s="82">
        <v>2</v>
      </c>
      <c r="F93" s="82" t="s">
        <v>75</v>
      </c>
      <c r="G93" s="83" t="str">
        <f>VLOOKUP(D93&amp;E93&amp;F93,result,2,FALSE)</f>
        <v>Observation</v>
      </c>
      <c r="H93" s="84"/>
    </row>
    <row r="94" spans="1:8" s="61" customFormat="1" ht="24.75" thickBot="1" x14ac:dyDescent="0.3">
      <c r="A94" s="80">
        <v>3306</v>
      </c>
      <c r="B94" s="81"/>
      <c r="C94" s="90" t="s">
        <v>133</v>
      </c>
      <c r="D94" s="82"/>
      <c r="E94" s="82"/>
      <c r="F94" s="82"/>
      <c r="G94" s="83"/>
      <c r="H94" s="84"/>
    </row>
    <row r="95" spans="1:8" s="61" customFormat="1" ht="24" x14ac:dyDescent="0.25">
      <c r="A95" s="74">
        <v>3307</v>
      </c>
      <c r="B95" s="75"/>
      <c r="C95" s="90" t="s">
        <v>134</v>
      </c>
      <c r="D95" s="77">
        <v>1</v>
      </c>
      <c r="E95" s="77">
        <v>1</v>
      </c>
      <c r="F95" s="77" t="s">
        <v>75</v>
      </c>
      <c r="G95" s="78" t="str">
        <f>VLOOKUP(D95&amp;E95&amp;F95,result,2,FALSE)</f>
        <v>Non-Conformity</v>
      </c>
      <c r="H95" s="79"/>
    </row>
    <row r="96" spans="1:8" s="61" customFormat="1" ht="15" x14ac:dyDescent="0.25">
      <c r="A96" s="80">
        <v>3308</v>
      </c>
      <c r="B96" s="81"/>
      <c r="C96" s="90" t="s">
        <v>135</v>
      </c>
      <c r="D96" s="82">
        <v>1</v>
      </c>
      <c r="E96" s="82">
        <v>2</v>
      </c>
      <c r="F96" s="82" t="s">
        <v>75</v>
      </c>
      <c r="G96" s="83" t="str">
        <f>VLOOKUP(D96&amp;E96&amp;F96,result,2,FALSE)</f>
        <v>Observation</v>
      </c>
      <c r="H96" s="84"/>
    </row>
    <row r="97" spans="1:8" s="61" customFormat="1" ht="15" x14ac:dyDescent="0.25">
      <c r="A97" s="74">
        <v>3309</v>
      </c>
      <c r="B97" s="81"/>
      <c r="C97" s="90" t="s">
        <v>136</v>
      </c>
      <c r="D97" s="82"/>
      <c r="E97" s="82"/>
      <c r="F97" s="82"/>
      <c r="G97" s="83"/>
      <c r="H97" s="84"/>
    </row>
    <row r="98" spans="1:8" s="61" customFormat="1" ht="15.75" thickBot="1" x14ac:dyDescent="0.3">
      <c r="A98" s="80">
        <v>3310</v>
      </c>
      <c r="B98" s="86"/>
      <c r="C98" s="91" t="s">
        <v>137</v>
      </c>
      <c r="D98" s="87"/>
      <c r="E98" s="87"/>
      <c r="F98" s="87"/>
      <c r="G98" s="88"/>
      <c r="H98" s="89"/>
    </row>
    <row r="99" spans="1:8" ht="15.75" customHeight="1" thickBot="1" x14ac:dyDescent="0.25">
      <c r="A99" s="68">
        <v>3400</v>
      </c>
      <c r="B99" s="69" t="s">
        <v>87</v>
      </c>
      <c r="C99" s="70"/>
      <c r="D99" s="71"/>
      <c r="E99" s="71"/>
      <c r="F99" s="71"/>
      <c r="G99" s="72"/>
      <c r="H99" s="73"/>
    </row>
    <row r="100" spans="1:8" s="61" customFormat="1" ht="24" x14ac:dyDescent="0.25">
      <c r="A100" s="74">
        <v>3401</v>
      </c>
      <c r="B100" s="75"/>
      <c r="C100" s="92" t="s">
        <v>129</v>
      </c>
      <c r="D100" s="77">
        <v>1</v>
      </c>
      <c r="E100" s="77">
        <v>1</v>
      </c>
      <c r="F100" s="77" t="s">
        <v>75</v>
      </c>
      <c r="G100" s="78" t="str">
        <f t="shared" ref="G100:G109" si="2">VLOOKUP(D100&amp;E100&amp;F100,result,2,FALSE)</f>
        <v>Non-Conformity</v>
      </c>
      <c r="H100" s="79"/>
    </row>
    <row r="101" spans="1:8" s="61" customFormat="1" ht="24" x14ac:dyDescent="0.25">
      <c r="A101" s="80">
        <v>3402</v>
      </c>
      <c r="B101" s="81"/>
      <c r="C101" s="90" t="s">
        <v>130</v>
      </c>
      <c r="D101" s="82">
        <v>1</v>
      </c>
      <c r="E101" s="82">
        <v>2</v>
      </c>
      <c r="F101" s="82" t="s">
        <v>75</v>
      </c>
      <c r="G101" s="83" t="str">
        <f t="shared" si="2"/>
        <v>Observation</v>
      </c>
      <c r="H101" s="84"/>
    </row>
    <row r="102" spans="1:8" s="61" customFormat="1" ht="24" x14ac:dyDescent="0.25">
      <c r="A102" s="74">
        <v>3403</v>
      </c>
      <c r="B102" s="81"/>
      <c r="C102" s="90" t="s">
        <v>131</v>
      </c>
      <c r="D102" s="82">
        <v>1</v>
      </c>
      <c r="E102" s="82">
        <v>3</v>
      </c>
      <c r="F102" s="82" t="s">
        <v>75</v>
      </c>
      <c r="G102" s="83" t="str">
        <f t="shared" si="2"/>
        <v>Acceptable</v>
      </c>
      <c r="H102" s="84"/>
    </row>
    <row r="103" spans="1:8" s="61" customFormat="1" ht="36" x14ac:dyDescent="0.25">
      <c r="A103" s="80">
        <v>3404</v>
      </c>
      <c r="B103" s="81"/>
      <c r="C103" s="90" t="s">
        <v>132</v>
      </c>
      <c r="D103" s="82">
        <v>0</v>
      </c>
      <c r="E103" s="82"/>
      <c r="F103" s="82" t="s">
        <v>75</v>
      </c>
      <c r="G103" s="83" t="str">
        <f t="shared" si="2"/>
        <v>Non-Conformity</v>
      </c>
      <c r="H103" s="84"/>
    </row>
    <row r="104" spans="1:8" s="61" customFormat="1" ht="24.75" thickBot="1" x14ac:dyDescent="0.3">
      <c r="A104" s="74">
        <v>3405</v>
      </c>
      <c r="B104" s="86"/>
      <c r="C104" s="90" t="s">
        <v>133</v>
      </c>
      <c r="D104" s="87">
        <v>0</v>
      </c>
      <c r="E104" s="87"/>
      <c r="F104" s="87" t="s">
        <v>75</v>
      </c>
      <c r="G104" s="88" t="str">
        <f t="shared" si="2"/>
        <v>Non-Conformity</v>
      </c>
      <c r="H104" s="89"/>
    </row>
    <row r="105" spans="1:8" s="61" customFormat="1" ht="24" x14ac:dyDescent="0.25">
      <c r="A105" s="80">
        <v>3406</v>
      </c>
      <c r="B105" s="75"/>
      <c r="C105" s="90" t="s">
        <v>134</v>
      </c>
      <c r="D105" s="77">
        <v>1</v>
      </c>
      <c r="E105" s="77">
        <v>1</v>
      </c>
      <c r="F105" s="77" t="s">
        <v>75</v>
      </c>
      <c r="G105" s="78" t="str">
        <f t="shared" si="2"/>
        <v>Non-Conformity</v>
      </c>
      <c r="H105" s="79"/>
    </row>
    <row r="106" spans="1:8" s="61" customFormat="1" ht="15" x14ac:dyDescent="0.25">
      <c r="A106" s="74">
        <v>3407</v>
      </c>
      <c r="B106" s="81"/>
      <c r="C106" s="90" t="s">
        <v>135</v>
      </c>
      <c r="D106" s="82">
        <v>1</v>
      </c>
      <c r="E106" s="82">
        <v>2</v>
      </c>
      <c r="F106" s="82" t="s">
        <v>75</v>
      </c>
      <c r="G106" s="83" t="str">
        <f t="shared" si="2"/>
        <v>Observation</v>
      </c>
      <c r="H106" s="84"/>
    </row>
    <row r="107" spans="1:8" s="61" customFormat="1" ht="15" x14ac:dyDescent="0.25">
      <c r="A107" s="80">
        <v>3408</v>
      </c>
      <c r="B107" s="81"/>
      <c r="C107" s="90" t="s">
        <v>136</v>
      </c>
      <c r="D107" s="82">
        <v>1</v>
      </c>
      <c r="E107" s="82">
        <v>3</v>
      </c>
      <c r="F107" s="82" t="s">
        <v>75</v>
      </c>
      <c r="G107" s="83" t="str">
        <f t="shared" si="2"/>
        <v>Acceptable</v>
      </c>
      <c r="H107" s="84"/>
    </row>
    <row r="108" spans="1:8" s="61" customFormat="1" ht="15.75" thickBot="1" x14ac:dyDescent="0.3">
      <c r="A108" s="74">
        <v>3409</v>
      </c>
      <c r="B108" s="81"/>
      <c r="C108" s="91" t="s">
        <v>137</v>
      </c>
      <c r="D108" s="82">
        <v>0</v>
      </c>
      <c r="E108" s="82"/>
      <c r="F108" s="82" t="s">
        <v>75</v>
      </c>
      <c r="G108" s="83" t="str">
        <f t="shared" si="2"/>
        <v>Non-Conformity</v>
      </c>
      <c r="H108" s="84"/>
    </row>
    <row r="109" spans="1:8" s="61" customFormat="1" ht="15.75" thickBot="1" x14ac:dyDescent="0.3">
      <c r="A109" s="80">
        <v>3410</v>
      </c>
      <c r="B109" s="86"/>
      <c r="C109" s="86"/>
      <c r="D109" s="87" t="s">
        <v>83</v>
      </c>
      <c r="E109" s="87"/>
      <c r="F109" s="87" t="s">
        <v>75</v>
      </c>
      <c r="G109" s="88" t="str">
        <f t="shared" si="2"/>
        <v>Not Applicable</v>
      </c>
      <c r="H109" s="89"/>
    </row>
    <row r="110" spans="1:8" ht="15.75" customHeight="1" thickBot="1" x14ac:dyDescent="0.25">
      <c r="A110" s="68">
        <v>3500</v>
      </c>
      <c r="B110" s="69" t="s">
        <v>92</v>
      </c>
      <c r="C110" s="70"/>
      <c r="D110" s="71"/>
      <c r="E110" s="71"/>
      <c r="F110" s="71"/>
      <c r="G110" s="72"/>
      <c r="H110" s="73"/>
    </row>
    <row r="111" spans="1:8" s="61" customFormat="1" ht="15" x14ac:dyDescent="0.25">
      <c r="A111" s="74">
        <v>3501</v>
      </c>
      <c r="B111" s="75"/>
      <c r="C111" s="75" t="s">
        <v>138</v>
      </c>
      <c r="D111" s="77">
        <v>1</v>
      </c>
      <c r="E111" s="77">
        <v>1</v>
      </c>
      <c r="F111" s="77" t="s">
        <v>75</v>
      </c>
      <c r="G111" s="78" t="str">
        <f t="shared" ref="G111:G121" si="3">VLOOKUP(D111&amp;E111&amp;F111,result,2,FALSE)</f>
        <v>Non-Conformity</v>
      </c>
      <c r="H111" s="79"/>
    </row>
    <row r="112" spans="1:8" s="61" customFormat="1" ht="48.75" thickBot="1" x14ac:dyDescent="0.3">
      <c r="A112" s="80">
        <v>3502</v>
      </c>
      <c r="B112" s="81"/>
      <c r="C112" s="81" t="s">
        <v>139</v>
      </c>
      <c r="D112" s="82">
        <v>1</v>
      </c>
      <c r="E112" s="82">
        <v>2</v>
      </c>
      <c r="F112" s="82" t="s">
        <v>75</v>
      </c>
      <c r="G112" s="83" t="str">
        <f t="shared" si="3"/>
        <v>Observation</v>
      </c>
      <c r="H112" s="84"/>
    </row>
    <row r="113" spans="1:8" s="61" customFormat="1" ht="60.75" thickBot="1" x14ac:dyDescent="0.3">
      <c r="A113" s="74">
        <v>3503</v>
      </c>
      <c r="B113" s="75"/>
      <c r="C113" s="81" t="s">
        <v>140</v>
      </c>
      <c r="D113" s="77">
        <v>1</v>
      </c>
      <c r="E113" s="77">
        <v>1</v>
      </c>
      <c r="F113" s="77" t="s">
        <v>75</v>
      </c>
      <c r="G113" s="78" t="str">
        <f t="shared" si="3"/>
        <v>Non-Conformity</v>
      </c>
      <c r="H113" s="79"/>
    </row>
    <row r="114" spans="1:8" s="61" customFormat="1" ht="36" x14ac:dyDescent="0.25">
      <c r="A114" s="80">
        <v>3504</v>
      </c>
      <c r="B114" s="75"/>
      <c r="C114" s="81" t="s">
        <v>141</v>
      </c>
      <c r="D114" s="77">
        <v>1</v>
      </c>
      <c r="E114" s="77">
        <v>1</v>
      </c>
      <c r="F114" s="77" t="s">
        <v>75</v>
      </c>
      <c r="G114" s="78" t="str">
        <f t="shared" si="3"/>
        <v>Non-Conformity</v>
      </c>
      <c r="H114" s="79"/>
    </row>
    <row r="115" spans="1:8" s="61" customFormat="1" ht="84.75" thickBot="1" x14ac:dyDescent="0.3">
      <c r="A115" s="74">
        <v>3505</v>
      </c>
      <c r="B115" s="81"/>
      <c r="C115" s="81" t="s">
        <v>142</v>
      </c>
      <c r="D115" s="82">
        <v>1</v>
      </c>
      <c r="E115" s="82">
        <v>2</v>
      </c>
      <c r="F115" s="82" t="s">
        <v>75</v>
      </c>
      <c r="G115" s="83" t="str">
        <f t="shared" si="3"/>
        <v>Observation</v>
      </c>
      <c r="H115" s="84"/>
    </row>
    <row r="116" spans="1:8" s="61" customFormat="1" ht="72" x14ac:dyDescent="0.25">
      <c r="A116" s="80">
        <v>3506</v>
      </c>
      <c r="B116" s="75"/>
      <c r="C116" s="81" t="s">
        <v>143</v>
      </c>
      <c r="D116" s="77">
        <v>1</v>
      </c>
      <c r="E116" s="77">
        <v>1</v>
      </c>
      <c r="F116" s="77" t="s">
        <v>75</v>
      </c>
      <c r="G116" s="78" t="str">
        <f t="shared" si="3"/>
        <v>Non-Conformity</v>
      </c>
      <c r="H116" s="79"/>
    </row>
    <row r="117" spans="1:8" s="61" customFormat="1" ht="36.75" thickBot="1" x14ac:dyDescent="0.3">
      <c r="A117" s="74">
        <v>3507</v>
      </c>
      <c r="B117" s="81"/>
      <c r="C117" s="81" t="s">
        <v>144</v>
      </c>
      <c r="D117" s="82">
        <v>1</v>
      </c>
      <c r="E117" s="82">
        <v>2</v>
      </c>
      <c r="F117" s="82" t="s">
        <v>75</v>
      </c>
      <c r="G117" s="83" t="str">
        <f t="shared" si="3"/>
        <v>Observation</v>
      </c>
      <c r="H117" s="84"/>
    </row>
    <row r="118" spans="1:8" s="61" customFormat="1" ht="60" x14ac:dyDescent="0.25">
      <c r="A118" s="80">
        <v>3508</v>
      </c>
      <c r="B118" s="75"/>
      <c r="C118" s="81" t="s">
        <v>145</v>
      </c>
      <c r="D118" s="77">
        <v>1</v>
      </c>
      <c r="E118" s="77">
        <v>1</v>
      </c>
      <c r="F118" s="77" t="s">
        <v>75</v>
      </c>
      <c r="G118" s="78" t="str">
        <f t="shared" si="3"/>
        <v>Non-Conformity</v>
      </c>
      <c r="H118" s="79"/>
    </row>
    <row r="119" spans="1:8" s="61" customFormat="1" ht="48.75" thickBot="1" x14ac:dyDescent="0.3">
      <c r="A119" s="74">
        <v>3509</v>
      </c>
      <c r="B119" s="81"/>
      <c r="C119" s="81" t="s">
        <v>146</v>
      </c>
      <c r="D119" s="82">
        <v>1</v>
      </c>
      <c r="E119" s="82">
        <v>2</v>
      </c>
      <c r="F119" s="82" t="s">
        <v>75</v>
      </c>
      <c r="G119" s="83" t="str">
        <f t="shared" si="3"/>
        <v>Observation</v>
      </c>
      <c r="H119" s="84"/>
    </row>
    <row r="120" spans="1:8" s="61" customFormat="1" ht="24" x14ac:dyDescent="0.25">
      <c r="A120" s="80">
        <v>3510</v>
      </c>
      <c r="B120" s="75"/>
      <c r="C120" s="81" t="s">
        <v>147</v>
      </c>
      <c r="D120" s="77">
        <v>1</v>
      </c>
      <c r="E120" s="77">
        <v>1</v>
      </c>
      <c r="F120" s="77" t="s">
        <v>75</v>
      </c>
      <c r="G120" s="78" t="str">
        <f t="shared" si="3"/>
        <v>Non-Conformity</v>
      </c>
      <c r="H120" s="79"/>
    </row>
    <row r="121" spans="1:8" s="61" customFormat="1" ht="15.75" thickBot="1" x14ac:dyDescent="0.3">
      <c r="A121" s="80"/>
      <c r="B121" s="81"/>
      <c r="C121" s="81"/>
      <c r="D121" s="82">
        <v>1</v>
      </c>
      <c r="E121" s="82">
        <v>2</v>
      </c>
      <c r="F121" s="82" t="s">
        <v>75</v>
      </c>
      <c r="G121" s="83" t="str">
        <f t="shared" si="3"/>
        <v>Observation</v>
      </c>
      <c r="H121" s="84"/>
    </row>
    <row r="122" spans="1:8" ht="15.75" customHeight="1" thickBot="1" x14ac:dyDescent="0.25">
      <c r="A122" s="68">
        <v>3600</v>
      </c>
      <c r="B122" s="69" t="s">
        <v>93</v>
      </c>
      <c r="C122" s="70"/>
      <c r="D122" s="71"/>
      <c r="E122" s="71"/>
      <c r="F122" s="71"/>
      <c r="G122" s="72"/>
      <c r="H122" s="73"/>
    </row>
    <row r="123" spans="1:8" s="61" customFormat="1" ht="15" x14ac:dyDescent="0.25">
      <c r="A123" s="74">
        <v>3601</v>
      </c>
      <c r="B123" s="75"/>
      <c r="C123" s="75" t="s">
        <v>138</v>
      </c>
      <c r="D123" s="77">
        <v>1</v>
      </c>
      <c r="E123" s="77">
        <v>1</v>
      </c>
      <c r="F123" s="77" t="s">
        <v>75</v>
      </c>
      <c r="G123" s="78" t="str">
        <f t="shared" ref="G123:G130" si="4">VLOOKUP(D123&amp;E123&amp;F123,result,2,FALSE)</f>
        <v>Non-Conformity</v>
      </c>
      <c r="H123" s="79"/>
    </row>
    <row r="124" spans="1:8" s="61" customFormat="1" ht="36" x14ac:dyDescent="0.25">
      <c r="A124" s="80">
        <v>3602</v>
      </c>
      <c r="B124" s="81"/>
      <c r="C124" s="81" t="s">
        <v>148</v>
      </c>
      <c r="D124" s="82">
        <v>1</v>
      </c>
      <c r="E124" s="82">
        <v>2</v>
      </c>
      <c r="F124" s="82" t="s">
        <v>75</v>
      </c>
      <c r="G124" s="83" t="str">
        <f t="shared" si="4"/>
        <v>Observation</v>
      </c>
      <c r="H124" s="84"/>
    </row>
    <row r="125" spans="1:8" s="61" customFormat="1" ht="60.75" thickBot="1" x14ac:dyDescent="0.3">
      <c r="A125" s="74">
        <v>3603</v>
      </c>
      <c r="B125" s="81"/>
      <c r="C125" s="81" t="s">
        <v>149</v>
      </c>
      <c r="D125" s="82">
        <v>0</v>
      </c>
      <c r="E125" s="82"/>
      <c r="F125" s="108" t="s">
        <v>75</v>
      </c>
      <c r="G125" s="83" t="str">
        <f t="shared" si="4"/>
        <v>Non-Conformity</v>
      </c>
      <c r="H125" s="84"/>
    </row>
    <row r="126" spans="1:8" s="61" customFormat="1" ht="36.75" thickBot="1" x14ac:dyDescent="0.3">
      <c r="A126" s="80">
        <v>3604</v>
      </c>
      <c r="B126" s="75"/>
      <c r="C126" s="109" t="s">
        <v>141</v>
      </c>
      <c r="D126" s="77">
        <v>1</v>
      </c>
      <c r="E126" s="77">
        <v>1</v>
      </c>
      <c r="F126" s="77" t="s">
        <v>75</v>
      </c>
      <c r="G126" s="78" t="str">
        <f t="shared" si="4"/>
        <v>Non-Conformity</v>
      </c>
      <c r="H126" s="79"/>
    </row>
    <row r="127" spans="1:8" s="61" customFormat="1" ht="96" x14ac:dyDescent="0.25">
      <c r="A127" s="74">
        <v>3605</v>
      </c>
      <c r="B127" s="75"/>
      <c r="C127" s="81" t="s">
        <v>150</v>
      </c>
      <c r="D127" s="77">
        <v>1</v>
      </c>
      <c r="E127" s="77">
        <v>1</v>
      </c>
      <c r="F127" s="77" t="s">
        <v>75</v>
      </c>
      <c r="G127" s="78" t="str">
        <f t="shared" si="4"/>
        <v>Non-Conformity</v>
      </c>
      <c r="H127" s="79"/>
    </row>
    <row r="128" spans="1:8" s="61" customFormat="1" ht="24" x14ac:dyDescent="0.25">
      <c r="A128" s="80">
        <v>3606</v>
      </c>
      <c r="B128" s="81"/>
      <c r="C128" s="109" t="s">
        <v>151</v>
      </c>
      <c r="D128" s="82">
        <v>1</v>
      </c>
      <c r="E128" s="82">
        <v>2</v>
      </c>
      <c r="F128" s="82" t="s">
        <v>75</v>
      </c>
      <c r="G128" s="83" t="str">
        <f t="shared" si="4"/>
        <v>Observation</v>
      </c>
      <c r="H128" s="84"/>
    </row>
    <row r="129" spans="1:8" s="61" customFormat="1" ht="24.75" thickBot="1" x14ac:dyDescent="0.3">
      <c r="A129" s="74">
        <v>3607</v>
      </c>
      <c r="B129" s="81"/>
      <c r="C129" s="109" t="s">
        <v>152</v>
      </c>
      <c r="D129" s="82">
        <v>0</v>
      </c>
      <c r="E129" s="82"/>
      <c r="F129" s="108" t="s">
        <v>75</v>
      </c>
      <c r="G129" s="83" t="str">
        <f t="shared" si="4"/>
        <v>Non-Conformity</v>
      </c>
      <c r="H129" s="84"/>
    </row>
    <row r="130" spans="1:8" s="61" customFormat="1" ht="24" x14ac:dyDescent="0.25">
      <c r="A130" s="80">
        <v>3608</v>
      </c>
      <c r="B130" s="75"/>
      <c r="C130" s="109" t="s">
        <v>147</v>
      </c>
      <c r="D130" s="77">
        <v>1</v>
      </c>
      <c r="E130" s="77">
        <v>1</v>
      </c>
      <c r="F130" s="77" t="s">
        <v>75</v>
      </c>
      <c r="G130" s="78" t="str">
        <f t="shared" si="4"/>
        <v>Non-Conformity</v>
      </c>
      <c r="H130" s="79"/>
    </row>
    <row r="131" spans="1:8" s="61" customFormat="1" ht="15.75" thickBot="1" x14ac:dyDescent="0.3">
      <c r="A131" s="74"/>
      <c r="B131" s="81"/>
      <c r="C131" s="91"/>
      <c r="D131" s="82"/>
      <c r="E131" s="82"/>
      <c r="F131" s="82"/>
      <c r="G131" s="83"/>
      <c r="H131" s="84"/>
    </row>
    <row r="132" spans="1:8" s="61" customFormat="1" ht="15.75" thickBot="1" x14ac:dyDescent="0.3">
      <c r="A132" s="80"/>
      <c r="B132" s="81"/>
      <c r="C132" s="81"/>
      <c r="D132" s="82"/>
      <c r="E132" s="82"/>
      <c r="F132" s="82"/>
      <c r="G132" s="83"/>
      <c r="H132" s="84"/>
    </row>
    <row r="133" spans="1:8" s="116" customFormat="1" ht="9.75" customHeight="1" thickBot="1" x14ac:dyDescent="0.25">
      <c r="A133" s="112"/>
      <c r="B133" s="113"/>
      <c r="C133" s="114"/>
      <c r="D133" s="115"/>
      <c r="E133" s="115"/>
      <c r="F133" s="115"/>
      <c r="G133" s="115"/>
      <c r="H133" s="113"/>
    </row>
    <row r="134" spans="1:8" ht="18.75" thickBot="1" x14ac:dyDescent="0.25">
      <c r="A134" s="62">
        <v>4000</v>
      </c>
      <c r="B134" s="97" t="s">
        <v>153</v>
      </c>
      <c r="C134" s="117"/>
      <c r="D134" s="115"/>
      <c r="E134" s="115"/>
      <c r="F134" s="115"/>
      <c r="G134" s="115"/>
      <c r="H134" s="118"/>
    </row>
    <row r="135" spans="1:8" ht="84.75" thickBot="1" x14ac:dyDescent="0.25">
      <c r="A135" s="119">
        <v>4001</v>
      </c>
      <c r="B135" s="120"/>
      <c r="C135" s="121" t="s">
        <v>154</v>
      </c>
      <c r="D135" s="122"/>
      <c r="E135" s="122"/>
      <c r="F135" s="123" t="s">
        <v>75</v>
      </c>
      <c r="G135" s="124" t="str">
        <f>VLOOKUP(D135&amp;E135&amp;F135,result,2,FALSE)</f>
        <v>EMPTY</v>
      </c>
      <c r="H135" s="120"/>
    </row>
    <row r="136" spans="1:8" ht="60.75" thickBot="1" x14ac:dyDescent="0.25">
      <c r="A136" s="119">
        <v>4002</v>
      </c>
      <c r="B136" s="120"/>
      <c r="C136" s="121" t="s">
        <v>155</v>
      </c>
      <c r="D136" s="122"/>
      <c r="E136" s="122"/>
      <c r="F136" s="123" t="s">
        <v>75</v>
      </c>
      <c r="G136" s="124" t="str">
        <f>VLOOKUP(D136&amp;E136&amp;F136,result,2,FALSE)</f>
        <v>EMPTY</v>
      </c>
      <c r="H136" s="120"/>
    </row>
    <row r="137" spans="1:8" s="116" customFormat="1" ht="9.75" customHeight="1" thickBot="1" x14ac:dyDescent="0.25">
      <c r="A137" s="112"/>
      <c r="B137" s="113"/>
      <c r="C137" s="113"/>
      <c r="D137" s="125"/>
      <c r="E137" s="125"/>
      <c r="F137" s="125"/>
      <c r="G137" s="125"/>
      <c r="H137" s="126"/>
    </row>
    <row r="138" spans="1:8" ht="18.75" thickBot="1" x14ac:dyDescent="0.25">
      <c r="A138" s="62">
        <v>5000</v>
      </c>
      <c r="B138" s="97" t="s">
        <v>156</v>
      </c>
      <c r="C138" s="127"/>
      <c r="D138" s="115"/>
      <c r="E138" s="115"/>
      <c r="F138" s="115"/>
      <c r="G138" s="115"/>
      <c r="H138" s="118"/>
    </row>
    <row r="139" spans="1:8" ht="15.75" customHeight="1" thickBot="1" x14ac:dyDescent="0.25">
      <c r="A139" s="68">
        <v>5100</v>
      </c>
      <c r="B139" s="69" t="s">
        <v>73</v>
      </c>
      <c r="C139" s="70"/>
      <c r="D139" s="71"/>
      <c r="E139" s="71"/>
      <c r="F139" s="71"/>
      <c r="G139" s="72"/>
      <c r="H139" s="73"/>
    </row>
    <row r="140" spans="1:8" s="61" customFormat="1" ht="15.75" thickBot="1" x14ac:dyDescent="0.3">
      <c r="A140" s="74"/>
      <c r="B140" s="75"/>
      <c r="C140" s="76"/>
      <c r="D140" s="77">
        <v>1</v>
      </c>
      <c r="E140" s="77">
        <v>3</v>
      </c>
      <c r="F140" s="77" t="s">
        <v>75</v>
      </c>
      <c r="G140" s="78" t="str">
        <f>VLOOKUP(D140&amp;E140&amp;F140,result,2,FALSE)</f>
        <v>Acceptable</v>
      </c>
      <c r="H140" s="79"/>
    </row>
    <row r="141" spans="1:8" s="61" customFormat="1" ht="15.75" thickBot="1" x14ac:dyDescent="0.3">
      <c r="A141" s="80"/>
      <c r="B141" s="81"/>
      <c r="C141" s="76"/>
      <c r="D141" s="82">
        <v>1</v>
      </c>
      <c r="E141" s="82">
        <v>3</v>
      </c>
      <c r="F141" s="82" t="s">
        <v>75</v>
      </c>
      <c r="G141" s="83" t="str">
        <f>VLOOKUP(D141&amp;E141&amp;F141,result,2,FALSE)</f>
        <v>Acceptable</v>
      </c>
      <c r="H141" s="84"/>
    </row>
    <row r="142" spans="1:8" s="61" customFormat="1" ht="15.75" thickBot="1" x14ac:dyDescent="0.3">
      <c r="A142" s="80"/>
      <c r="B142" s="81"/>
      <c r="C142" s="81"/>
      <c r="D142" s="82"/>
      <c r="E142" s="82"/>
      <c r="F142" s="82"/>
      <c r="G142" s="83"/>
      <c r="H142" s="84"/>
    </row>
    <row r="143" spans="1:8" ht="15.75" customHeight="1" thickBot="1" x14ac:dyDescent="0.25">
      <c r="A143" s="68">
        <v>5200</v>
      </c>
      <c r="B143" s="69" t="s">
        <v>77</v>
      </c>
      <c r="C143" s="70"/>
      <c r="D143" s="71"/>
      <c r="E143" s="71"/>
      <c r="F143" s="71"/>
      <c r="G143" s="72"/>
      <c r="H143" s="73"/>
    </row>
    <row r="144" spans="1:8" s="61" customFormat="1" ht="84" x14ac:dyDescent="0.25">
      <c r="A144" s="74">
        <v>5201</v>
      </c>
      <c r="B144" s="75"/>
      <c r="C144" s="75" t="s">
        <v>157</v>
      </c>
      <c r="D144" s="77">
        <v>1</v>
      </c>
      <c r="E144" s="77">
        <v>1</v>
      </c>
      <c r="F144" s="77" t="s">
        <v>75</v>
      </c>
      <c r="G144" s="78" t="str">
        <f>VLOOKUP(D144&amp;E144&amp;F144,result,2,FALSE)</f>
        <v>Non-Conformity</v>
      </c>
      <c r="H144" s="79"/>
    </row>
    <row r="145" spans="1:8" s="61" customFormat="1" ht="24" x14ac:dyDescent="0.25">
      <c r="A145" s="80">
        <v>5202</v>
      </c>
      <c r="B145" s="81"/>
      <c r="C145" s="81" t="s">
        <v>158</v>
      </c>
      <c r="D145" s="82">
        <v>1</v>
      </c>
      <c r="E145" s="82">
        <v>2</v>
      </c>
      <c r="F145" s="82" t="s">
        <v>75</v>
      </c>
      <c r="G145" s="83" t="str">
        <f>VLOOKUP(D145&amp;E145&amp;F145,result,2,FALSE)</f>
        <v>Observation</v>
      </c>
      <c r="H145" s="84"/>
    </row>
    <row r="146" spans="1:8" s="61" customFormat="1" ht="24.75" thickBot="1" x14ac:dyDescent="0.3">
      <c r="A146" s="80">
        <v>5203</v>
      </c>
      <c r="B146" s="81"/>
      <c r="C146" s="86" t="s">
        <v>159</v>
      </c>
      <c r="D146" s="82">
        <v>1</v>
      </c>
      <c r="E146" s="82">
        <v>3</v>
      </c>
      <c r="F146" s="82" t="s">
        <v>75</v>
      </c>
      <c r="G146" s="83" t="str">
        <f>VLOOKUP(D146&amp;E146&amp;F146,result,2,FALSE)</f>
        <v>Acceptable</v>
      </c>
      <c r="H146" s="84"/>
    </row>
    <row r="147" spans="1:8" s="61" customFormat="1" ht="15.75" thickBot="1" x14ac:dyDescent="0.3">
      <c r="A147" s="128">
        <v>5210</v>
      </c>
      <c r="B147" s="97" t="s">
        <v>160</v>
      </c>
      <c r="C147" s="129"/>
      <c r="D147" s="71"/>
      <c r="E147" s="71"/>
      <c r="F147" s="71"/>
      <c r="G147" s="72"/>
      <c r="H147" s="73"/>
    </row>
    <row r="148" spans="1:8" s="61" customFormat="1" ht="24" x14ac:dyDescent="0.25">
      <c r="A148" s="130">
        <v>5211</v>
      </c>
      <c r="B148" s="102"/>
      <c r="C148" s="102" t="s">
        <v>161</v>
      </c>
      <c r="D148" s="131"/>
      <c r="E148" s="131"/>
      <c r="F148" s="131" t="s">
        <v>75</v>
      </c>
      <c r="G148" s="132" t="str">
        <f>VLOOKUP(D148&amp;E148&amp;F148,result,2,FALSE)</f>
        <v>EMPTY</v>
      </c>
      <c r="H148" s="102"/>
    </row>
    <row r="149" spans="1:8" ht="15.75" customHeight="1" x14ac:dyDescent="0.2">
      <c r="A149" s="133">
        <v>5212</v>
      </c>
      <c r="B149" s="81"/>
      <c r="C149" s="81" t="s">
        <v>162</v>
      </c>
      <c r="D149" s="82"/>
      <c r="E149" s="82"/>
      <c r="F149" s="82" t="s">
        <v>75</v>
      </c>
      <c r="G149" s="83" t="str">
        <f>VLOOKUP(D149&amp;E149&amp;F149,result,2,FALSE)</f>
        <v>EMPTY</v>
      </c>
      <c r="H149" s="134"/>
    </row>
    <row r="150" spans="1:8" s="61" customFormat="1" ht="60.75" thickBot="1" x14ac:dyDescent="0.3">
      <c r="A150" s="104">
        <v>5213</v>
      </c>
      <c r="B150" s="86"/>
      <c r="C150" s="86" t="s">
        <v>163</v>
      </c>
      <c r="D150" s="87"/>
      <c r="E150" s="87"/>
      <c r="F150" s="87" t="s">
        <v>75</v>
      </c>
      <c r="G150" s="88" t="str">
        <f>VLOOKUP(D150&amp;E150&amp;F150,result,2,FALSE)</f>
        <v>EMPTY</v>
      </c>
      <c r="H150" s="135"/>
    </row>
    <row r="151" spans="1:8" s="61" customFormat="1" ht="13.5" thickBot="1" x14ac:dyDescent="0.25">
      <c r="A151" s="112"/>
      <c r="B151" s="136"/>
      <c r="C151" s="136"/>
      <c r="D151" s="112"/>
      <c r="E151" s="112"/>
      <c r="F151" s="137"/>
      <c r="G151" s="112"/>
      <c r="H151" s="138"/>
    </row>
    <row r="152" spans="1:8" s="61" customFormat="1" ht="15.75" thickBot="1" x14ac:dyDescent="0.3">
      <c r="A152" s="68">
        <v>5220</v>
      </c>
      <c r="B152" s="63" t="s">
        <v>164</v>
      </c>
      <c r="C152" s="64"/>
      <c r="D152" s="65"/>
      <c r="E152" s="65"/>
      <c r="F152" s="71"/>
      <c r="G152" s="72"/>
      <c r="H152" s="73"/>
    </row>
    <row r="153" spans="1:8" s="61" customFormat="1" ht="15" x14ac:dyDescent="0.25">
      <c r="A153" s="139">
        <v>5221</v>
      </c>
      <c r="B153" s="140" t="s">
        <v>165</v>
      </c>
      <c r="C153" s="64"/>
      <c r="D153" s="65"/>
      <c r="E153" s="65"/>
      <c r="F153" s="141"/>
      <c r="G153" s="142"/>
      <c r="H153" s="143"/>
    </row>
    <row r="154" spans="1:8" s="61" customFormat="1" ht="15" x14ac:dyDescent="0.25">
      <c r="A154" s="144" t="s">
        <v>166</v>
      </c>
      <c r="B154" s="81"/>
      <c r="C154" s="81" t="s">
        <v>167</v>
      </c>
      <c r="D154" s="82"/>
      <c r="E154" s="82"/>
      <c r="F154" s="82" t="s">
        <v>75</v>
      </c>
      <c r="G154" s="83" t="str">
        <f>VLOOKUP(D154&amp;E154&amp;F154,result,2,FALSE)</f>
        <v>EMPTY</v>
      </c>
      <c r="H154" s="81" t="s">
        <v>168</v>
      </c>
    </row>
    <row r="155" spans="1:8" s="61" customFormat="1" ht="24" x14ac:dyDescent="0.25">
      <c r="A155" s="144" t="s">
        <v>169</v>
      </c>
      <c r="B155" s="81"/>
      <c r="C155" s="81" t="s">
        <v>170</v>
      </c>
      <c r="D155" s="82"/>
      <c r="E155" s="82"/>
      <c r="F155" s="82" t="s">
        <v>75</v>
      </c>
      <c r="G155" s="83" t="str">
        <f>VLOOKUP(D155&amp;E155&amp;F155,result,2,FALSE)</f>
        <v>EMPTY</v>
      </c>
      <c r="H155" s="134"/>
    </row>
    <row r="156" spans="1:8" s="61" customFormat="1" ht="36.75" thickBot="1" x14ac:dyDescent="0.3">
      <c r="A156" s="145" t="s">
        <v>171</v>
      </c>
      <c r="B156" s="86"/>
      <c r="C156" s="86" t="s">
        <v>172</v>
      </c>
      <c r="D156" s="87"/>
      <c r="E156" s="87"/>
      <c r="F156" s="87" t="s">
        <v>75</v>
      </c>
      <c r="G156" s="88" t="str">
        <f>VLOOKUP(D156&amp;E156&amp;F156,result,2,FALSE)</f>
        <v>EMPTY</v>
      </c>
      <c r="H156" s="135"/>
    </row>
    <row r="157" spans="1:8" s="61" customFormat="1" ht="15.75" thickBot="1" x14ac:dyDescent="0.3">
      <c r="A157" s="68">
        <v>5222</v>
      </c>
      <c r="B157" s="146" t="s">
        <v>173</v>
      </c>
      <c r="C157" s="147"/>
      <c r="D157" s="148"/>
      <c r="E157" s="148"/>
      <c r="F157" s="149"/>
      <c r="G157" s="150"/>
      <c r="H157" s="151"/>
    </row>
    <row r="158" spans="1:8" s="61" customFormat="1" ht="15" x14ac:dyDescent="0.25">
      <c r="A158" s="144" t="s">
        <v>174</v>
      </c>
      <c r="B158" s="81"/>
      <c r="C158" s="81" t="s">
        <v>175</v>
      </c>
      <c r="D158" s="82"/>
      <c r="E158" s="82"/>
      <c r="F158" s="82" t="s">
        <v>75</v>
      </c>
      <c r="G158" s="83" t="str">
        <f>VLOOKUP(D158&amp;E158&amp;F158,result,2,FALSE)</f>
        <v>EMPTY</v>
      </c>
      <c r="H158" s="81" t="s">
        <v>168</v>
      </c>
    </row>
    <row r="159" spans="1:8" s="61" customFormat="1" ht="36" x14ac:dyDescent="0.25">
      <c r="A159" s="144" t="s">
        <v>176</v>
      </c>
      <c r="B159" s="81"/>
      <c r="C159" s="81" t="s">
        <v>177</v>
      </c>
      <c r="D159" s="82"/>
      <c r="E159" s="82"/>
      <c r="F159" s="82" t="s">
        <v>75</v>
      </c>
      <c r="G159" s="83" t="str">
        <f>VLOOKUP(D159&amp;E159&amp;F159,result,2,FALSE)</f>
        <v>EMPTY</v>
      </c>
      <c r="H159" s="134"/>
    </row>
    <row r="160" spans="1:8" s="61" customFormat="1" ht="36.75" thickBot="1" x14ac:dyDescent="0.3">
      <c r="A160" s="145" t="s">
        <v>178</v>
      </c>
      <c r="B160" s="86"/>
      <c r="C160" s="86" t="s">
        <v>179</v>
      </c>
      <c r="D160" s="87"/>
      <c r="E160" s="87"/>
      <c r="F160" s="87" t="s">
        <v>75</v>
      </c>
      <c r="G160" s="88" t="str">
        <f>VLOOKUP(D160&amp;E160&amp;F160,result,2,FALSE)</f>
        <v>EMPTY</v>
      </c>
      <c r="H160" s="135"/>
    </row>
    <row r="161" spans="1:8" s="61" customFormat="1" ht="15.75" thickBot="1" x14ac:dyDescent="0.3">
      <c r="A161" s="68">
        <v>5223</v>
      </c>
      <c r="B161" s="152" t="s">
        <v>180</v>
      </c>
      <c r="C161" s="147"/>
      <c r="D161" s="148"/>
      <c r="E161" s="148"/>
      <c r="F161" s="149"/>
      <c r="G161" s="150"/>
      <c r="H161" s="151"/>
    </row>
    <row r="162" spans="1:8" s="61" customFormat="1" ht="15" x14ac:dyDescent="0.25">
      <c r="A162" s="144" t="s">
        <v>181</v>
      </c>
      <c r="B162" s="81"/>
      <c r="C162" s="81" t="s">
        <v>182</v>
      </c>
      <c r="D162" s="82"/>
      <c r="E162" s="82"/>
      <c r="F162" s="82" t="s">
        <v>75</v>
      </c>
      <c r="G162" s="83" t="str">
        <f>VLOOKUP(D162&amp;E162&amp;F162,result,2,FALSE)</f>
        <v>EMPTY</v>
      </c>
      <c r="H162" s="81" t="s">
        <v>168</v>
      </c>
    </row>
    <row r="163" spans="1:8" s="61" customFormat="1" ht="60" x14ac:dyDescent="0.25">
      <c r="A163" s="144" t="s">
        <v>183</v>
      </c>
      <c r="B163" s="81"/>
      <c r="C163" s="81" t="s">
        <v>184</v>
      </c>
      <c r="D163" s="82"/>
      <c r="E163" s="82"/>
      <c r="F163" s="82" t="s">
        <v>75</v>
      </c>
      <c r="G163" s="83" t="str">
        <f>VLOOKUP(D163&amp;E163&amp;F163,result,2,FALSE)</f>
        <v>EMPTY</v>
      </c>
      <c r="H163" s="134"/>
    </row>
    <row r="164" spans="1:8" s="61" customFormat="1" ht="60.75" thickBot="1" x14ac:dyDescent="0.3">
      <c r="A164" s="145" t="s">
        <v>185</v>
      </c>
      <c r="B164" s="86"/>
      <c r="C164" s="86" t="s">
        <v>186</v>
      </c>
      <c r="D164" s="87"/>
      <c r="E164" s="87"/>
      <c r="F164" s="87" t="s">
        <v>75</v>
      </c>
      <c r="G164" s="88" t="str">
        <f>VLOOKUP(D164&amp;E164&amp;F164,result,2,FALSE)</f>
        <v>EMPTY</v>
      </c>
      <c r="H164" s="135"/>
    </row>
    <row r="165" spans="1:8" s="61" customFormat="1" ht="15.75" thickBot="1" x14ac:dyDescent="0.3">
      <c r="A165" s="68">
        <v>5224</v>
      </c>
      <c r="B165" s="153" t="s">
        <v>187</v>
      </c>
      <c r="C165" s="147"/>
      <c r="D165" s="148"/>
      <c r="E165" s="148"/>
      <c r="F165" s="149"/>
      <c r="G165" s="150"/>
      <c r="H165" s="151"/>
    </row>
    <row r="166" spans="1:8" s="61" customFormat="1" ht="15" x14ac:dyDescent="0.25">
      <c r="A166" s="144" t="s">
        <v>188</v>
      </c>
      <c r="B166" s="81"/>
      <c r="C166" s="81" t="s">
        <v>189</v>
      </c>
      <c r="D166" s="82"/>
      <c r="E166" s="82"/>
      <c r="F166" s="82" t="s">
        <v>190</v>
      </c>
      <c r="G166" s="83" t="str">
        <f>VLOOKUP(D166&amp;E166&amp;F166,result,2,FALSE)</f>
        <v>EMPTY</v>
      </c>
      <c r="H166" s="81" t="s">
        <v>168</v>
      </c>
    </row>
    <row r="167" spans="1:8" s="61" customFormat="1" ht="84" x14ac:dyDescent="0.25">
      <c r="A167" s="144" t="s">
        <v>191</v>
      </c>
      <c r="B167" s="81"/>
      <c r="C167" s="81" t="s">
        <v>192</v>
      </c>
      <c r="D167" s="82"/>
      <c r="E167" s="82"/>
      <c r="F167" s="82" t="s">
        <v>75</v>
      </c>
      <c r="G167" s="83" t="str">
        <f>VLOOKUP(D167&amp;E167&amp;F167,result,2,FALSE)</f>
        <v>EMPTY</v>
      </c>
      <c r="H167" s="134"/>
    </row>
    <row r="168" spans="1:8" s="61" customFormat="1" ht="48.75" thickBot="1" x14ac:dyDescent="0.3">
      <c r="A168" s="145" t="s">
        <v>193</v>
      </c>
      <c r="B168" s="81"/>
      <c r="C168" s="86" t="s">
        <v>194</v>
      </c>
      <c r="D168" s="87"/>
      <c r="E168" s="87"/>
      <c r="F168" s="87" t="s">
        <v>75</v>
      </c>
      <c r="G168" s="88" t="str">
        <f>VLOOKUP(D168&amp;E168&amp;F168,result,2,FALSE)</f>
        <v>EMPTY</v>
      </c>
      <c r="H168" s="135"/>
    </row>
    <row r="169" spans="1:8" s="61" customFormat="1" ht="15.75" thickBot="1" x14ac:dyDescent="0.3">
      <c r="A169" s="68">
        <v>5225</v>
      </c>
      <c r="B169" s="154" t="s">
        <v>195</v>
      </c>
      <c r="C169" s="155"/>
      <c r="D169" s="156"/>
      <c r="E169" s="156"/>
      <c r="F169" s="156"/>
      <c r="G169" s="157"/>
      <c r="H169" s="158"/>
    </row>
    <row r="170" spans="1:8" ht="15.75" customHeight="1" x14ac:dyDescent="0.2">
      <c r="A170" s="144" t="s">
        <v>196</v>
      </c>
      <c r="B170" s="81"/>
      <c r="C170" s="81" t="s">
        <v>197</v>
      </c>
      <c r="D170" s="82"/>
      <c r="E170" s="82"/>
      <c r="F170" s="82" t="s">
        <v>75</v>
      </c>
      <c r="G170" s="83" t="str">
        <f>VLOOKUP(D170&amp;E170&amp;F170,result,2,FALSE)</f>
        <v>EMPTY</v>
      </c>
      <c r="H170" s="81" t="s">
        <v>168</v>
      </c>
    </row>
    <row r="171" spans="1:8" s="61" customFormat="1" ht="48" x14ac:dyDescent="0.25">
      <c r="A171" s="144" t="s">
        <v>198</v>
      </c>
      <c r="B171" s="81"/>
      <c r="C171" s="81" t="s">
        <v>199</v>
      </c>
      <c r="D171" s="82"/>
      <c r="E171" s="82"/>
      <c r="F171" s="82" t="s">
        <v>75</v>
      </c>
      <c r="G171" s="83" t="str">
        <f>VLOOKUP(D171&amp;E171&amp;F171,result,2,FALSE)</f>
        <v>EMPTY</v>
      </c>
      <c r="H171" s="134"/>
    </row>
    <row r="172" spans="1:8" s="61" customFormat="1" ht="48.75" thickBot="1" x14ac:dyDescent="0.3">
      <c r="A172" s="145" t="s">
        <v>200</v>
      </c>
      <c r="B172" s="86"/>
      <c r="C172" s="86" t="s">
        <v>201</v>
      </c>
      <c r="D172" s="87"/>
      <c r="E172" s="87"/>
      <c r="F172" s="87" t="s">
        <v>75</v>
      </c>
      <c r="G172" s="88" t="str">
        <f>VLOOKUP(D172&amp;E172&amp;F172,result,2,FALSE)</f>
        <v>EMPTY</v>
      </c>
      <c r="H172" s="135"/>
    </row>
    <row r="173" spans="1:8" s="61" customFormat="1" ht="15.75" thickBot="1" x14ac:dyDescent="0.3">
      <c r="A173" s="159"/>
      <c r="B173" s="160"/>
      <c r="C173" s="160"/>
      <c r="D173" s="156"/>
      <c r="E173" s="156"/>
      <c r="F173" s="156"/>
      <c r="G173" s="157"/>
      <c r="H173" s="158"/>
    </row>
    <row r="174" spans="1:8" s="61" customFormat="1" ht="15.75" thickBot="1" x14ac:dyDescent="0.3">
      <c r="A174" s="68">
        <v>5230</v>
      </c>
      <c r="B174" s="161" t="s">
        <v>202</v>
      </c>
      <c r="C174" s="162"/>
      <c r="D174" s="71"/>
      <c r="E174" s="71"/>
      <c r="F174" s="71"/>
      <c r="G174" s="163"/>
      <c r="H174" s="164"/>
    </row>
    <row r="175" spans="1:8" s="61" customFormat="1" ht="36" x14ac:dyDescent="0.25">
      <c r="A175" s="165">
        <v>5231</v>
      </c>
      <c r="B175" s="102"/>
      <c r="C175" s="102" t="s">
        <v>203</v>
      </c>
      <c r="D175" s="131"/>
      <c r="E175" s="131"/>
      <c r="F175" s="131" t="s">
        <v>75</v>
      </c>
      <c r="G175" s="132" t="str">
        <f>VLOOKUP(D175&amp;E175&amp;F175,result,2,FALSE)</f>
        <v>EMPTY</v>
      </c>
      <c r="H175" s="102" t="s">
        <v>168</v>
      </c>
    </row>
    <row r="176" spans="1:8" ht="15.75" customHeight="1" x14ac:dyDescent="0.2">
      <c r="A176" s="144">
        <v>5232</v>
      </c>
      <c r="B176" s="81"/>
      <c r="C176" s="81" t="s">
        <v>204</v>
      </c>
      <c r="D176" s="82"/>
      <c r="E176" s="82"/>
      <c r="F176" s="82" t="s">
        <v>75</v>
      </c>
      <c r="G176" s="83" t="str">
        <f>VLOOKUP(D176&amp;E176&amp;F176,result,2,FALSE)</f>
        <v>EMPTY</v>
      </c>
      <c r="H176" s="134"/>
    </row>
    <row r="177" spans="1:8" s="61" customFormat="1" ht="48.75" thickBot="1" x14ac:dyDescent="0.3">
      <c r="A177" s="145">
        <v>5233</v>
      </c>
      <c r="B177" s="86"/>
      <c r="C177" s="86" t="s">
        <v>205</v>
      </c>
      <c r="D177" s="87"/>
      <c r="E177" s="87"/>
      <c r="F177" s="87" t="s">
        <v>75</v>
      </c>
      <c r="G177" s="88" t="str">
        <f>VLOOKUP(D177&amp;E177&amp;F177,result,2,FALSE)</f>
        <v>EMPTY</v>
      </c>
      <c r="H177" s="135"/>
    </row>
    <row r="178" spans="1:8" s="61" customFormat="1" ht="15.75" thickBot="1" x14ac:dyDescent="0.3">
      <c r="A178" s="159"/>
      <c r="B178" s="160"/>
      <c r="C178" s="160"/>
      <c r="D178" s="156"/>
      <c r="E178" s="156"/>
      <c r="F178" s="156"/>
      <c r="G178" s="157"/>
      <c r="H178" s="158"/>
    </row>
    <row r="179" spans="1:8" s="61" customFormat="1" ht="15.75" thickBot="1" x14ac:dyDescent="0.3">
      <c r="A179" s="68">
        <v>5240</v>
      </c>
      <c r="B179" s="161" t="s">
        <v>206</v>
      </c>
      <c r="C179" s="162"/>
      <c r="D179" s="71"/>
      <c r="E179" s="71"/>
      <c r="F179" s="71"/>
      <c r="G179" s="163"/>
      <c r="H179" s="166"/>
    </row>
    <row r="180" spans="1:8" s="61" customFormat="1" ht="48" x14ac:dyDescent="0.25">
      <c r="A180" s="165">
        <v>5241</v>
      </c>
      <c r="B180" s="102"/>
      <c r="C180" s="102" t="s">
        <v>207</v>
      </c>
      <c r="D180" s="131"/>
      <c r="E180" s="131"/>
      <c r="F180" s="131" t="s">
        <v>75</v>
      </c>
      <c r="G180" s="132" t="str">
        <f>VLOOKUP(D180&amp;E180&amp;F180,result,2,FALSE)</f>
        <v>EMPTY</v>
      </c>
      <c r="H180" s="102"/>
    </row>
    <row r="181" spans="1:8" s="61" customFormat="1" ht="108.75" thickBot="1" x14ac:dyDescent="0.3">
      <c r="A181" s="145">
        <v>5242</v>
      </c>
      <c r="B181" s="86"/>
      <c r="C181" s="86" t="s">
        <v>208</v>
      </c>
      <c r="D181" s="87"/>
      <c r="E181" s="87"/>
      <c r="F181" s="87" t="s">
        <v>75</v>
      </c>
      <c r="G181" s="88" t="str">
        <f>VLOOKUP(D181&amp;E181&amp;F181,result,2,FALSE)</f>
        <v>EMPTY</v>
      </c>
      <c r="H181" s="135"/>
    </row>
    <row r="182" spans="1:8" s="61" customFormat="1" ht="15.75" thickBot="1" x14ac:dyDescent="0.3">
      <c r="A182" s="159"/>
      <c r="B182" s="160"/>
      <c r="C182" s="160"/>
      <c r="D182" s="156"/>
      <c r="E182" s="156"/>
      <c r="F182" s="156"/>
      <c r="G182" s="157"/>
      <c r="H182" s="158"/>
    </row>
    <row r="183" spans="1:8" s="61" customFormat="1" ht="15.75" thickBot="1" x14ac:dyDescent="0.3">
      <c r="A183" s="68">
        <v>5250</v>
      </c>
      <c r="B183" s="161" t="s">
        <v>209</v>
      </c>
      <c r="C183" s="162"/>
      <c r="D183" s="71"/>
      <c r="E183" s="71"/>
      <c r="F183" s="71"/>
      <c r="G183" s="163"/>
      <c r="H183" s="166"/>
    </row>
    <row r="184" spans="1:8" s="61" customFormat="1" ht="60" x14ac:dyDescent="0.25">
      <c r="A184" s="165">
        <v>5251</v>
      </c>
      <c r="B184" s="102"/>
      <c r="C184" s="167" t="s">
        <v>210</v>
      </c>
      <c r="D184" s="131"/>
      <c r="E184" s="131"/>
      <c r="F184" s="131" t="s">
        <v>75</v>
      </c>
      <c r="G184" s="132" t="str">
        <f>VLOOKUP(D184&amp;E184&amp;F184,result,2,FALSE)</f>
        <v>EMPTY</v>
      </c>
      <c r="H184" s="102"/>
    </row>
    <row r="185" spans="1:8" s="61" customFormat="1" ht="84.75" thickBot="1" x14ac:dyDescent="0.3">
      <c r="A185" s="145">
        <v>5252</v>
      </c>
      <c r="B185" s="86"/>
      <c r="C185" s="168" t="s">
        <v>211</v>
      </c>
      <c r="D185" s="87"/>
      <c r="E185" s="87"/>
      <c r="F185" s="87" t="s">
        <v>75</v>
      </c>
      <c r="G185" s="88" t="str">
        <f>VLOOKUP(D185&amp;E185&amp;F185,result,2,FALSE)</f>
        <v>EMPTY</v>
      </c>
      <c r="H185" s="135"/>
    </row>
    <row r="186" spans="1:8" s="61" customFormat="1" ht="15.75" thickBot="1" x14ac:dyDescent="0.3">
      <c r="A186" s="159"/>
      <c r="B186" s="160"/>
      <c r="C186" s="169"/>
      <c r="D186" s="156"/>
      <c r="E186" s="156"/>
      <c r="F186" s="156"/>
      <c r="G186" s="157"/>
      <c r="H186" s="158"/>
    </row>
    <row r="187" spans="1:8" s="61" customFormat="1" ht="15.75" thickBot="1" x14ac:dyDescent="0.3">
      <c r="A187" s="68">
        <v>5260</v>
      </c>
      <c r="B187" s="161" t="s">
        <v>212</v>
      </c>
      <c r="C187" s="162"/>
      <c r="D187" s="71"/>
      <c r="E187" s="71"/>
      <c r="F187" s="71"/>
      <c r="G187" s="163"/>
      <c r="H187" s="166"/>
    </row>
    <row r="188" spans="1:8" s="61" customFormat="1" ht="96.75" thickBot="1" x14ac:dyDescent="0.3">
      <c r="A188" s="170">
        <v>5261</v>
      </c>
      <c r="B188" s="103"/>
      <c r="C188" s="171" t="s">
        <v>213</v>
      </c>
      <c r="D188" s="172"/>
      <c r="E188" s="172"/>
      <c r="F188" s="172" t="s">
        <v>75</v>
      </c>
      <c r="G188" s="173" t="str">
        <f>VLOOKUP(D188&amp;E188&amp;F188,result,2,FALSE)</f>
        <v>EMPTY</v>
      </c>
      <c r="H188" s="103"/>
    </row>
    <row r="189" spans="1:8" s="61" customFormat="1" ht="15.75" thickBot="1" x14ac:dyDescent="0.25">
      <c r="A189" s="112"/>
      <c r="B189" s="160"/>
      <c r="C189" s="160"/>
      <c r="D189" s="156"/>
      <c r="E189" s="156"/>
      <c r="F189" s="156"/>
      <c r="G189" s="157"/>
      <c r="H189" s="138"/>
    </row>
    <row r="190" spans="1:8" s="61" customFormat="1" ht="15.75" thickBot="1" x14ac:dyDescent="0.3">
      <c r="A190" s="68">
        <v>5270</v>
      </c>
      <c r="B190" s="97" t="s">
        <v>214</v>
      </c>
      <c r="C190" s="129"/>
      <c r="D190" s="71"/>
      <c r="E190" s="71"/>
      <c r="F190" s="71"/>
      <c r="G190" s="72"/>
      <c r="H190" s="73"/>
    </row>
    <row r="191" spans="1:8" s="61" customFormat="1" ht="132" x14ac:dyDescent="0.25">
      <c r="A191" s="174">
        <v>5271</v>
      </c>
      <c r="B191" s="102"/>
      <c r="C191" s="102" t="s">
        <v>215</v>
      </c>
      <c r="D191" s="131"/>
      <c r="E191" s="131"/>
      <c r="F191" s="131" t="s">
        <v>75</v>
      </c>
      <c r="G191" s="132" t="str">
        <f>VLOOKUP(D191&amp;E191&amp;F191,result,2,FALSE)</f>
        <v>EMPTY</v>
      </c>
      <c r="H191" s="102"/>
    </row>
    <row r="192" spans="1:8" s="61" customFormat="1" ht="96.75" thickBot="1" x14ac:dyDescent="0.3">
      <c r="A192" s="104">
        <v>5272</v>
      </c>
      <c r="B192" s="86"/>
      <c r="C192" s="86" t="s">
        <v>216</v>
      </c>
      <c r="D192" s="87"/>
      <c r="E192" s="87"/>
      <c r="F192" s="87" t="s">
        <v>75</v>
      </c>
      <c r="G192" s="88" t="str">
        <f>VLOOKUP(D192&amp;E192&amp;F192,result,2,FALSE)</f>
        <v>EMPTY</v>
      </c>
      <c r="H192" s="135"/>
    </row>
    <row r="193" spans="1:8" s="61" customFormat="1" ht="15.75" thickBot="1" x14ac:dyDescent="0.25">
      <c r="A193" s="175"/>
      <c r="B193" s="160"/>
      <c r="C193" s="160"/>
      <c r="D193" s="156"/>
      <c r="E193" s="156"/>
      <c r="F193" s="156"/>
      <c r="G193" s="157"/>
      <c r="H193" s="158"/>
    </row>
    <row r="194" spans="1:8" s="61" customFormat="1" ht="15.75" thickBot="1" x14ac:dyDescent="0.3">
      <c r="A194" s="68">
        <v>5273</v>
      </c>
      <c r="B194" s="176" t="s">
        <v>217</v>
      </c>
      <c r="C194" s="162"/>
      <c r="D194" s="71"/>
      <c r="E194" s="71"/>
      <c r="F194" s="71"/>
      <c r="G194" s="163"/>
      <c r="H194" s="164"/>
    </row>
    <row r="195" spans="1:8" s="61" customFormat="1" ht="84" x14ac:dyDescent="0.25">
      <c r="A195" s="177" t="s">
        <v>218</v>
      </c>
      <c r="B195" s="102"/>
      <c r="C195" s="178" t="s">
        <v>219</v>
      </c>
      <c r="D195" s="131"/>
      <c r="E195" s="131"/>
      <c r="F195" s="131" t="s">
        <v>75</v>
      </c>
      <c r="G195" s="132" t="str">
        <f>VLOOKUP(D195&amp;E195&amp;F195,result,2,FALSE)</f>
        <v>EMPTY</v>
      </c>
      <c r="H195" s="179"/>
    </row>
    <row r="196" spans="1:8" s="61" customFormat="1" ht="96" x14ac:dyDescent="0.25">
      <c r="A196" s="180" t="s">
        <v>220</v>
      </c>
      <c r="B196" s="81"/>
      <c r="C196" s="81" t="s">
        <v>221</v>
      </c>
      <c r="D196" s="82"/>
      <c r="E196" s="82"/>
      <c r="F196" s="82" t="s">
        <v>75</v>
      </c>
      <c r="G196" s="83" t="str">
        <f>VLOOKUP(D196&amp;E196&amp;F196,result,2,FALSE)</f>
        <v>EMPTY</v>
      </c>
      <c r="H196" s="81" t="s">
        <v>168</v>
      </c>
    </row>
    <row r="197" spans="1:8" s="61" customFormat="1" ht="84.75" thickBot="1" x14ac:dyDescent="0.3">
      <c r="A197" s="145" t="s">
        <v>222</v>
      </c>
      <c r="B197" s="86"/>
      <c r="C197" s="86" t="s">
        <v>223</v>
      </c>
      <c r="D197" s="87"/>
      <c r="E197" s="87"/>
      <c r="F197" s="87" t="s">
        <v>75</v>
      </c>
      <c r="G197" s="88" t="str">
        <f>VLOOKUP(D197&amp;E197&amp;F197,result,2,FALSE)</f>
        <v>EMPTY</v>
      </c>
      <c r="H197" s="135"/>
    </row>
    <row r="198" spans="1:8" s="61" customFormat="1" ht="15" x14ac:dyDescent="0.25">
      <c r="A198" s="80"/>
      <c r="B198" s="81"/>
      <c r="C198" s="81"/>
      <c r="D198" s="82"/>
      <c r="E198" s="82"/>
      <c r="F198" s="82"/>
      <c r="G198" s="83"/>
      <c r="H198" s="84"/>
    </row>
    <row r="199" spans="1:8" s="61" customFormat="1" ht="15.75" thickBot="1" x14ac:dyDescent="0.3">
      <c r="A199" s="85"/>
      <c r="B199" s="86"/>
      <c r="C199" s="86"/>
      <c r="D199" s="87"/>
      <c r="E199" s="87"/>
      <c r="F199" s="87"/>
      <c r="G199" s="88"/>
      <c r="H199" s="89"/>
    </row>
    <row r="200" spans="1:8" s="61" customFormat="1" ht="15.75" thickBot="1" x14ac:dyDescent="0.3">
      <c r="A200" s="68">
        <v>5300</v>
      </c>
      <c r="B200" s="69" t="s">
        <v>84</v>
      </c>
      <c r="C200" s="70"/>
      <c r="D200" s="71"/>
      <c r="E200" s="71"/>
      <c r="F200" s="71"/>
      <c r="G200" s="72"/>
      <c r="H200" s="73"/>
    </row>
    <row r="201" spans="1:8" s="61" customFormat="1" ht="15.75" thickBot="1" x14ac:dyDescent="0.3">
      <c r="A201" s="68">
        <v>5310</v>
      </c>
      <c r="B201" s="181" t="s">
        <v>224</v>
      </c>
      <c r="C201" s="182"/>
      <c r="D201" s="77">
        <v>1</v>
      </c>
      <c r="E201" s="77">
        <v>1</v>
      </c>
      <c r="F201" s="77" t="s">
        <v>75</v>
      </c>
      <c r="G201" s="78" t="str">
        <f>VLOOKUP(D201&amp;E201&amp;F201,result,2,FALSE)</f>
        <v>Non-Conformity</v>
      </c>
      <c r="H201" s="79"/>
    </row>
    <row r="202" spans="1:8" s="61" customFormat="1" ht="15.75" thickBot="1" x14ac:dyDescent="0.3">
      <c r="A202" s="145">
        <v>5311</v>
      </c>
      <c r="B202" s="183"/>
      <c r="C202" s="111" t="s">
        <v>225</v>
      </c>
      <c r="D202" s="82">
        <v>1</v>
      </c>
      <c r="E202" s="82">
        <v>2</v>
      </c>
      <c r="F202" s="82" t="s">
        <v>75</v>
      </c>
      <c r="G202" s="83" t="str">
        <f>VLOOKUP(D202&amp;E202&amp;F202,result,2,FALSE)</f>
        <v>Observation</v>
      </c>
      <c r="H202" s="84"/>
    </row>
    <row r="203" spans="1:8" s="61" customFormat="1" ht="15.75" thickBot="1" x14ac:dyDescent="0.3">
      <c r="A203" s="145">
        <v>5312</v>
      </c>
      <c r="B203" s="184"/>
      <c r="C203" s="90" t="s">
        <v>226</v>
      </c>
      <c r="D203" s="82"/>
      <c r="E203" s="82"/>
      <c r="F203" s="82"/>
      <c r="G203" s="83"/>
      <c r="H203" s="84"/>
    </row>
    <row r="204" spans="1:8" s="61" customFormat="1" ht="15.75" thickBot="1" x14ac:dyDescent="0.3">
      <c r="A204" s="145">
        <v>5312</v>
      </c>
      <c r="B204" s="185"/>
      <c r="C204" s="186" t="s">
        <v>227</v>
      </c>
      <c r="D204" s="87"/>
      <c r="E204" s="87"/>
      <c r="F204" s="87"/>
      <c r="G204" s="88"/>
      <c r="H204" s="89"/>
    </row>
    <row r="205" spans="1:8" s="61" customFormat="1" ht="15.75" thickBot="1" x14ac:dyDescent="0.3">
      <c r="A205" s="68">
        <v>5320</v>
      </c>
      <c r="B205" s="181" t="s">
        <v>165</v>
      </c>
      <c r="C205" s="64"/>
      <c r="D205" s="77">
        <v>1</v>
      </c>
      <c r="E205" s="77">
        <v>1</v>
      </c>
      <c r="F205" s="77" t="s">
        <v>75</v>
      </c>
      <c r="G205" s="78" t="str">
        <f>VLOOKUP(D205&amp;E205&amp;F205,result,2,FALSE)</f>
        <v>Non-Conformity</v>
      </c>
      <c r="H205" s="79"/>
    </row>
    <row r="206" spans="1:8" s="61" customFormat="1" ht="24.75" thickBot="1" x14ac:dyDescent="0.3">
      <c r="A206" s="145">
        <v>5321</v>
      </c>
      <c r="B206" s="187"/>
      <c r="C206" s="188" t="s">
        <v>228</v>
      </c>
      <c r="D206" s="82">
        <v>1</v>
      </c>
      <c r="E206" s="82">
        <v>2</v>
      </c>
      <c r="F206" s="82" t="s">
        <v>75</v>
      </c>
      <c r="G206" s="83" t="str">
        <f>VLOOKUP(D206&amp;E206&amp;F206,result,2,FALSE)</f>
        <v>Observation</v>
      </c>
      <c r="H206" s="84"/>
    </row>
    <row r="207" spans="1:8" s="61" customFormat="1" ht="132.75" thickBot="1" x14ac:dyDescent="0.3">
      <c r="A207" s="145">
        <v>5322</v>
      </c>
      <c r="B207" s="187"/>
      <c r="C207" s="188" t="s">
        <v>229</v>
      </c>
      <c r="D207" s="82"/>
      <c r="E207" s="82"/>
      <c r="F207" s="82"/>
      <c r="G207" s="83"/>
      <c r="H207" s="84"/>
    </row>
    <row r="208" spans="1:8" s="61" customFormat="1" ht="36.75" thickBot="1" x14ac:dyDescent="0.3">
      <c r="A208" s="145">
        <v>5323</v>
      </c>
      <c r="B208" s="189"/>
      <c r="C208" s="190" t="s">
        <v>230</v>
      </c>
      <c r="D208" s="87"/>
      <c r="E208" s="87"/>
      <c r="F208" s="87"/>
      <c r="G208" s="88"/>
      <c r="H208" s="89"/>
    </row>
    <row r="209" spans="1:8" s="61" customFormat="1" ht="15.75" thickBot="1" x14ac:dyDescent="0.3">
      <c r="A209" s="68">
        <v>5330</v>
      </c>
      <c r="B209" s="153" t="s">
        <v>231</v>
      </c>
      <c r="C209" s="160"/>
      <c r="D209" s="77">
        <v>1</v>
      </c>
      <c r="E209" s="77">
        <v>1</v>
      </c>
      <c r="F209" s="77" t="s">
        <v>75</v>
      </c>
      <c r="G209" s="78" t="str">
        <f>VLOOKUP(D209&amp;E209&amp;F209,result,2,FALSE)</f>
        <v>Non-Conformity</v>
      </c>
      <c r="H209" s="79"/>
    </row>
    <row r="210" spans="1:8" s="61" customFormat="1" ht="24.75" thickBot="1" x14ac:dyDescent="0.3">
      <c r="A210" s="145">
        <v>5331</v>
      </c>
      <c r="B210" s="187"/>
      <c r="C210" s="188" t="s">
        <v>232</v>
      </c>
      <c r="D210" s="82">
        <v>1</v>
      </c>
      <c r="E210" s="82">
        <v>2</v>
      </c>
      <c r="F210" s="82" t="s">
        <v>75</v>
      </c>
      <c r="G210" s="83" t="str">
        <f>VLOOKUP(D210&amp;E210&amp;F210,result,2,FALSE)</f>
        <v>Observation</v>
      </c>
      <c r="H210" s="84"/>
    </row>
    <row r="211" spans="1:8" s="61" customFormat="1" ht="48.75" thickBot="1" x14ac:dyDescent="0.3">
      <c r="A211" s="145">
        <v>5332</v>
      </c>
      <c r="B211" s="187"/>
      <c r="C211" s="188" t="s">
        <v>233</v>
      </c>
      <c r="D211" s="82"/>
      <c r="E211" s="82"/>
      <c r="F211" s="82"/>
      <c r="G211" s="83"/>
      <c r="H211" s="84"/>
    </row>
    <row r="212" spans="1:8" s="61" customFormat="1" ht="48.75" thickBot="1" x14ac:dyDescent="0.3">
      <c r="A212" s="145">
        <v>5333</v>
      </c>
      <c r="B212" s="189"/>
      <c r="C212" s="191" t="s">
        <v>234</v>
      </c>
      <c r="D212" s="87"/>
      <c r="E212" s="87"/>
      <c r="F212" s="87"/>
      <c r="G212" s="88"/>
      <c r="H212" s="89"/>
    </row>
    <row r="213" spans="1:8" s="61" customFormat="1" ht="15.75" thickBot="1" x14ac:dyDescent="0.3">
      <c r="A213" s="68">
        <v>5340</v>
      </c>
      <c r="B213" s="153" t="s">
        <v>187</v>
      </c>
      <c r="C213" s="160"/>
      <c r="D213" s="77">
        <v>1</v>
      </c>
      <c r="E213" s="77">
        <v>1</v>
      </c>
      <c r="F213" s="77" t="s">
        <v>75</v>
      </c>
      <c r="G213" s="78" t="str">
        <f>VLOOKUP(D213&amp;E213&amp;F213,result,2,FALSE)</f>
        <v>Non-Conformity</v>
      </c>
      <c r="H213" s="79"/>
    </row>
    <row r="214" spans="1:8" s="61" customFormat="1" ht="24.75" thickBot="1" x14ac:dyDescent="0.3">
      <c r="A214" s="145">
        <v>5341</v>
      </c>
      <c r="B214" s="187"/>
      <c r="C214" s="188" t="s">
        <v>235</v>
      </c>
      <c r="D214" s="82">
        <v>1</v>
      </c>
      <c r="E214" s="82">
        <v>2</v>
      </c>
      <c r="F214" s="82" t="s">
        <v>75</v>
      </c>
      <c r="G214" s="83" t="str">
        <f>VLOOKUP(D214&amp;E214&amp;F214,result,2,FALSE)</f>
        <v>Observation</v>
      </c>
      <c r="H214" s="84"/>
    </row>
    <row r="215" spans="1:8" s="61" customFormat="1" ht="84.75" thickBot="1" x14ac:dyDescent="0.3">
      <c r="A215" s="145">
        <v>5342</v>
      </c>
      <c r="B215" s="187"/>
      <c r="C215" s="191" t="s">
        <v>236</v>
      </c>
      <c r="D215" s="82"/>
      <c r="E215" s="82"/>
      <c r="F215" s="82"/>
      <c r="G215" s="83"/>
      <c r="H215" s="84"/>
    </row>
    <row r="216" spans="1:8" s="61" customFormat="1" ht="15.75" thickBot="1" x14ac:dyDescent="0.3">
      <c r="A216" s="68">
        <v>5350</v>
      </c>
      <c r="B216" s="192" t="s">
        <v>195</v>
      </c>
      <c r="C216" s="155"/>
      <c r="D216" s="87"/>
      <c r="E216" s="87"/>
      <c r="F216" s="87"/>
      <c r="G216" s="88"/>
      <c r="H216" s="89"/>
    </row>
    <row r="217" spans="1:8" s="61" customFormat="1" ht="48.75" thickBot="1" x14ac:dyDescent="0.3">
      <c r="A217" s="145">
        <v>5351</v>
      </c>
      <c r="B217" s="187"/>
      <c r="C217" s="188" t="s">
        <v>237</v>
      </c>
      <c r="D217" s="77">
        <v>1</v>
      </c>
      <c r="E217" s="77">
        <v>1</v>
      </c>
      <c r="F217" s="77" t="s">
        <v>75</v>
      </c>
      <c r="G217" s="78" t="str">
        <f>VLOOKUP(D217&amp;E217&amp;F217,result,2,FALSE)</f>
        <v>Non-Conformity</v>
      </c>
      <c r="H217" s="79"/>
    </row>
    <row r="218" spans="1:8" s="61" customFormat="1" ht="156.75" thickBot="1" x14ac:dyDescent="0.3">
      <c r="A218" s="145">
        <v>5352</v>
      </c>
      <c r="B218" s="193"/>
      <c r="C218" s="191" t="s">
        <v>238</v>
      </c>
      <c r="D218" s="82">
        <v>1</v>
      </c>
      <c r="E218" s="82">
        <v>2</v>
      </c>
      <c r="F218" s="82" t="s">
        <v>75</v>
      </c>
      <c r="G218" s="83" t="str">
        <f>VLOOKUP(D218&amp;E218&amp;F218,result,2,FALSE)</f>
        <v>Observation</v>
      </c>
      <c r="H218" s="84"/>
    </row>
    <row r="219" spans="1:8" s="61" customFormat="1" ht="15" x14ac:dyDescent="0.25">
      <c r="A219" s="80"/>
      <c r="B219" s="81"/>
      <c r="C219" s="81"/>
      <c r="D219" s="82"/>
      <c r="E219" s="82"/>
      <c r="F219" s="82"/>
      <c r="G219" s="83"/>
      <c r="H219" s="84"/>
    </row>
    <row r="220" spans="1:8" s="61" customFormat="1" ht="15.75" thickBot="1" x14ac:dyDescent="0.3">
      <c r="A220" s="85"/>
      <c r="B220" s="86"/>
      <c r="C220" s="86"/>
      <c r="D220" s="87"/>
      <c r="E220" s="87"/>
      <c r="F220" s="87"/>
      <c r="G220" s="88"/>
      <c r="H220" s="89"/>
    </row>
    <row r="221" spans="1:8" s="61" customFormat="1" ht="15.75" thickBot="1" x14ac:dyDescent="0.3">
      <c r="A221" s="68">
        <v>5400</v>
      </c>
      <c r="B221" s="69" t="s">
        <v>87</v>
      </c>
      <c r="C221" s="70"/>
      <c r="D221" s="71"/>
      <c r="E221" s="71"/>
      <c r="F221" s="71"/>
      <c r="G221" s="72"/>
      <c r="H221" s="73"/>
    </row>
    <row r="222" spans="1:8" s="61" customFormat="1" ht="15" x14ac:dyDescent="0.25">
      <c r="A222" s="74">
        <v>5401</v>
      </c>
      <c r="B222" s="75"/>
      <c r="C222" s="90" t="s">
        <v>239</v>
      </c>
      <c r="D222" s="77">
        <v>1</v>
      </c>
      <c r="E222" s="77">
        <v>1</v>
      </c>
      <c r="F222" s="77" t="s">
        <v>75</v>
      </c>
      <c r="G222" s="78" t="str">
        <f>VLOOKUP(D222&amp;E222&amp;F222,result,2,FALSE)</f>
        <v>Non-Conformity</v>
      </c>
      <c r="H222" s="79"/>
    </row>
    <row r="223" spans="1:8" s="61" customFormat="1" ht="24" x14ac:dyDescent="0.25">
      <c r="A223" s="80">
        <v>5402</v>
      </c>
      <c r="B223" s="81"/>
      <c r="C223" s="90" t="s">
        <v>240</v>
      </c>
      <c r="D223" s="82">
        <v>1</v>
      </c>
      <c r="E223" s="82">
        <v>2</v>
      </c>
      <c r="F223" s="82" t="s">
        <v>75</v>
      </c>
      <c r="G223" s="83" t="str">
        <f>VLOOKUP(D223&amp;E223&amp;F223,result,2,FALSE)</f>
        <v>Observation</v>
      </c>
      <c r="H223" s="84"/>
    </row>
    <row r="224" spans="1:8" s="61" customFormat="1" ht="24" x14ac:dyDescent="0.25">
      <c r="A224" s="80">
        <v>5403</v>
      </c>
      <c r="B224" s="81"/>
      <c r="C224" s="90" t="s">
        <v>241</v>
      </c>
      <c r="D224" s="82">
        <v>1</v>
      </c>
      <c r="E224" s="82">
        <v>3</v>
      </c>
      <c r="F224" s="82" t="s">
        <v>75</v>
      </c>
      <c r="G224" s="83" t="str">
        <f>VLOOKUP(D224&amp;E224&amp;F224,result,2,FALSE)</f>
        <v>Acceptable</v>
      </c>
      <c r="H224" s="84"/>
    </row>
    <row r="225" spans="1:8" s="61" customFormat="1" ht="15" x14ac:dyDescent="0.25">
      <c r="A225" s="80">
        <v>5404</v>
      </c>
      <c r="B225" s="81"/>
      <c r="C225" s="186" t="s">
        <v>120</v>
      </c>
      <c r="D225" s="82">
        <v>0</v>
      </c>
      <c r="E225" s="82"/>
      <c r="F225" s="82" t="s">
        <v>75</v>
      </c>
      <c r="G225" s="83" t="str">
        <f>VLOOKUP(D225&amp;E225&amp;F225,result,2,FALSE)</f>
        <v>Non-Conformity</v>
      </c>
      <c r="H225" s="84"/>
    </row>
    <row r="226" spans="1:8" s="61" customFormat="1" ht="24.75" thickBot="1" x14ac:dyDescent="0.3">
      <c r="A226" s="85">
        <v>5405</v>
      </c>
      <c r="B226" s="86"/>
      <c r="C226" s="91" t="s">
        <v>242</v>
      </c>
      <c r="D226" s="87" t="s">
        <v>83</v>
      </c>
      <c r="E226" s="87"/>
      <c r="F226" s="87" t="s">
        <v>75</v>
      </c>
      <c r="G226" s="88" t="str">
        <f>VLOOKUP(D226&amp;E226&amp;F226,result,2,FALSE)</f>
        <v>Not Applicable</v>
      </c>
      <c r="H226" s="89"/>
    </row>
    <row r="227" spans="1:8" s="61" customFormat="1" ht="15.75" thickBot="1" x14ac:dyDescent="0.3">
      <c r="A227" s="68">
        <v>5500</v>
      </c>
      <c r="B227" s="69" t="s">
        <v>92</v>
      </c>
      <c r="C227" s="70"/>
      <c r="D227" s="71"/>
      <c r="E227" s="71"/>
      <c r="F227" s="71"/>
      <c r="G227" s="72"/>
      <c r="H227" s="73"/>
    </row>
    <row r="228" spans="1:8" s="61" customFormat="1" ht="96" x14ac:dyDescent="0.25">
      <c r="A228" s="194">
        <v>5501</v>
      </c>
      <c r="B228" s="75"/>
      <c r="C228" s="75" t="s">
        <v>243</v>
      </c>
      <c r="D228" s="77">
        <v>1</v>
      </c>
      <c r="E228" s="77">
        <v>1</v>
      </c>
      <c r="F228" s="77" t="s">
        <v>75</v>
      </c>
      <c r="G228" s="78" t="str">
        <f>VLOOKUP(D228&amp;E228&amp;F228,result,2,FALSE)</f>
        <v>Non-Conformity</v>
      </c>
      <c r="H228" s="79"/>
    </row>
    <row r="229" spans="1:8" s="61" customFormat="1" ht="24.75" thickBot="1" x14ac:dyDescent="0.3">
      <c r="A229" s="195">
        <v>5502</v>
      </c>
      <c r="B229" s="81"/>
      <c r="C229" s="81" t="s">
        <v>158</v>
      </c>
      <c r="D229" s="82">
        <v>1</v>
      </c>
      <c r="E229" s="82">
        <v>2</v>
      </c>
      <c r="F229" s="82" t="s">
        <v>75</v>
      </c>
      <c r="G229" s="83" t="str">
        <f>VLOOKUP(D229&amp;E229&amp;F229,result,2,FALSE)</f>
        <v>Observation</v>
      </c>
      <c r="H229" s="84"/>
    </row>
    <row r="230" spans="1:8" s="61" customFormat="1" ht="15" x14ac:dyDescent="0.25">
      <c r="A230" s="196">
        <v>5503</v>
      </c>
      <c r="B230" s="197"/>
      <c r="C230" s="197" t="s">
        <v>244</v>
      </c>
      <c r="D230" s="77">
        <v>1</v>
      </c>
      <c r="E230" s="77">
        <v>1</v>
      </c>
      <c r="F230" s="77" t="s">
        <v>75</v>
      </c>
      <c r="G230" s="78" t="str">
        <f>VLOOKUP(D230&amp;E230&amp;F230,result,2,FALSE)</f>
        <v>Non-Conformity</v>
      </c>
      <c r="H230" s="79"/>
    </row>
    <row r="231" spans="1:8" s="61" customFormat="1" ht="24.75" thickBot="1" x14ac:dyDescent="0.3">
      <c r="A231" s="198">
        <v>5504</v>
      </c>
      <c r="B231" s="86"/>
      <c r="C231" s="86" t="s">
        <v>245</v>
      </c>
      <c r="D231" s="82">
        <v>1</v>
      </c>
      <c r="E231" s="82">
        <v>2</v>
      </c>
      <c r="F231" s="82" t="s">
        <v>75</v>
      </c>
      <c r="G231" s="83" t="str">
        <f>VLOOKUP(D231&amp;E231&amp;F231,result,2,FALSE)</f>
        <v>Observation</v>
      </c>
      <c r="H231" s="84"/>
    </row>
    <row r="232" spans="1:8" s="61" customFormat="1" ht="15.75" thickBot="1" x14ac:dyDescent="0.3">
      <c r="A232" s="199"/>
      <c r="B232" s="200"/>
      <c r="C232" s="200"/>
      <c r="D232" s="77"/>
      <c r="E232" s="77"/>
      <c r="F232" s="77"/>
      <c r="G232" s="78"/>
      <c r="H232" s="79"/>
    </row>
    <row r="233" spans="1:8" s="61" customFormat="1" ht="15.75" thickBot="1" x14ac:dyDescent="0.3">
      <c r="A233" s="68">
        <v>5510</v>
      </c>
      <c r="B233" s="69" t="s">
        <v>246</v>
      </c>
      <c r="C233" s="70"/>
      <c r="D233" s="82"/>
      <c r="E233" s="82"/>
      <c r="F233" s="82"/>
      <c r="G233" s="83"/>
      <c r="H233" s="84"/>
    </row>
    <row r="234" spans="1:8" s="61" customFormat="1" ht="24" x14ac:dyDescent="0.25">
      <c r="A234" s="201">
        <v>5511</v>
      </c>
      <c r="B234" s="202"/>
      <c r="C234" s="102" t="s">
        <v>247</v>
      </c>
      <c r="D234" s="77">
        <v>1</v>
      </c>
      <c r="E234" s="77">
        <v>1</v>
      </c>
      <c r="F234" s="77" t="s">
        <v>75</v>
      </c>
      <c r="G234" s="78" t="str">
        <f t="shared" ref="G234:G239" si="5">VLOOKUP(D234&amp;E234&amp;F234,result,2,FALSE)</f>
        <v>Non-Conformity</v>
      </c>
      <c r="H234" s="79"/>
    </row>
    <row r="235" spans="1:8" ht="15.75" customHeight="1" thickBot="1" x14ac:dyDescent="0.25">
      <c r="A235" s="203">
        <v>5512</v>
      </c>
      <c r="B235" s="202"/>
      <c r="C235" s="81" t="s">
        <v>248</v>
      </c>
      <c r="D235" s="82">
        <v>1</v>
      </c>
      <c r="E235" s="82">
        <v>2</v>
      </c>
      <c r="F235" s="82" t="s">
        <v>75</v>
      </c>
      <c r="G235" s="83" t="str">
        <f t="shared" si="5"/>
        <v>Observation</v>
      </c>
      <c r="H235" s="84"/>
    </row>
    <row r="236" spans="1:8" s="61" customFormat="1" ht="24" x14ac:dyDescent="0.25">
      <c r="A236" s="203">
        <v>5513</v>
      </c>
      <c r="B236" s="202"/>
      <c r="C236" s="81" t="s">
        <v>249</v>
      </c>
      <c r="D236" s="77">
        <v>1</v>
      </c>
      <c r="E236" s="77">
        <v>1</v>
      </c>
      <c r="F236" s="77" t="s">
        <v>75</v>
      </c>
      <c r="G236" s="78" t="str">
        <f t="shared" si="5"/>
        <v>Non-Conformity</v>
      </c>
      <c r="H236" s="79"/>
    </row>
    <row r="237" spans="1:8" s="61" customFormat="1" ht="15.75" thickBot="1" x14ac:dyDescent="0.3">
      <c r="A237" s="203">
        <v>5514</v>
      </c>
      <c r="B237" s="202"/>
      <c r="C237" s="81" t="s">
        <v>250</v>
      </c>
      <c r="D237" s="82">
        <v>1</v>
      </c>
      <c r="E237" s="82">
        <v>2</v>
      </c>
      <c r="F237" s="82" t="s">
        <v>75</v>
      </c>
      <c r="G237" s="83" t="str">
        <f t="shared" si="5"/>
        <v>Observation</v>
      </c>
      <c r="H237" s="84"/>
    </row>
    <row r="238" spans="1:8" s="61" customFormat="1" ht="15" x14ac:dyDescent="0.25">
      <c r="A238" s="203">
        <v>5515</v>
      </c>
      <c r="B238" s="81"/>
      <c r="C238" s="81" t="s">
        <v>251</v>
      </c>
      <c r="D238" s="77">
        <v>1</v>
      </c>
      <c r="E238" s="77">
        <v>1</v>
      </c>
      <c r="F238" s="77" t="s">
        <v>75</v>
      </c>
      <c r="G238" s="78" t="str">
        <f t="shared" si="5"/>
        <v>Non-Conformity</v>
      </c>
      <c r="H238" s="79"/>
    </row>
    <row r="239" spans="1:8" s="61" customFormat="1" ht="15.75" thickBot="1" x14ac:dyDescent="0.3">
      <c r="A239" s="204">
        <v>5516</v>
      </c>
      <c r="B239" s="103"/>
      <c r="C239" s="103" t="s">
        <v>252</v>
      </c>
      <c r="D239" s="82">
        <v>1</v>
      </c>
      <c r="E239" s="82">
        <v>2</v>
      </c>
      <c r="F239" s="82" t="s">
        <v>75</v>
      </c>
      <c r="G239" s="83" t="str">
        <f t="shared" si="5"/>
        <v>Observation</v>
      </c>
      <c r="H239" s="84"/>
    </row>
    <row r="240" spans="1:8" s="61" customFormat="1" ht="15.75" thickBot="1" x14ac:dyDescent="0.25">
      <c r="A240" s="199"/>
      <c r="B240" s="53"/>
      <c r="C240" s="205"/>
      <c r="D240" s="77"/>
      <c r="E240" s="77"/>
      <c r="F240" s="77"/>
      <c r="G240" s="78"/>
      <c r="H240" s="79"/>
    </row>
    <row r="241" spans="1:8" s="61" customFormat="1" ht="15.75" thickBot="1" x14ac:dyDescent="0.3">
      <c r="A241" s="68">
        <v>5520</v>
      </c>
      <c r="B241" s="69" t="s">
        <v>253</v>
      </c>
      <c r="C241" s="70"/>
      <c r="D241" s="82"/>
      <c r="E241" s="82"/>
      <c r="F241" s="82"/>
      <c r="G241" s="83"/>
      <c r="H241" s="84"/>
    </row>
    <row r="242" spans="1:8" s="61" customFormat="1" ht="36" x14ac:dyDescent="0.25">
      <c r="A242" s="206">
        <v>5521</v>
      </c>
      <c r="B242" s="202"/>
      <c r="C242" s="102" t="s">
        <v>254</v>
      </c>
      <c r="D242" s="77">
        <v>1</v>
      </c>
      <c r="E242" s="77">
        <v>1</v>
      </c>
      <c r="F242" s="77" t="s">
        <v>75</v>
      </c>
      <c r="G242" s="78" t="str">
        <f>VLOOKUP(D242&amp;E242&amp;F242,result,2,FALSE)</f>
        <v>Non-Conformity</v>
      </c>
      <c r="H242" s="79"/>
    </row>
    <row r="243" spans="1:8" s="61" customFormat="1" ht="24.75" thickBot="1" x14ac:dyDescent="0.3">
      <c r="A243" s="207">
        <v>5522</v>
      </c>
      <c r="B243" s="202"/>
      <c r="C243" s="81" t="s">
        <v>255</v>
      </c>
      <c r="D243" s="82">
        <v>1</v>
      </c>
      <c r="E243" s="82">
        <v>2</v>
      </c>
      <c r="F243" s="82" t="s">
        <v>75</v>
      </c>
      <c r="G243" s="83" t="str">
        <f>VLOOKUP(D243&amp;E243&amp;F243,result,2,FALSE)</f>
        <v>Observation</v>
      </c>
      <c r="H243" s="84"/>
    </row>
    <row r="244" spans="1:8" s="61" customFormat="1" ht="36" x14ac:dyDescent="0.25">
      <c r="A244" s="207">
        <v>5523</v>
      </c>
      <c r="B244" s="202"/>
      <c r="C244" s="197" t="s">
        <v>256</v>
      </c>
      <c r="D244" s="77">
        <v>1</v>
      </c>
      <c r="E244" s="77">
        <v>1</v>
      </c>
      <c r="F244" s="77" t="s">
        <v>75</v>
      </c>
      <c r="G244" s="78" t="str">
        <f>VLOOKUP(D244&amp;E244&amp;F244,result,2,FALSE)</f>
        <v>Non-Conformity</v>
      </c>
      <c r="H244" s="79"/>
    </row>
    <row r="245" spans="1:8" s="61" customFormat="1" ht="36.75" thickBot="1" x14ac:dyDescent="0.3">
      <c r="A245" s="207">
        <v>5524</v>
      </c>
      <c r="B245" s="202"/>
      <c r="C245" s="197" t="s">
        <v>257</v>
      </c>
      <c r="D245" s="82">
        <v>1</v>
      </c>
      <c r="E245" s="82">
        <v>2</v>
      </c>
      <c r="F245" s="82" t="s">
        <v>75</v>
      </c>
      <c r="G245" s="83" t="str">
        <f>VLOOKUP(D245&amp;E245&amp;F245,result,2,FALSE)</f>
        <v>Observation</v>
      </c>
      <c r="H245" s="84"/>
    </row>
    <row r="246" spans="1:8" s="61" customFormat="1" ht="24.75" thickBot="1" x14ac:dyDescent="0.3">
      <c r="A246" s="208">
        <v>5525</v>
      </c>
      <c r="B246" s="209"/>
      <c r="C246" s="86" t="s">
        <v>258</v>
      </c>
      <c r="D246" s="77">
        <v>1</v>
      </c>
      <c r="E246" s="77">
        <v>1</v>
      </c>
      <c r="F246" s="77" t="s">
        <v>75</v>
      </c>
      <c r="G246" s="78" t="str">
        <f>VLOOKUP(D246&amp;E246&amp;F246,result,2,FALSE)</f>
        <v>Non-Conformity</v>
      </c>
      <c r="H246" s="79"/>
    </row>
    <row r="247" spans="1:8" s="61" customFormat="1" ht="15.75" thickBot="1" x14ac:dyDescent="0.25">
      <c r="A247" s="199"/>
      <c r="B247" s="53"/>
      <c r="C247" s="190"/>
      <c r="D247" s="77"/>
      <c r="E247" s="77"/>
      <c r="F247" s="77"/>
      <c r="G247" s="78"/>
      <c r="H247" s="79"/>
    </row>
    <row r="248" spans="1:8" s="61" customFormat="1" ht="15.75" thickBot="1" x14ac:dyDescent="0.3">
      <c r="A248" s="68">
        <v>5530</v>
      </c>
      <c r="B248" s="69" t="s">
        <v>259</v>
      </c>
      <c r="C248" s="70"/>
      <c r="D248" s="82"/>
      <c r="E248" s="82"/>
      <c r="F248" s="82"/>
      <c r="G248" s="83"/>
      <c r="H248" s="84"/>
    </row>
    <row r="249" spans="1:8" s="61" customFormat="1" ht="48" x14ac:dyDescent="0.25">
      <c r="A249" s="206">
        <v>5531</v>
      </c>
      <c r="B249" s="202"/>
      <c r="C249" s="102" t="s">
        <v>260</v>
      </c>
      <c r="D249" s="77">
        <v>1</v>
      </c>
      <c r="E249" s="77">
        <v>1</v>
      </c>
      <c r="F249" s="77" t="s">
        <v>75</v>
      </c>
      <c r="G249" s="78" t="str">
        <f t="shared" ref="G249:G254" si="6">VLOOKUP(D249&amp;E249&amp;F249,result,2,FALSE)</f>
        <v>Non-Conformity</v>
      </c>
      <c r="H249" s="79"/>
    </row>
    <row r="250" spans="1:8" s="61" customFormat="1" ht="24.75" thickBot="1" x14ac:dyDescent="0.3">
      <c r="A250" s="207">
        <v>5532</v>
      </c>
      <c r="B250" s="202"/>
      <c r="C250" s="81" t="s">
        <v>261</v>
      </c>
      <c r="D250" s="82">
        <v>1</v>
      </c>
      <c r="E250" s="82">
        <v>2</v>
      </c>
      <c r="F250" s="82" t="s">
        <v>75</v>
      </c>
      <c r="G250" s="83" t="str">
        <f t="shared" si="6"/>
        <v>Observation</v>
      </c>
      <c r="H250" s="84"/>
    </row>
    <row r="251" spans="1:8" s="61" customFormat="1" ht="36" x14ac:dyDescent="0.25">
      <c r="A251" s="207">
        <v>5533</v>
      </c>
      <c r="B251" s="202"/>
      <c r="C251" s="197" t="s">
        <v>262</v>
      </c>
      <c r="D251" s="77">
        <v>1</v>
      </c>
      <c r="E251" s="77">
        <v>1</v>
      </c>
      <c r="F251" s="77" t="s">
        <v>75</v>
      </c>
      <c r="G251" s="78" t="str">
        <f t="shared" si="6"/>
        <v>Non-Conformity</v>
      </c>
      <c r="H251" s="79"/>
    </row>
    <row r="252" spans="1:8" ht="36.75" thickBot="1" x14ac:dyDescent="0.25">
      <c r="A252" s="207">
        <v>5534</v>
      </c>
      <c r="B252" s="202"/>
      <c r="C252" s="197" t="s">
        <v>263</v>
      </c>
      <c r="D252" s="82">
        <v>1</v>
      </c>
      <c r="E252" s="82">
        <v>2</v>
      </c>
      <c r="F252" s="82" t="s">
        <v>75</v>
      </c>
      <c r="G252" s="83" t="str">
        <f t="shared" si="6"/>
        <v>Observation</v>
      </c>
      <c r="H252" s="84"/>
    </row>
    <row r="253" spans="1:8" ht="36" x14ac:dyDescent="0.2">
      <c r="A253" s="207">
        <v>5535</v>
      </c>
      <c r="B253" s="202"/>
      <c r="C253" s="197" t="s">
        <v>264</v>
      </c>
      <c r="D253" s="77">
        <v>1</v>
      </c>
      <c r="E253" s="77">
        <v>1</v>
      </c>
      <c r="F253" s="77" t="s">
        <v>75</v>
      </c>
      <c r="G253" s="78" t="str">
        <f t="shared" si="6"/>
        <v>Non-Conformity</v>
      </c>
      <c r="H253" s="79"/>
    </row>
    <row r="254" spans="1:8" ht="24.75" thickBot="1" x14ac:dyDescent="0.25">
      <c r="A254" s="208">
        <v>5536</v>
      </c>
      <c r="B254" s="209"/>
      <c r="C254" s="86" t="s">
        <v>258</v>
      </c>
      <c r="D254" s="82">
        <v>1</v>
      </c>
      <c r="E254" s="82">
        <v>2</v>
      </c>
      <c r="F254" s="82" t="s">
        <v>75</v>
      </c>
      <c r="G254" s="83" t="str">
        <f t="shared" si="6"/>
        <v>Observation</v>
      </c>
      <c r="H254" s="84"/>
    </row>
    <row r="255" spans="1:8" ht="15.75" thickBot="1" x14ac:dyDescent="0.25">
      <c r="A255" s="199"/>
      <c r="B255" s="160"/>
      <c r="C255" s="160"/>
      <c r="D255" s="77"/>
      <c r="E255" s="77"/>
      <c r="F255" s="77"/>
      <c r="G255" s="78"/>
      <c r="H255" s="79"/>
    </row>
    <row r="256" spans="1:8" s="116" customFormat="1" ht="15.75" thickBot="1" x14ac:dyDescent="0.25">
      <c r="A256" s="68">
        <v>5540</v>
      </c>
      <c r="B256" s="69" t="s">
        <v>265</v>
      </c>
      <c r="C256" s="70"/>
      <c r="D256" s="82"/>
      <c r="E256" s="82"/>
      <c r="F256" s="82"/>
      <c r="G256" s="83"/>
      <c r="H256" s="84"/>
    </row>
    <row r="257" spans="1:8" ht="15" x14ac:dyDescent="0.2">
      <c r="A257" s="206">
        <v>7401</v>
      </c>
      <c r="B257" s="202"/>
      <c r="C257" s="102" t="s">
        <v>266</v>
      </c>
      <c r="D257" s="77">
        <v>1</v>
      </c>
      <c r="E257" s="77">
        <v>1</v>
      </c>
      <c r="F257" s="77" t="s">
        <v>75</v>
      </c>
      <c r="G257" s="78" t="str">
        <f>VLOOKUP(D257&amp;E257&amp;F257,result,2,FALSE)</f>
        <v>Non-Conformity</v>
      </c>
      <c r="H257" s="79"/>
    </row>
    <row r="258" spans="1:8" ht="15.75" thickBot="1" x14ac:dyDescent="0.25">
      <c r="A258" s="207">
        <v>7402</v>
      </c>
      <c r="B258" s="210"/>
      <c r="C258" s="81" t="s">
        <v>267</v>
      </c>
      <c r="D258" s="82">
        <v>1</v>
      </c>
      <c r="E258" s="82">
        <v>2</v>
      </c>
      <c r="F258" s="82" t="s">
        <v>75</v>
      </c>
      <c r="G258" s="83" t="str">
        <f>VLOOKUP(D258&amp;E258&amp;F258,result,2,FALSE)</f>
        <v>Observation</v>
      </c>
      <c r="H258" s="84"/>
    </row>
    <row r="259" spans="1:8" ht="15" x14ac:dyDescent="0.2">
      <c r="A259" s="207">
        <v>7403</v>
      </c>
      <c r="B259" s="210"/>
      <c r="C259" s="81" t="s">
        <v>268</v>
      </c>
      <c r="D259" s="77">
        <v>1</v>
      </c>
      <c r="E259" s="77">
        <v>1</v>
      </c>
      <c r="F259" s="77" t="s">
        <v>75</v>
      </c>
      <c r="G259" s="78" t="str">
        <f>VLOOKUP(D259&amp;E259&amp;F259,result,2,FALSE)</f>
        <v>Non-Conformity</v>
      </c>
      <c r="H259" s="79"/>
    </row>
    <row r="260" spans="1:8" ht="24.75" thickBot="1" x14ac:dyDescent="0.25">
      <c r="A260" s="208">
        <v>7404</v>
      </c>
      <c r="B260" s="209"/>
      <c r="C260" s="86" t="s">
        <v>269</v>
      </c>
      <c r="D260" s="82">
        <v>1</v>
      </c>
      <c r="E260" s="82">
        <v>2</v>
      </c>
      <c r="F260" s="82" t="s">
        <v>75</v>
      </c>
      <c r="G260" s="83" t="str">
        <f>VLOOKUP(D260&amp;E260&amp;F260,result,2,FALSE)</f>
        <v>Observation</v>
      </c>
      <c r="H260" s="84"/>
    </row>
    <row r="261" spans="1:8" ht="15.75" thickBot="1" x14ac:dyDescent="0.25">
      <c r="A261" s="199"/>
      <c r="B261" s="160"/>
      <c r="C261" s="160"/>
      <c r="D261" s="77"/>
      <c r="E261" s="77"/>
      <c r="F261" s="77"/>
      <c r="G261" s="78"/>
      <c r="H261" s="79"/>
    </row>
    <row r="262" spans="1:8" ht="15.75" thickBot="1" x14ac:dyDescent="0.25">
      <c r="A262" s="68">
        <v>7500</v>
      </c>
      <c r="B262" s="69" t="s">
        <v>270</v>
      </c>
      <c r="C262" s="70"/>
      <c r="D262" s="82"/>
      <c r="E262" s="82"/>
      <c r="F262" s="82"/>
      <c r="G262" s="83"/>
      <c r="H262" s="84"/>
    </row>
    <row r="263" spans="1:8" ht="15" x14ac:dyDescent="0.2">
      <c r="A263" s="206">
        <v>5541</v>
      </c>
      <c r="B263" s="202"/>
      <c r="C263" s="102" t="s">
        <v>266</v>
      </c>
      <c r="D263" s="77">
        <v>1</v>
      </c>
      <c r="E263" s="77">
        <v>1</v>
      </c>
      <c r="F263" s="77" t="s">
        <v>75</v>
      </c>
      <c r="G263" s="78" t="str">
        <f>VLOOKUP(D263&amp;E263&amp;F263,result,2,FALSE)</f>
        <v>Non-Conformity</v>
      </c>
      <c r="H263" s="79"/>
    </row>
    <row r="264" spans="1:8" ht="24.75" thickBot="1" x14ac:dyDescent="0.25">
      <c r="A264" s="207">
        <v>5542</v>
      </c>
      <c r="B264" s="210"/>
      <c r="C264" s="81" t="s">
        <v>271</v>
      </c>
      <c r="D264" s="82">
        <v>1</v>
      </c>
      <c r="E264" s="82">
        <v>2</v>
      </c>
      <c r="F264" s="82" t="s">
        <v>75</v>
      </c>
      <c r="G264" s="83" t="str">
        <f>VLOOKUP(D264&amp;E264&amp;F264,result,2,FALSE)</f>
        <v>Observation</v>
      </c>
      <c r="H264" s="84"/>
    </row>
    <row r="265" spans="1:8" ht="15" x14ac:dyDescent="0.2">
      <c r="A265" s="206">
        <v>5543</v>
      </c>
      <c r="B265" s="210"/>
      <c r="C265" s="81" t="s">
        <v>272</v>
      </c>
      <c r="D265" s="77">
        <v>1</v>
      </c>
      <c r="E265" s="77">
        <v>1</v>
      </c>
      <c r="F265" s="77" t="s">
        <v>75</v>
      </c>
      <c r="G265" s="78" t="str">
        <f>VLOOKUP(D265&amp;E265&amp;F265,result,2,FALSE)</f>
        <v>Non-Conformity</v>
      </c>
      <c r="H265" s="79"/>
    </row>
    <row r="266" spans="1:8" ht="60.75" thickBot="1" x14ac:dyDescent="0.25">
      <c r="A266" s="207">
        <v>5544</v>
      </c>
      <c r="B266" s="210"/>
      <c r="C266" s="81" t="s">
        <v>273</v>
      </c>
      <c r="D266" s="82">
        <v>1</v>
      </c>
      <c r="E266" s="82">
        <v>2</v>
      </c>
      <c r="F266" s="82" t="s">
        <v>75</v>
      </c>
      <c r="G266" s="83" t="str">
        <f>VLOOKUP(D266&amp;E266&amp;F266,result,2,FALSE)</f>
        <v>Observation</v>
      </c>
      <c r="H266" s="84"/>
    </row>
    <row r="267" spans="1:8" ht="24.75" thickBot="1" x14ac:dyDescent="0.25">
      <c r="A267" s="206">
        <v>5545</v>
      </c>
      <c r="B267" s="211"/>
      <c r="C267" s="103" t="s">
        <v>274</v>
      </c>
      <c r="D267" s="77">
        <v>1</v>
      </c>
      <c r="E267" s="77">
        <v>1</v>
      </c>
      <c r="F267" s="77" t="s">
        <v>75</v>
      </c>
      <c r="G267" s="78" t="str">
        <f>VLOOKUP(D267&amp;E267&amp;F267,result,2,FALSE)</f>
        <v>Non-Conformity</v>
      </c>
      <c r="H267" s="79"/>
    </row>
    <row r="268" spans="1:8" ht="15.75" thickBot="1" x14ac:dyDescent="0.25">
      <c r="A268" s="199"/>
      <c r="B268" s="160"/>
      <c r="C268" s="160"/>
      <c r="D268" s="82"/>
      <c r="E268" s="82"/>
      <c r="F268" s="82"/>
      <c r="G268" s="83"/>
      <c r="H268" s="84"/>
    </row>
    <row r="269" spans="1:8" ht="15.75" thickBot="1" x14ac:dyDescent="0.25">
      <c r="A269" s="68">
        <v>5560</v>
      </c>
      <c r="B269" s="69" t="s">
        <v>275</v>
      </c>
      <c r="C269" s="70"/>
      <c r="D269" s="77"/>
      <c r="E269" s="77"/>
      <c r="F269" s="77"/>
      <c r="G269" s="78"/>
      <c r="H269" s="79"/>
    </row>
    <row r="270" spans="1:8" ht="15.75" thickBot="1" x14ac:dyDescent="0.25">
      <c r="A270" s="206">
        <v>5561</v>
      </c>
      <c r="B270" s="202"/>
      <c r="C270" s="102" t="s">
        <v>266</v>
      </c>
      <c r="D270" s="82">
        <v>1</v>
      </c>
      <c r="E270" s="82">
        <v>2</v>
      </c>
      <c r="F270" s="82" t="s">
        <v>75</v>
      </c>
      <c r="G270" s="83" t="str">
        <f>VLOOKUP(D270&amp;E270&amp;F270,result,2,FALSE)</f>
        <v>Observation</v>
      </c>
      <c r="H270" s="84"/>
    </row>
    <row r="271" spans="1:8" ht="48" x14ac:dyDescent="0.2">
      <c r="A271" s="207">
        <v>5562</v>
      </c>
      <c r="B271" s="210"/>
      <c r="C271" s="81" t="s">
        <v>276</v>
      </c>
      <c r="D271" s="77">
        <v>1</v>
      </c>
      <c r="E271" s="77">
        <v>1</v>
      </c>
      <c r="F271" s="77" t="s">
        <v>75</v>
      </c>
      <c r="G271" s="78" t="str">
        <f>VLOOKUP(D271&amp;E271&amp;F271,result,2,FALSE)</f>
        <v>Non-Conformity</v>
      </c>
      <c r="H271" s="79"/>
    </row>
    <row r="272" spans="1:8" ht="24.75" thickBot="1" x14ac:dyDescent="0.25">
      <c r="A272" s="206">
        <v>5563</v>
      </c>
      <c r="B272" s="210"/>
      <c r="C272" s="81" t="s">
        <v>277</v>
      </c>
      <c r="D272" s="82">
        <v>1</v>
      </c>
      <c r="E272" s="82">
        <v>2</v>
      </c>
      <c r="F272" s="82" t="s">
        <v>75</v>
      </c>
      <c r="G272" s="83" t="str">
        <f>VLOOKUP(D272&amp;E272&amp;F272,result,2,FALSE)</f>
        <v>Observation</v>
      </c>
      <c r="H272" s="84"/>
    </row>
    <row r="273" spans="1:21" ht="15.75" thickBot="1" x14ac:dyDescent="0.25">
      <c r="A273" s="207">
        <v>5564</v>
      </c>
      <c r="B273" s="209"/>
      <c r="C273" s="86" t="s">
        <v>278</v>
      </c>
      <c r="D273" s="77">
        <v>1</v>
      </c>
      <c r="E273" s="77">
        <v>1</v>
      </c>
      <c r="F273" s="77" t="s">
        <v>75</v>
      </c>
      <c r="G273" s="78" t="str">
        <f>VLOOKUP(D273&amp;E273&amp;F273,result,2,FALSE)</f>
        <v>Non-Conformity</v>
      </c>
      <c r="H273" s="79"/>
    </row>
    <row r="274" spans="1:21" ht="15.75" thickBot="1" x14ac:dyDescent="0.25">
      <c r="A274" s="199"/>
      <c r="B274" s="160"/>
      <c r="C274" s="160"/>
      <c r="D274" s="82"/>
      <c r="E274" s="82"/>
      <c r="F274" s="82"/>
      <c r="G274" s="83"/>
      <c r="H274" s="84"/>
    </row>
    <row r="275" spans="1:21" ht="15.75" thickBot="1" x14ac:dyDescent="0.25">
      <c r="A275" s="68">
        <v>5570</v>
      </c>
      <c r="B275" s="69" t="s">
        <v>279</v>
      </c>
      <c r="C275" s="70"/>
      <c r="D275" s="77"/>
      <c r="E275" s="77"/>
      <c r="F275" s="77"/>
      <c r="G275" s="78"/>
      <c r="H275" s="79"/>
    </row>
    <row r="276" spans="1:21" ht="15.75" thickBot="1" x14ac:dyDescent="0.25">
      <c r="A276" s="206">
        <v>5571</v>
      </c>
      <c r="B276" s="202"/>
      <c r="C276" s="102" t="s">
        <v>266</v>
      </c>
      <c r="D276" s="82">
        <v>1</v>
      </c>
      <c r="E276" s="82">
        <v>2</v>
      </c>
      <c r="F276" s="82" t="s">
        <v>75</v>
      </c>
      <c r="G276" s="83" t="str">
        <f>VLOOKUP(D276&amp;E276&amp;F276,result,2,FALSE)</f>
        <v>Observation</v>
      </c>
      <c r="H276" s="84"/>
    </row>
    <row r="277" spans="1:21" ht="60" x14ac:dyDescent="0.2">
      <c r="A277" s="207">
        <v>5572</v>
      </c>
      <c r="B277" s="210"/>
      <c r="C277" s="81" t="s">
        <v>280</v>
      </c>
      <c r="D277" s="77">
        <v>1</v>
      </c>
      <c r="E277" s="77">
        <v>1</v>
      </c>
      <c r="F277" s="77" t="s">
        <v>75</v>
      </c>
      <c r="G277" s="78" t="str">
        <f>VLOOKUP(D277&amp;E277&amp;F277,result,2,FALSE)</f>
        <v>Non-Conformity</v>
      </c>
      <c r="H277" s="79"/>
    </row>
    <row r="278" spans="1:21" ht="24.75" thickBot="1" x14ac:dyDescent="0.25">
      <c r="A278" s="206">
        <v>5573</v>
      </c>
      <c r="B278" s="210"/>
      <c r="C278" s="81" t="s">
        <v>277</v>
      </c>
      <c r="D278" s="82">
        <v>1</v>
      </c>
      <c r="E278" s="82">
        <v>2</v>
      </c>
      <c r="F278" s="82" t="s">
        <v>75</v>
      </c>
      <c r="G278" s="83" t="str">
        <f>VLOOKUP(D278&amp;E278&amp;F278,result,2,FALSE)</f>
        <v>Observation</v>
      </c>
      <c r="H278" s="84"/>
      <c r="I278" s="116"/>
      <c r="J278" s="116"/>
      <c r="K278" s="116"/>
      <c r="L278" s="116"/>
      <c r="M278" s="116"/>
      <c r="N278" s="116"/>
      <c r="O278" s="116"/>
      <c r="P278" s="116"/>
      <c r="Q278" s="116"/>
      <c r="R278" s="116"/>
      <c r="S278" s="116"/>
      <c r="T278" s="116"/>
      <c r="U278" s="116"/>
    </row>
    <row r="279" spans="1:21" ht="36.75" thickBot="1" x14ac:dyDescent="0.25">
      <c r="A279" s="207">
        <v>5574</v>
      </c>
      <c r="B279" s="209"/>
      <c r="C279" s="86" t="s">
        <v>281</v>
      </c>
      <c r="D279" s="77">
        <v>1</v>
      </c>
      <c r="E279" s="77">
        <v>1</v>
      </c>
      <c r="F279" s="77" t="s">
        <v>75</v>
      </c>
      <c r="G279" s="78" t="str">
        <f>VLOOKUP(D279&amp;E279&amp;F279,result,2,FALSE)</f>
        <v>Non-Conformity</v>
      </c>
      <c r="H279" s="79"/>
    </row>
    <row r="280" spans="1:21" ht="15.75" thickBot="1" x14ac:dyDescent="0.25">
      <c r="A280" s="199"/>
      <c r="B280" s="160"/>
      <c r="C280" s="160"/>
      <c r="D280" s="82"/>
      <c r="E280" s="82"/>
      <c r="F280" s="82"/>
      <c r="G280" s="83"/>
      <c r="H280" s="84"/>
    </row>
    <row r="281" spans="1:21" ht="15.75" thickBot="1" x14ac:dyDescent="0.25">
      <c r="A281" s="68">
        <v>5580</v>
      </c>
      <c r="B281" s="69" t="s">
        <v>282</v>
      </c>
      <c r="C281" s="70"/>
      <c r="D281" s="77"/>
      <c r="E281" s="77"/>
      <c r="F281" s="77"/>
      <c r="G281" s="78"/>
      <c r="H281" s="79"/>
    </row>
    <row r="282" spans="1:21" ht="15.75" thickBot="1" x14ac:dyDescent="0.25">
      <c r="A282" s="206">
        <v>5581</v>
      </c>
      <c r="B282" s="202"/>
      <c r="C282" s="102" t="s">
        <v>266</v>
      </c>
      <c r="D282" s="82">
        <v>1</v>
      </c>
      <c r="E282" s="82">
        <v>2</v>
      </c>
      <c r="F282" s="82" t="s">
        <v>75</v>
      </c>
      <c r="G282" s="83" t="str">
        <f>VLOOKUP(D282&amp;E282&amp;F282,result,2,FALSE)</f>
        <v>Observation</v>
      </c>
      <c r="H282" s="84"/>
    </row>
    <row r="283" spans="1:21" s="116" customFormat="1" ht="36" x14ac:dyDescent="0.2">
      <c r="A283" s="207">
        <v>5582</v>
      </c>
      <c r="B283" s="210"/>
      <c r="C283" s="81" t="s">
        <v>283</v>
      </c>
      <c r="D283" s="77">
        <v>1</v>
      </c>
      <c r="E283" s="77">
        <v>1</v>
      </c>
      <c r="F283" s="77" t="s">
        <v>75</v>
      </c>
      <c r="G283" s="78" t="str">
        <f>VLOOKUP(D283&amp;E283&amp;F283,result,2,FALSE)</f>
        <v>Non-Conformity</v>
      </c>
      <c r="H283" s="79"/>
    </row>
    <row r="284" spans="1:21" ht="24.75" thickBot="1" x14ac:dyDescent="0.25">
      <c r="A284" s="208">
        <v>5583</v>
      </c>
      <c r="B284" s="209"/>
      <c r="C284" s="86" t="s">
        <v>284</v>
      </c>
      <c r="D284" s="82">
        <v>1</v>
      </c>
      <c r="E284" s="82">
        <v>2</v>
      </c>
      <c r="F284" s="82" t="s">
        <v>75</v>
      </c>
      <c r="G284" s="83" t="str">
        <f>VLOOKUP(D284&amp;E284&amp;F284,result,2,FALSE)</f>
        <v>Observation</v>
      </c>
      <c r="H284" s="84"/>
    </row>
    <row r="285" spans="1:21" ht="15.75" thickBot="1" x14ac:dyDescent="0.25">
      <c r="A285" s="74"/>
      <c r="B285" s="75"/>
      <c r="C285" s="90"/>
      <c r="D285" s="77"/>
      <c r="E285" s="77"/>
      <c r="F285" s="77"/>
      <c r="G285" s="78"/>
      <c r="H285" s="79"/>
    </row>
    <row r="286" spans="1:21" ht="15.75" thickBot="1" x14ac:dyDescent="0.25">
      <c r="A286" s="68">
        <v>5600</v>
      </c>
      <c r="B286" s="69" t="s">
        <v>93</v>
      </c>
      <c r="C286" s="70"/>
      <c r="D286" s="71"/>
      <c r="E286" s="71"/>
      <c r="F286" s="71"/>
      <c r="G286" s="72"/>
      <c r="H286" s="73"/>
    </row>
    <row r="287" spans="1:21" s="116" customFormat="1" ht="96" x14ac:dyDescent="0.2">
      <c r="A287" s="212">
        <v>5601</v>
      </c>
      <c r="B287" s="213"/>
      <c r="C287" s="75" t="s">
        <v>285</v>
      </c>
      <c r="D287" s="77">
        <v>1</v>
      </c>
      <c r="E287" s="77">
        <v>1</v>
      </c>
      <c r="F287" s="77" t="s">
        <v>75</v>
      </c>
      <c r="G287" s="78" t="str">
        <f>VLOOKUP(D287&amp;E287&amp;F287,result,2,FALSE)</f>
        <v>Non-Conformity</v>
      </c>
      <c r="H287" s="79"/>
    </row>
    <row r="288" spans="1:21" ht="24" x14ac:dyDescent="0.2">
      <c r="A288" s="214">
        <v>5602</v>
      </c>
      <c r="B288" s="210"/>
      <c r="C288" s="81" t="s">
        <v>158</v>
      </c>
      <c r="D288" s="82">
        <v>1</v>
      </c>
      <c r="E288" s="82">
        <v>2</v>
      </c>
      <c r="F288" s="82" t="s">
        <v>75</v>
      </c>
      <c r="G288" s="83" t="str">
        <f>VLOOKUP(D288&amp;E288&amp;F288,result,2,FALSE)</f>
        <v>Observation</v>
      </c>
      <c r="H288" s="84"/>
    </row>
    <row r="289" spans="1:8" ht="15.75" thickBot="1" x14ac:dyDescent="0.25">
      <c r="A289" s="215">
        <v>5603</v>
      </c>
      <c r="B289" s="209"/>
      <c r="C289" s="86" t="s">
        <v>286</v>
      </c>
      <c r="D289" s="82"/>
      <c r="E289" s="82"/>
      <c r="F289" s="82"/>
      <c r="G289" s="83"/>
      <c r="H289" s="84"/>
    </row>
    <row r="290" spans="1:8" ht="15.75" thickBot="1" x14ac:dyDescent="0.25">
      <c r="A290" s="199"/>
      <c r="B290" s="200"/>
      <c r="C290" s="200"/>
      <c r="D290" s="77"/>
      <c r="E290" s="77"/>
      <c r="F290" s="77"/>
      <c r="G290" s="78"/>
      <c r="H290" s="79"/>
    </row>
    <row r="291" spans="1:8" s="116" customFormat="1" ht="15.75" thickBot="1" x14ac:dyDescent="0.25">
      <c r="A291" s="68">
        <v>5610</v>
      </c>
      <c r="B291" s="69" t="s">
        <v>246</v>
      </c>
      <c r="C291" s="129"/>
      <c r="D291" s="82"/>
      <c r="E291" s="82"/>
      <c r="F291" s="82"/>
      <c r="G291" s="83"/>
      <c r="H291" s="84"/>
    </row>
    <row r="292" spans="1:8" ht="24.75" thickBot="1" x14ac:dyDescent="0.25">
      <c r="A292" s="201">
        <v>5611</v>
      </c>
      <c r="B292" s="202"/>
      <c r="C292" s="102" t="s">
        <v>287</v>
      </c>
      <c r="D292" s="82"/>
      <c r="E292" s="82"/>
      <c r="F292" s="82"/>
      <c r="G292" s="83"/>
      <c r="H292" s="84"/>
    </row>
    <row r="293" spans="1:8" ht="15" x14ac:dyDescent="0.2">
      <c r="A293" s="203">
        <v>5612</v>
      </c>
      <c r="B293" s="202"/>
      <c r="C293" s="81" t="s">
        <v>248</v>
      </c>
      <c r="D293" s="77">
        <v>1</v>
      </c>
      <c r="E293" s="77">
        <v>1</v>
      </c>
      <c r="F293" s="77" t="s">
        <v>75</v>
      </c>
      <c r="G293" s="78" t="str">
        <f>VLOOKUP(D293&amp;E293&amp;F293,result,2,FALSE)</f>
        <v>Non-Conformity</v>
      </c>
      <c r="H293" s="79"/>
    </row>
    <row r="294" spans="1:8" s="116" customFormat="1" ht="24" x14ac:dyDescent="0.2">
      <c r="A294" s="203">
        <v>5613</v>
      </c>
      <c r="B294" s="202"/>
      <c r="C294" s="81" t="s">
        <v>288</v>
      </c>
      <c r="D294" s="82">
        <v>1</v>
      </c>
      <c r="E294" s="82">
        <v>2</v>
      </c>
      <c r="F294" s="82" t="s">
        <v>75</v>
      </c>
      <c r="G294" s="83" t="str">
        <f>VLOOKUP(D294&amp;E294&amp;F294,result,2,FALSE)</f>
        <v>Observation</v>
      </c>
      <c r="H294" s="84"/>
    </row>
    <row r="295" spans="1:8" ht="15.75" thickBot="1" x14ac:dyDescent="0.25">
      <c r="A295" s="216">
        <v>5614</v>
      </c>
      <c r="B295" s="202"/>
      <c r="C295" s="86" t="s">
        <v>289</v>
      </c>
      <c r="D295" s="82"/>
      <c r="E295" s="82"/>
      <c r="F295" s="82"/>
      <c r="G295" s="83"/>
      <c r="H295" s="84"/>
    </row>
    <row r="296" spans="1:8" ht="15.75" thickBot="1" x14ac:dyDescent="0.25">
      <c r="A296" s="199"/>
      <c r="C296" s="205"/>
      <c r="D296" s="77"/>
      <c r="E296" s="77"/>
      <c r="F296" s="77"/>
      <c r="G296" s="78"/>
      <c r="H296" s="79"/>
    </row>
    <row r="297" spans="1:8" ht="15.75" thickBot="1" x14ac:dyDescent="0.25">
      <c r="A297" s="68">
        <v>5620</v>
      </c>
      <c r="B297" s="69" t="s">
        <v>290</v>
      </c>
      <c r="C297" s="129"/>
      <c r="D297" s="82"/>
      <c r="E297" s="82"/>
      <c r="F297" s="82"/>
      <c r="G297" s="83"/>
      <c r="H297" s="84"/>
    </row>
    <row r="298" spans="1:8" s="116" customFormat="1" ht="15.75" thickBot="1" x14ac:dyDescent="0.25">
      <c r="A298" s="206">
        <v>5621</v>
      </c>
      <c r="B298" s="202"/>
      <c r="C298" s="102" t="s">
        <v>291</v>
      </c>
      <c r="D298" s="82"/>
      <c r="E298" s="82"/>
      <c r="F298" s="82"/>
      <c r="G298" s="83"/>
      <c r="H298" s="84"/>
    </row>
    <row r="299" spans="1:8" ht="15" x14ac:dyDescent="0.2">
      <c r="A299" s="207">
        <v>5622</v>
      </c>
      <c r="B299" s="210"/>
      <c r="C299" s="81" t="s">
        <v>267</v>
      </c>
      <c r="D299" s="77">
        <v>1</v>
      </c>
      <c r="E299" s="77">
        <v>1</v>
      </c>
      <c r="F299" s="77" t="s">
        <v>75</v>
      </c>
      <c r="G299" s="78" t="str">
        <f>VLOOKUP(D299&amp;E299&amp;F299,result,2,FALSE)</f>
        <v>Non-Conformity</v>
      </c>
      <c r="H299" s="79"/>
    </row>
    <row r="300" spans="1:8" ht="15" x14ac:dyDescent="0.2">
      <c r="A300" s="207">
        <v>5623</v>
      </c>
      <c r="B300" s="210"/>
      <c r="C300" s="81" t="s">
        <v>292</v>
      </c>
      <c r="D300" s="82">
        <v>1</v>
      </c>
      <c r="E300" s="82">
        <v>2</v>
      </c>
      <c r="F300" s="82" t="s">
        <v>75</v>
      </c>
      <c r="G300" s="83" t="str">
        <f>VLOOKUP(D300&amp;E300&amp;F300,result,2,FALSE)</f>
        <v>Observation</v>
      </c>
      <c r="H300" s="84"/>
    </row>
    <row r="301" spans="1:8" ht="24.75" thickBot="1" x14ac:dyDescent="0.25">
      <c r="A301" s="208">
        <v>5624</v>
      </c>
      <c r="B301" s="209"/>
      <c r="C301" s="86" t="s">
        <v>269</v>
      </c>
      <c r="D301" s="82"/>
      <c r="E301" s="82"/>
      <c r="F301" s="82"/>
      <c r="G301" s="83"/>
      <c r="H301" s="84"/>
    </row>
    <row r="302" spans="1:8" ht="15.75" thickBot="1" x14ac:dyDescent="0.25">
      <c r="A302" s="74"/>
      <c r="B302" s="75"/>
      <c r="C302" s="90"/>
      <c r="D302" s="77"/>
      <c r="E302" s="77"/>
      <c r="F302" s="77"/>
      <c r="G302" s="78"/>
      <c r="H302" s="79"/>
    </row>
    <row r="303" spans="1:8" ht="18.75" thickBot="1" x14ac:dyDescent="0.25">
      <c r="A303" s="62">
        <v>6000</v>
      </c>
      <c r="B303" s="97" t="s">
        <v>293</v>
      </c>
      <c r="C303" s="120"/>
      <c r="D303" s="122"/>
      <c r="E303" s="122"/>
      <c r="F303" s="122"/>
      <c r="G303" s="122"/>
      <c r="H303" s="120"/>
    </row>
    <row r="304" spans="1:8" ht="300.75" thickBot="1" x14ac:dyDescent="0.25">
      <c r="A304" s="119">
        <v>6001</v>
      </c>
      <c r="B304" s="120"/>
      <c r="C304" s="120" t="s">
        <v>294</v>
      </c>
      <c r="D304" s="217"/>
      <c r="E304" s="122"/>
      <c r="F304" s="123" t="s">
        <v>75</v>
      </c>
      <c r="G304" s="124" t="str">
        <f>VLOOKUP(D304&amp;E304&amp;F304,result,2,FALSE)</f>
        <v>EMPTY</v>
      </c>
      <c r="H304" s="120"/>
    </row>
    <row r="305" spans="1:8" ht="24.75" thickBot="1" x14ac:dyDescent="0.25">
      <c r="A305" s="119">
        <v>6002</v>
      </c>
      <c r="B305" s="120"/>
      <c r="C305" s="75" t="s">
        <v>295</v>
      </c>
      <c r="D305" s="217"/>
      <c r="E305" s="122"/>
      <c r="F305" s="123" t="s">
        <v>75</v>
      </c>
      <c r="G305" s="124" t="str">
        <f>VLOOKUP(D305&amp;E305&amp;F305,result,2,FALSE)</f>
        <v>EMPTY</v>
      </c>
      <c r="H305" s="120"/>
    </row>
    <row r="306" spans="1:8" ht="228.75" thickBot="1" x14ac:dyDescent="0.25">
      <c r="A306" s="119">
        <v>6003</v>
      </c>
      <c r="B306" s="120"/>
      <c r="C306" s="103" t="s">
        <v>296</v>
      </c>
      <c r="D306" s="217"/>
      <c r="E306" s="122"/>
      <c r="F306" s="123" t="s">
        <v>75</v>
      </c>
      <c r="G306" s="124" t="str">
        <f>VLOOKUP(D306&amp;E306&amp;F306,result,2,FALSE)</f>
        <v>EMPTY</v>
      </c>
      <c r="H306" s="120"/>
    </row>
    <row r="307" spans="1:8" s="116" customFormat="1" ht="9.75" customHeight="1" thickBot="1" x14ac:dyDescent="0.25">
      <c r="A307" s="112"/>
      <c r="B307" s="113"/>
      <c r="C307" s="113"/>
      <c r="D307" s="115"/>
      <c r="E307" s="115"/>
      <c r="F307" s="115"/>
      <c r="G307" s="115"/>
      <c r="H307" s="113"/>
    </row>
    <row r="308" spans="1:8" ht="18.75" thickBot="1" x14ac:dyDescent="0.3">
      <c r="A308" s="62">
        <v>7000</v>
      </c>
      <c r="B308" s="97" t="s">
        <v>297</v>
      </c>
      <c r="C308" s="126"/>
      <c r="D308" s="99"/>
      <c r="E308" s="99"/>
      <c r="F308" s="218"/>
      <c r="G308" s="218"/>
      <c r="H308" s="73"/>
    </row>
    <row r="309" spans="1:8" ht="15.75" thickBot="1" x14ac:dyDescent="0.25">
      <c r="A309" s="68">
        <v>7100</v>
      </c>
      <c r="B309" s="69" t="s">
        <v>77</v>
      </c>
      <c r="C309" s="68"/>
      <c r="D309" s="82"/>
      <c r="E309" s="82"/>
      <c r="F309" s="82"/>
      <c r="G309" s="83"/>
      <c r="H309" s="84"/>
    </row>
    <row r="310" spans="1:8" ht="108" x14ac:dyDescent="0.2">
      <c r="A310" s="133">
        <v>7101</v>
      </c>
      <c r="B310" s="75"/>
      <c r="C310" s="75" t="s">
        <v>298</v>
      </c>
      <c r="D310" s="219"/>
      <c r="E310" s="219"/>
      <c r="F310" s="77" t="s">
        <v>75</v>
      </c>
      <c r="G310" s="78" t="str">
        <f t="shared" ref="G310:G315" si="7">VLOOKUP(D310&amp;E310&amp;F310,result,2,FALSE)</f>
        <v>EMPTY</v>
      </c>
      <c r="H310" s="75"/>
    </row>
    <row r="311" spans="1:8" ht="18" x14ac:dyDescent="0.2">
      <c r="A311" s="133">
        <v>7102</v>
      </c>
      <c r="B311" s="81"/>
      <c r="C311" s="81" t="s">
        <v>299</v>
      </c>
      <c r="D311" s="220"/>
      <c r="E311" s="220"/>
      <c r="F311" s="82" t="s">
        <v>75</v>
      </c>
      <c r="G311" s="83" t="str">
        <f t="shared" si="7"/>
        <v>EMPTY</v>
      </c>
      <c r="H311" s="81"/>
    </row>
    <row r="312" spans="1:8" ht="18" x14ac:dyDescent="0.2">
      <c r="A312" s="133">
        <v>7103</v>
      </c>
      <c r="B312" s="81"/>
      <c r="C312" s="81" t="s">
        <v>300</v>
      </c>
      <c r="D312" s="220"/>
      <c r="E312" s="220"/>
      <c r="F312" s="82" t="s">
        <v>75</v>
      </c>
      <c r="G312" s="83" t="str">
        <f t="shared" si="7"/>
        <v>EMPTY</v>
      </c>
      <c r="H312" s="81"/>
    </row>
    <row r="313" spans="1:8" ht="36" x14ac:dyDescent="0.2">
      <c r="A313" s="133">
        <v>7104</v>
      </c>
      <c r="B313" s="81"/>
      <c r="C313" s="81" t="s">
        <v>301</v>
      </c>
      <c r="D313" s="220"/>
      <c r="E313" s="220"/>
      <c r="F313" s="82" t="s">
        <v>75</v>
      </c>
      <c r="G313" s="83" t="str">
        <f t="shared" si="7"/>
        <v>EMPTY</v>
      </c>
      <c r="H313" s="81"/>
    </row>
    <row r="314" spans="1:8" ht="18" x14ac:dyDescent="0.2">
      <c r="A314" s="133">
        <v>7105</v>
      </c>
      <c r="B314" s="81"/>
      <c r="C314" s="81" t="s">
        <v>302</v>
      </c>
      <c r="D314" s="220"/>
      <c r="E314" s="220"/>
      <c r="F314" s="82" t="s">
        <v>75</v>
      </c>
      <c r="G314" s="83" t="str">
        <f t="shared" si="7"/>
        <v>EMPTY</v>
      </c>
      <c r="H314" s="81"/>
    </row>
    <row r="315" spans="1:8" ht="18.75" thickBot="1" x14ac:dyDescent="0.25">
      <c r="A315" s="104">
        <v>7106</v>
      </c>
      <c r="B315" s="86"/>
      <c r="C315" s="86" t="s">
        <v>303</v>
      </c>
      <c r="D315" s="220"/>
      <c r="E315" s="220"/>
      <c r="F315" s="82" t="s">
        <v>75</v>
      </c>
      <c r="G315" s="83" t="str">
        <f t="shared" si="7"/>
        <v>EMPTY</v>
      </c>
      <c r="H315" s="81"/>
    </row>
    <row r="316" spans="1:8" ht="15.75" thickBot="1" x14ac:dyDescent="0.25">
      <c r="A316" s="68">
        <v>7200</v>
      </c>
      <c r="B316" s="69" t="s">
        <v>92</v>
      </c>
      <c r="C316" s="68"/>
      <c r="D316" s="82"/>
      <c r="E316" s="82"/>
      <c r="F316" s="82"/>
      <c r="G316" s="83"/>
      <c r="H316" s="84"/>
    </row>
    <row r="317" spans="1:8" ht="120" x14ac:dyDescent="0.2">
      <c r="A317" s="133">
        <v>7201</v>
      </c>
      <c r="B317" s="81"/>
      <c r="C317" s="75" t="s">
        <v>304</v>
      </c>
      <c r="D317" s="220"/>
      <c r="E317" s="220"/>
      <c r="F317" s="82" t="s">
        <v>75</v>
      </c>
      <c r="G317" s="83" t="str">
        <f t="shared" ref="G317:G324" si="8">VLOOKUP(D317&amp;E317&amp;F317,result,2,FALSE)</f>
        <v>EMPTY</v>
      </c>
      <c r="H317" s="81"/>
    </row>
    <row r="318" spans="1:8" ht="108" x14ac:dyDescent="0.2">
      <c r="A318" s="133">
        <v>7202</v>
      </c>
      <c r="B318" s="81"/>
      <c r="C318" s="81" t="s">
        <v>305</v>
      </c>
      <c r="D318" s="220"/>
      <c r="E318" s="220"/>
      <c r="F318" s="82" t="s">
        <v>75</v>
      </c>
      <c r="G318" s="83" t="str">
        <f t="shared" si="8"/>
        <v>EMPTY</v>
      </c>
      <c r="H318" s="81"/>
    </row>
    <row r="319" spans="1:8" ht="18" x14ac:dyDescent="0.2">
      <c r="A319" s="133">
        <v>7203</v>
      </c>
      <c r="B319" s="81"/>
      <c r="C319" s="81" t="s">
        <v>306</v>
      </c>
      <c r="D319" s="220"/>
      <c r="E319" s="220"/>
      <c r="F319" s="82" t="s">
        <v>75</v>
      </c>
      <c r="G319" s="83" t="str">
        <f t="shared" si="8"/>
        <v>EMPTY</v>
      </c>
      <c r="H319" s="81"/>
    </row>
    <row r="320" spans="1:8" ht="18.75" thickBot="1" x14ac:dyDescent="0.25">
      <c r="A320" s="133">
        <v>7204</v>
      </c>
      <c r="B320" s="81"/>
      <c r="C320" s="81" t="s">
        <v>307</v>
      </c>
      <c r="D320" s="220"/>
      <c r="E320" s="220"/>
      <c r="F320" s="82" t="s">
        <v>75</v>
      </c>
      <c r="G320" s="83" t="str">
        <f t="shared" si="8"/>
        <v>EMPTY</v>
      </c>
      <c r="H320" s="81"/>
    </row>
    <row r="321" spans="1:8" ht="18.75" thickBot="1" x14ac:dyDescent="0.25">
      <c r="A321" s="68">
        <v>7300</v>
      </c>
      <c r="B321" s="221" t="s">
        <v>308</v>
      </c>
      <c r="C321" s="160"/>
      <c r="D321" s="220"/>
      <c r="E321" s="220"/>
      <c r="F321" s="82"/>
      <c r="G321" s="83"/>
      <c r="H321" s="81"/>
    </row>
    <row r="322" spans="1:8" ht="18" x14ac:dyDescent="0.2">
      <c r="A322" s="206">
        <v>7301</v>
      </c>
      <c r="B322" s="75"/>
      <c r="C322" s="75" t="s">
        <v>309</v>
      </c>
      <c r="D322" s="220"/>
      <c r="E322" s="220"/>
      <c r="F322" s="82" t="s">
        <v>75</v>
      </c>
      <c r="G322" s="83" t="str">
        <f>VLOOKUP(D322&amp;E322&amp;F322,result,2,FALSE)</f>
        <v>EMPTY</v>
      </c>
      <c r="H322" s="81"/>
    </row>
    <row r="323" spans="1:8" ht="60" x14ac:dyDescent="0.2">
      <c r="A323" s="207">
        <v>7302</v>
      </c>
      <c r="B323" s="81"/>
      <c r="C323" s="81" t="s">
        <v>310</v>
      </c>
      <c r="D323" s="220"/>
      <c r="E323" s="220"/>
      <c r="F323" s="82" t="s">
        <v>75</v>
      </c>
      <c r="G323" s="83" t="str">
        <f>VLOOKUP(D323&amp;E323&amp;F323,result,2,FALSE)</f>
        <v>EMPTY</v>
      </c>
      <c r="H323" s="81"/>
    </row>
    <row r="324" spans="1:8" ht="36.75" thickBot="1" x14ac:dyDescent="0.25">
      <c r="A324" s="206">
        <v>7303</v>
      </c>
      <c r="B324" s="81"/>
      <c r="C324" s="197" t="s">
        <v>311</v>
      </c>
      <c r="D324" s="220"/>
      <c r="E324" s="220"/>
      <c r="F324" s="82" t="s">
        <v>75</v>
      </c>
      <c r="G324" s="83" t="str">
        <f t="shared" si="8"/>
        <v>EMPTY</v>
      </c>
      <c r="H324" s="81"/>
    </row>
    <row r="325" spans="1:8" ht="24" x14ac:dyDescent="0.2">
      <c r="A325" s="207">
        <v>7304</v>
      </c>
      <c r="B325" s="81"/>
      <c r="C325" s="81" t="s">
        <v>312</v>
      </c>
      <c r="D325" s="219"/>
      <c r="E325" s="219"/>
      <c r="F325" s="77" t="s">
        <v>75</v>
      </c>
      <c r="G325" s="78" t="str">
        <f>VLOOKUP(D325&amp;E325&amp;F325,result,2,FALSE)</f>
        <v>EMPTY</v>
      </c>
      <c r="H325" s="75"/>
    </row>
    <row r="326" spans="1:8" ht="24.75" thickBot="1" x14ac:dyDescent="0.25">
      <c r="A326" s="206">
        <v>7305</v>
      </c>
      <c r="B326" s="86"/>
      <c r="C326" s="86" t="s">
        <v>313</v>
      </c>
      <c r="D326" s="220"/>
      <c r="E326" s="220"/>
      <c r="F326" s="82" t="s">
        <v>75</v>
      </c>
      <c r="G326" s="83" t="str">
        <f>VLOOKUP(D326&amp;E326&amp;F326,result,2,FALSE)</f>
        <v>EMPTY</v>
      </c>
      <c r="H326" s="81"/>
    </row>
    <row r="327" spans="1:8" s="116" customFormat="1" ht="9.75" customHeight="1" thickBot="1" x14ac:dyDescent="0.25">
      <c r="A327" s="112"/>
      <c r="B327" s="190"/>
      <c r="C327" s="190"/>
      <c r="D327" s="115"/>
      <c r="E327" s="115"/>
      <c r="F327" s="115"/>
      <c r="G327" s="115"/>
      <c r="H327" s="113"/>
    </row>
    <row r="328" spans="1:8" ht="18.75" thickBot="1" x14ac:dyDescent="0.25">
      <c r="A328" s="62">
        <v>8000</v>
      </c>
      <c r="B328" s="222" t="s">
        <v>314</v>
      </c>
      <c r="C328" s="160"/>
      <c r="D328" s="223"/>
      <c r="E328" s="223"/>
      <c r="F328" s="223"/>
      <c r="G328" s="223"/>
      <c r="H328" s="224"/>
    </row>
    <row r="329" spans="1:8" ht="18.75" thickBot="1" x14ac:dyDescent="0.25">
      <c r="A329" s="68">
        <v>6100</v>
      </c>
      <c r="B329" s="225" t="s">
        <v>224</v>
      </c>
      <c r="C329" s="64"/>
      <c r="D329" s="219"/>
      <c r="E329" s="219"/>
      <c r="F329" s="77" t="s">
        <v>75</v>
      </c>
      <c r="G329" s="78" t="str">
        <f t="shared" ref="G329:G361" si="9">VLOOKUP(D329&amp;E329&amp;F329,result,2,FALSE)</f>
        <v>EMPTY</v>
      </c>
      <c r="H329" s="75"/>
    </row>
    <row r="330" spans="1:8" ht="18" x14ac:dyDescent="0.2">
      <c r="A330" s="206">
        <v>6101</v>
      </c>
      <c r="B330" s="184"/>
      <c r="C330" s="90" t="s">
        <v>239</v>
      </c>
      <c r="D330" s="220"/>
      <c r="E330" s="220"/>
      <c r="F330" s="82" t="s">
        <v>75</v>
      </c>
      <c r="G330" s="83" t="str">
        <f t="shared" si="9"/>
        <v>EMPTY</v>
      </c>
      <c r="H330" s="81"/>
    </row>
    <row r="331" spans="1:8" ht="24.75" thickBot="1" x14ac:dyDescent="0.25">
      <c r="A331" s="207">
        <v>6102</v>
      </c>
      <c r="B331" s="184"/>
      <c r="C331" s="90" t="s">
        <v>240</v>
      </c>
      <c r="D331" s="106"/>
      <c r="E331" s="106"/>
      <c r="F331" s="87" t="s">
        <v>75</v>
      </c>
      <c r="G331" s="88" t="str">
        <f t="shared" si="9"/>
        <v>EMPTY</v>
      </c>
      <c r="H331" s="86"/>
    </row>
    <row r="332" spans="1:8" ht="24" x14ac:dyDescent="0.2">
      <c r="A332" s="206">
        <v>6103</v>
      </c>
      <c r="B332" s="184"/>
      <c r="C332" s="90" t="s">
        <v>241</v>
      </c>
      <c r="D332" s="219"/>
      <c r="E332" s="219"/>
      <c r="F332" s="77" t="s">
        <v>75</v>
      </c>
      <c r="G332" s="78" t="str">
        <f t="shared" si="9"/>
        <v>EMPTY</v>
      </c>
      <c r="H332" s="75"/>
    </row>
    <row r="333" spans="1:8" ht="18" x14ac:dyDescent="0.2">
      <c r="A333" s="207">
        <v>6104</v>
      </c>
      <c r="B333" s="185"/>
      <c r="C333" s="186" t="s">
        <v>120</v>
      </c>
      <c r="D333" s="220"/>
      <c r="E333" s="220"/>
      <c r="F333" s="82" t="s">
        <v>75</v>
      </c>
      <c r="G333" s="83" t="str">
        <f t="shared" si="9"/>
        <v>EMPTY</v>
      </c>
      <c r="H333" s="81"/>
    </row>
    <row r="334" spans="1:8" ht="24.75" thickBot="1" x14ac:dyDescent="0.25">
      <c r="A334" s="206">
        <v>6105</v>
      </c>
      <c r="B334" s="226"/>
      <c r="C334" s="91" t="s">
        <v>242</v>
      </c>
      <c r="D334" s="106"/>
      <c r="E334" s="106"/>
      <c r="F334" s="87" t="s">
        <v>75</v>
      </c>
      <c r="G334" s="88" t="str">
        <f t="shared" si="9"/>
        <v>EMPTY</v>
      </c>
      <c r="H334" s="86"/>
    </row>
    <row r="335" spans="1:8" ht="18.75" thickBot="1" x14ac:dyDescent="0.25">
      <c r="A335" s="68">
        <v>6200</v>
      </c>
      <c r="B335" s="181" t="s">
        <v>315</v>
      </c>
      <c r="C335" s="64"/>
      <c r="D335" s="219"/>
      <c r="E335" s="219"/>
      <c r="F335" s="77" t="s">
        <v>75</v>
      </c>
      <c r="G335" s="78" t="str">
        <f t="shared" si="9"/>
        <v>EMPTY</v>
      </c>
      <c r="H335" s="75"/>
    </row>
    <row r="336" spans="1:8" ht="24" x14ac:dyDescent="0.2">
      <c r="A336" s="206">
        <v>6201</v>
      </c>
      <c r="B336" s="187"/>
      <c r="C336" s="227" t="s">
        <v>316</v>
      </c>
      <c r="D336" s="220"/>
      <c r="E336" s="220"/>
      <c r="F336" s="82" t="s">
        <v>75</v>
      </c>
      <c r="G336" s="83" t="str">
        <f t="shared" si="9"/>
        <v>EMPTY</v>
      </c>
      <c r="H336" s="81"/>
    </row>
    <row r="337" spans="1:8" ht="132.75" thickBot="1" x14ac:dyDescent="0.25">
      <c r="A337" s="207">
        <v>6202</v>
      </c>
      <c r="B337" s="187"/>
      <c r="C337" s="227" t="s">
        <v>229</v>
      </c>
      <c r="D337" s="106"/>
      <c r="E337" s="106"/>
      <c r="F337" s="87" t="s">
        <v>75</v>
      </c>
      <c r="G337" s="88" t="str">
        <f t="shared" si="9"/>
        <v>EMPTY</v>
      </c>
      <c r="H337" s="86"/>
    </row>
    <row r="338" spans="1:8" ht="72.75" thickBot="1" x14ac:dyDescent="0.25">
      <c r="A338" s="206">
        <v>6203</v>
      </c>
      <c r="B338" s="189"/>
      <c r="C338" s="228" t="s">
        <v>317</v>
      </c>
      <c r="D338" s="219"/>
      <c r="E338" s="219"/>
      <c r="F338" s="77" t="s">
        <v>75</v>
      </c>
      <c r="G338" s="78" t="str">
        <f t="shared" si="9"/>
        <v>EMPTY</v>
      </c>
      <c r="H338" s="75"/>
    </row>
    <row r="339" spans="1:8" ht="18.75" thickBot="1" x14ac:dyDescent="0.25">
      <c r="A339" s="68">
        <v>6300</v>
      </c>
      <c r="B339" s="154" t="s">
        <v>318</v>
      </c>
      <c r="C339" s="229"/>
      <c r="D339" s="220"/>
      <c r="E339" s="220"/>
      <c r="F339" s="82" t="s">
        <v>75</v>
      </c>
      <c r="G339" s="83" t="str">
        <f t="shared" si="9"/>
        <v>EMPTY</v>
      </c>
      <c r="H339" s="81"/>
    </row>
    <row r="340" spans="1:8" ht="24.75" thickBot="1" x14ac:dyDescent="0.25">
      <c r="A340" s="206">
        <v>6301</v>
      </c>
      <c r="B340" s="187"/>
      <c r="C340" s="227" t="s">
        <v>232</v>
      </c>
      <c r="D340" s="106"/>
      <c r="E340" s="106"/>
      <c r="F340" s="87" t="s">
        <v>75</v>
      </c>
      <c r="G340" s="88" t="str">
        <f t="shared" si="9"/>
        <v>EMPTY</v>
      </c>
      <c r="H340" s="86"/>
    </row>
    <row r="341" spans="1:8" ht="48" x14ac:dyDescent="0.2">
      <c r="A341" s="207">
        <v>6302</v>
      </c>
      <c r="B341" s="187"/>
      <c r="C341" s="227" t="s">
        <v>233</v>
      </c>
      <c r="D341" s="219"/>
      <c r="E341" s="219"/>
      <c r="F341" s="77" t="s">
        <v>75</v>
      </c>
      <c r="G341" s="78" t="str">
        <f t="shared" si="9"/>
        <v>EMPTY</v>
      </c>
      <c r="H341" s="75"/>
    </row>
    <row r="342" spans="1:8" ht="60.75" thickBot="1" x14ac:dyDescent="0.25">
      <c r="A342" s="206">
        <v>6303</v>
      </c>
      <c r="B342" s="189"/>
      <c r="C342" s="230" t="s">
        <v>319</v>
      </c>
      <c r="D342" s="220"/>
      <c r="E342" s="220"/>
      <c r="F342" s="82" t="s">
        <v>75</v>
      </c>
      <c r="G342" s="83" t="str">
        <f t="shared" si="9"/>
        <v>EMPTY</v>
      </c>
      <c r="H342" s="81"/>
    </row>
    <row r="343" spans="1:8" ht="18.75" thickBot="1" x14ac:dyDescent="0.25">
      <c r="A343" s="68">
        <v>6400</v>
      </c>
      <c r="B343" s="154" t="s">
        <v>320</v>
      </c>
      <c r="C343" s="231"/>
      <c r="D343" s="106"/>
      <c r="E343" s="106"/>
      <c r="F343" s="87" t="s">
        <v>75</v>
      </c>
      <c r="G343" s="88" t="str">
        <f t="shared" si="9"/>
        <v>EMPTY</v>
      </c>
      <c r="H343" s="86"/>
    </row>
    <row r="344" spans="1:8" ht="24" x14ac:dyDescent="0.2">
      <c r="A344" s="206">
        <v>6401</v>
      </c>
      <c r="B344" s="187"/>
      <c r="C344" s="227" t="s">
        <v>321</v>
      </c>
      <c r="D344" s="219"/>
      <c r="E344" s="219"/>
      <c r="F344" s="77" t="s">
        <v>75</v>
      </c>
      <c r="G344" s="78" t="str">
        <f t="shared" si="9"/>
        <v>EMPTY</v>
      </c>
      <c r="H344" s="75"/>
    </row>
    <row r="345" spans="1:8" ht="108" x14ac:dyDescent="0.2">
      <c r="A345" s="207">
        <v>6402</v>
      </c>
      <c r="B345" s="187"/>
      <c r="C345" s="227" t="s">
        <v>322</v>
      </c>
      <c r="D345" s="220"/>
      <c r="E345" s="220"/>
      <c r="F345" s="82" t="s">
        <v>75</v>
      </c>
      <c r="G345" s="83" t="str">
        <f t="shared" si="9"/>
        <v>EMPTY</v>
      </c>
      <c r="H345" s="81"/>
    </row>
    <row r="346" spans="1:8" ht="60.75" thickBot="1" x14ac:dyDescent="0.25">
      <c r="A346" s="206">
        <v>6403</v>
      </c>
      <c r="B346" s="189"/>
      <c r="C346" s="230" t="s">
        <v>323</v>
      </c>
      <c r="D346" s="106"/>
      <c r="E346" s="106"/>
      <c r="F346" s="87" t="s">
        <v>75</v>
      </c>
      <c r="G346" s="88" t="str">
        <f t="shared" si="9"/>
        <v>EMPTY</v>
      </c>
      <c r="H346" s="86"/>
    </row>
    <row r="347" spans="1:8" ht="18.75" thickBot="1" x14ac:dyDescent="0.25">
      <c r="A347" s="68">
        <v>6500</v>
      </c>
      <c r="B347" s="154" t="s">
        <v>324</v>
      </c>
      <c r="C347" s="229"/>
      <c r="D347" s="219"/>
      <c r="E347" s="219"/>
      <c r="F347" s="77" t="s">
        <v>75</v>
      </c>
      <c r="G347" s="78" t="str">
        <f t="shared" si="9"/>
        <v>EMPTY</v>
      </c>
      <c r="H347" s="75"/>
    </row>
    <row r="348" spans="1:8" ht="24" x14ac:dyDescent="0.2">
      <c r="A348" s="206">
        <v>6501</v>
      </c>
      <c r="B348" s="187"/>
      <c r="C348" s="227" t="s">
        <v>325</v>
      </c>
      <c r="D348" s="220"/>
      <c r="E348" s="220"/>
      <c r="F348" s="82" t="s">
        <v>75</v>
      </c>
      <c r="G348" s="83" t="str">
        <f t="shared" si="9"/>
        <v>EMPTY</v>
      </c>
      <c r="H348" s="81"/>
    </row>
    <row r="349" spans="1:8" ht="84.75" thickBot="1" x14ac:dyDescent="0.25">
      <c r="A349" s="207">
        <v>6502</v>
      </c>
      <c r="B349" s="187"/>
      <c r="C349" s="227" t="s">
        <v>326</v>
      </c>
      <c r="D349" s="106"/>
      <c r="E349" s="106"/>
      <c r="F349" s="87" t="s">
        <v>75</v>
      </c>
      <c r="G349" s="88" t="str">
        <f t="shared" si="9"/>
        <v>EMPTY</v>
      </c>
      <c r="H349" s="86"/>
    </row>
    <row r="350" spans="1:8" ht="60.75" thickBot="1" x14ac:dyDescent="0.25">
      <c r="A350" s="206">
        <v>6503</v>
      </c>
      <c r="B350" s="189"/>
      <c r="C350" s="230" t="s">
        <v>327</v>
      </c>
      <c r="D350" s="219"/>
      <c r="E350" s="219"/>
      <c r="F350" s="77" t="s">
        <v>75</v>
      </c>
      <c r="G350" s="78" t="str">
        <f t="shared" si="9"/>
        <v>EMPTY</v>
      </c>
      <c r="H350" s="75"/>
    </row>
    <row r="351" spans="1:8" ht="18.75" thickBot="1" x14ac:dyDescent="0.25">
      <c r="A351" s="68">
        <v>6600</v>
      </c>
      <c r="B351" s="154" t="s">
        <v>328</v>
      </c>
      <c r="C351" s="155"/>
      <c r="D351" s="220"/>
      <c r="E351" s="220"/>
      <c r="F351" s="82" t="s">
        <v>75</v>
      </c>
      <c r="G351" s="83" t="str">
        <f t="shared" si="9"/>
        <v>EMPTY</v>
      </c>
      <c r="H351" s="81"/>
    </row>
    <row r="352" spans="1:8" ht="48.75" thickBot="1" x14ac:dyDescent="0.25">
      <c r="A352" s="206">
        <v>6601</v>
      </c>
      <c r="B352" s="187"/>
      <c r="C352" s="227" t="s">
        <v>237</v>
      </c>
      <c r="D352" s="106"/>
      <c r="E352" s="106"/>
      <c r="F352" s="87" t="s">
        <v>75</v>
      </c>
      <c r="G352" s="88" t="str">
        <f t="shared" si="9"/>
        <v>EMPTY</v>
      </c>
      <c r="H352" s="86"/>
    </row>
    <row r="353" spans="1:8" ht="156" x14ac:dyDescent="0.2">
      <c r="A353" s="207">
        <v>6602</v>
      </c>
      <c r="B353" s="187"/>
      <c r="C353" s="227" t="s">
        <v>238</v>
      </c>
      <c r="D353" s="219"/>
      <c r="E353" s="219"/>
      <c r="F353" s="77" t="s">
        <v>75</v>
      </c>
      <c r="G353" s="78" t="str">
        <f t="shared" si="9"/>
        <v>EMPTY</v>
      </c>
      <c r="H353" s="75"/>
    </row>
    <row r="354" spans="1:8" ht="36.75" thickBot="1" x14ac:dyDescent="0.25">
      <c r="A354" s="206">
        <v>6603</v>
      </c>
      <c r="B354" s="189"/>
      <c r="C354" s="230" t="s">
        <v>329</v>
      </c>
      <c r="D354" s="220"/>
      <c r="E354" s="220"/>
      <c r="F354" s="82" t="s">
        <v>75</v>
      </c>
      <c r="G354" s="83" t="str">
        <f t="shared" si="9"/>
        <v>EMPTY</v>
      </c>
      <c r="H354" s="81"/>
    </row>
    <row r="355" spans="1:8" ht="18.75" thickBot="1" x14ac:dyDescent="0.25">
      <c r="A355" s="68">
        <v>6700</v>
      </c>
      <c r="B355" s="232" t="s">
        <v>330</v>
      </c>
      <c r="C355" s="155"/>
      <c r="D355" s="106"/>
      <c r="E355" s="106"/>
      <c r="F355" s="87" t="s">
        <v>75</v>
      </c>
      <c r="G355" s="88" t="str">
        <f t="shared" si="9"/>
        <v>EMPTY</v>
      </c>
      <c r="H355" s="86"/>
    </row>
    <row r="356" spans="1:8" ht="18" x14ac:dyDescent="0.2">
      <c r="A356" s="206">
        <v>6701</v>
      </c>
      <c r="B356" s="187"/>
      <c r="C356" s="227" t="s">
        <v>331</v>
      </c>
      <c r="D356" s="219"/>
      <c r="E356" s="219"/>
      <c r="F356" s="77" t="s">
        <v>75</v>
      </c>
      <c r="G356" s="78" t="str">
        <f t="shared" si="9"/>
        <v>EMPTY</v>
      </c>
      <c r="H356" s="75"/>
    </row>
    <row r="357" spans="1:8" ht="96.75" thickBot="1" x14ac:dyDescent="0.25">
      <c r="A357" s="207">
        <v>6702</v>
      </c>
      <c r="B357" s="193"/>
      <c r="C357" s="230" t="s">
        <v>332</v>
      </c>
      <c r="D357" s="220"/>
      <c r="E357" s="220"/>
      <c r="F357" s="82" t="s">
        <v>75</v>
      </c>
      <c r="G357" s="83" t="str">
        <f t="shared" si="9"/>
        <v>EMPTY</v>
      </c>
      <c r="H357" s="81"/>
    </row>
    <row r="358" spans="1:8" ht="18.75" thickBot="1" x14ac:dyDescent="0.25">
      <c r="A358" s="68">
        <v>6800</v>
      </c>
      <c r="B358" s="232" t="s">
        <v>333</v>
      </c>
      <c r="C358" s="155"/>
      <c r="D358" s="106"/>
      <c r="E358" s="106"/>
      <c r="F358" s="87" t="s">
        <v>75</v>
      </c>
      <c r="G358" s="88" t="str">
        <f t="shared" si="9"/>
        <v>EMPTY</v>
      </c>
      <c r="H358" s="86"/>
    </row>
    <row r="359" spans="1:8" ht="60" x14ac:dyDescent="0.2">
      <c r="A359" s="206">
        <v>6801</v>
      </c>
      <c r="B359" s="187"/>
      <c r="C359" s="227" t="s">
        <v>334</v>
      </c>
      <c r="D359" s="219"/>
      <c r="E359" s="219"/>
      <c r="F359" s="77" t="s">
        <v>75</v>
      </c>
      <c r="G359" s="78" t="str">
        <f t="shared" si="9"/>
        <v>EMPTY</v>
      </c>
      <c r="H359" s="75"/>
    </row>
    <row r="360" spans="1:8" ht="84" x14ac:dyDescent="0.2">
      <c r="A360" s="207">
        <v>6802</v>
      </c>
      <c r="B360" s="187"/>
      <c r="C360" s="227" t="s">
        <v>335</v>
      </c>
      <c r="D360" s="220"/>
      <c r="E360" s="220"/>
      <c r="F360" s="82" t="s">
        <v>75</v>
      </c>
      <c r="G360" s="83" t="str">
        <f t="shared" si="9"/>
        <v>EMPTY</v>
      </c>
      <c r="H360" s="81"/>
    </row>
    <row r="361" spans="1:8" ht="48.75" thickBot="1" x14ac:dyDescent="0.25">
      <c r="A361" s="206">
        <v>6803</v>
      </c>
      <c r="B361" s="193"/>
      <c r="C361" s="230" t="s">
        <v>336</v>
      </c>
      <c r="D361" s="106"/>
      <c r="E361" s="106"/>
      <c r="F361" s="87" t="s">
        <v>75</v>
      </c>
      <c r="G361" s="88" t="str">
        <f t="shared" si="9"/>
        <v>EMPTY</v>
      </c>
      <c r="H361" s="86"/>
    </row>
    <row r="362" spans="1:8" ht="18.75" thickBot="1" x14ac:dyDescent="0.25">
      <c r="A362" s="68">
        <v>6900</v>
      </c>
      <c r="B362" s="232" t="s">
        <v>337</v>
      </c>
      <c r="C362" s="160"/>
      <c r="D362" s="220"/>
      <c r="E362" s="220"/>
      <c r="F362" s="82"/>
      <c r="G362" s="83"/>
      <c r="H362" s="81"/>
    </row>
    <row r="363" spans="1:8" ht="18" x14ac:dyDescent="0.2">
      <c r="A363" s="206">
        <v>6901</v>
      </c>
      <c r="B363" s="75"/>
      <c r="C363" s="75" t="s">
        <v>338</v>
      </c>
      <c r="D363" s="219"/>
      <c r="E363" s="219"/>
      <c r="F363" s="77" t="s">
        <v>75</v>
      </c>
      <c r="G363" s="78" t="str">
        <f t="shared" ref="G363:G371" si="10">VLOOKUP(D363&amp;E363&amp;F363,result,2,FALSE)</f>
        <v>EMPTY</v>
      </c>
      <c r="H363" s="75"/>
    </row>
    <row r="364" spans="1:8" ht="24" x14ac:dyDescent="0.2">
      <c r="A364" s="207">
        <v>6902</v>
      </c>
      <c r="B364" s="81"/>
      <c r="C364" s="81" t="s">
        <v>339</v>
      </c>
      <c r="D364" s="220"/>
      <c r="E364" s="220"/>
      <c r="F364" s="82" t="s">
        <v>75</v>
      </c>
      <c r="G364" s="83" t="str">
        <f t="shared" si="10"/>
        <v>EMPTY</v>
      </c>
      <c r="H364" s="81"/>
    </row>
    <row r="365" spans="1:8" ht="72" x14ac:dyDescent="0.2">
      <c r="A365" s="206">
        <v>6903</v>
      </c>
      <c r="B365" s="81"/>
      <c r="C365" s="197" t="s">
        <v>340</v>
      </c>
      <c r="D365" s="220"/>
      <c r="E365" s="220"/>
      <c r="F365" s="82" t="s">
        <v>75</v>
      </c>
      <c r="G365" s="83" t="str">
        <f t="shared" si="10"/>
        <v>EMPTY</v>
      </c>
      <c r="H365" s="81"/>
    </row>
    <row r="366" spans="1:8" ht="24" x14ac:dyDescent="0.2">
      <c r="A366" s="207">
        <v>6904</v>
      </c>
      <c r="B366" s="81"/>
      <c r="C366" s="81" t="s">
        <v>341</v>
      </c>
      <c r="D366" s="220"/>
      <c r="E366" s="220"/>
      <c r="F366" s="82" t="s">
        <v>75</v>
      </c>
      <c r="G366" s="83" t="str">
        <f t="shared" si="10"/>
        <v>EMPTY</v>
      </c>
      <c r="H366" s="81"/>
    </row>
    <row r="367" spans="1:8" ht="72" x14ac:dyDescent="0.2">
      <c r="A367" s="206">
        <v>6905</v>
      </c>
      <c r="B367" s="81"/>
      <c r="C367" s="197" t="s">
        <v>342</v>
      </c>
      <c r="D367" s="220"/>
      <c r="E367" s="220"/>
      <c r="F367" s="82" t="s">
        <v>75</v>
      </c>
      <c r="G367" s="83" t="str">
        <f t="shared" si="10"/>
        <v>EMPTY</v>
      </c>
      <c r="H367" s="81"/>
    </row>
    <row r="368" spans="1:8" ht="48.75" thickBot="1" x14ac:dyDescent="0.25">
      <c r="A368" s="206">
        <v>6906</v>
      </c>
      <c r="B368" s="202"/>
      <c r="C368" s="197" t="s">
        <v>343</v>
      </c>
      <c r="D368" s="220"/>
      <c r="E368" s="220"/>
      <c r="F368" s="82" t="s">
        <v>75</v>
      </c>
      <c r="G368" s="83" t="str">
        <f t="shared" si="10"/>
        <v>EMPTY</v>
      </c>
      <c r="H368" s="81"/>
    </row>
    <row r="369" spans="1:8" ht="24" x14ac:dyDescent="0.2">
      <c r="A369" s="207">
        <v>6907</v>
      </c>
      <c r="B369" s="202"/>
      <c r="C369" s="81" t="s">
        <v>344</v>
      </c>
      <c r="D369" s="219"/>
      <c r="E369" s="219"/>
      <c r="F369" s="77" t="s">
        <v>75</v>
      </c>
      <c r="G369" s="78" t="str">
        <f t="shared" si="10"/>
        <v>EMPTY</v>
      </c>
      <c r="H369" s="75"/>
    </row>
    <row r="370" spans="1:8" ht="24.75" thickBot="1" x14ac:dyDescent="0.25">
      <c r="A370" s="206">
        <v>6908</v>
      </c>
      <c r="B370" s="211"/>
      <c r="C370" s="103" t="s">
        <v>345</v>
      </c>
      <c r="D370" s="220"/>
      <c r="E370" s="220"/>
      <c r="F370" s="82" t="s">
        <v>75</v>
      </c>
      <c r="G370" s="83" t="str">
        <f t="shared" si="10"/>
        <v>EMPTY</v>
      </c>
      <c r="H370" s="81"/>
    </row>
    <row r="371" spans="1:8" ht="18.75" thickBot="1" x14ac:dyDescent="0.25">
      <c r="A371" s="86"/>
      <c r="B371" s="193"/>
      <c r="C371" s="230"/>
      <c r="D371" s="106"/>
      <c r="E371" s="106"/>
      <c r="F371" s="87" t="s">
        <v>75</v>
      </c>
      <c r="G371" s="88" t="str">
        <f t="shared" si="10"/>
        <v>EMPTY</v>
      </c>
      <c r="H371" s="86"/>
    </row>
    <row r="372" spans="1:8" s="116" customFormat="1" ht="9.75" customHeight="1" thickBot="1" x14ac:dyDescent="0.25">
      <c r="A372" s="112"/>
      <c r="B372" s="113"/>
      <c r="C372" s="113"/>
      <c r="D372" s="115"/>
      <c r="E372" s="115"/>
      <c r="F372" s="115"/>
      <c r="G372" s="115"/>
      <c r="H372" s="113"/>
    </row>
    <row r="373" spans="1:8" s="116" customFormat="1" ht="9.75" customHeight="1" thickBot="1" x14ac:dyDescent="0.3">
      <c r="A373" s="112"/>
      <c r="B373" s="200"/>
      <c r="C373" s="200"/>
      <c r="D373" s="233"/>
      <c r="E373" s="233"/>
      <c r="F373" s="233"/>
      <c r="G373" s="233"/>
      <c r="H373" s="166"/>
    </row>
    <row r="374" spans="1:8" s="116" customFormat="1" ht="9.75" customHeight="1" thickBot="1" x14ac:dyDescent="0.25">
      <c r="A374" s="112"/>
      <c r="B374" s="160"/>
      <c r="C374" s="160"/>
      <c r="D374" s="156"/>
      <c r="E374" s="156"/>
      <c r="F374" s="156"/>
      <c r="G374" s="157"/>
      <c r="H374" s="158"/>
    </row>
    <row r="375" spans="1:8" ht="16.5" thickBot="1" x14ac:dyDescent="0.25">
      <c r="A375" s="62">
        <v>9000</v>
      </c>
      <c r="B375" s="97" t="s">
        <v>346</v>
      </c>
      <c r="C375" s="129"/>
      <c r="D375" s="71"/>
      <c r="E375" s="71"/>
      <c r="F375" s="71"/>
      <c r="G375" s="72"/>
      <c r="H375" s="73"/>
    </row>
    <row r="376" spans="1:8" ht="18.75" thickBot="1" x14ac:dyDescent="0.25">
      <c r="A376" s="68">
        <v>6900</v>
      </c>
      <c r="B376" s="232" t="s">
        <v>347</v>
      </c>
      <c r="C376" s="160"/>
      <c r="D376" s="220"/>
      <c r="E376" s="220"/>
      <c r="F376" s="82"/>
      <c r="G376" s="83"/>
      <c r="H376" s="81"/>
    </row>
    <row r="377" spans="1:8" ht="24" x14ac:dyDescent="0.2">
      <c r="A377" s="206">
        <v>8001</v>
      </c>
      <c r="B377" s="102" t="s">
        <v>348</v>
      </c>
      <c r="C377" s="102" t="s">
        <v>349</v>
      </c>
      <c r="D377" s="131"/>
      <c r="E377" s="131"/>
      <c r="F377" s="131" t="s">
        <v>75</v>
      </c>
      <c r="G377" s="132" t="str">
        <f>VLOOKUP(D377&amp;E377&amp;F377,result,2,FALSE)</f>
        <v>EMPTY</v>
      </c>
      <c r="H377" s="102"/>
    </row>
    <row r="378" spans="1:8" ht="60" x14ac:dyDescent="0.2">
      <c r="A378" s="207">
        <v>8002</v>
      </c>
      <c r="B378" s="81" t="s">
        <v>350</v>
      </c>
      <c r="C378" s="81" t="s">
        <v>351</v>
      </c>
      <c r="D378" s="82"/>
      <c r="E378" s="82"/>
      <c r="F378" s="82" t="s">
        <v>75</v>
      </c>
      <c r="G378" s="83" t="str">
        <f>VLOOKUP(D378&amp;E378&amp;F378,result,2,FALSE)</f>
        <v>EMPTY</v>
      </c>
      <c r="H378" s="134"/>
    </row>
    <row r="379" spans="1:8" ht="15.75" thickBot="1" x14ac:dyDescent="0.25">
      <c r="A379" s="206">
        <v>8003</v>
      </c>
      <c r="B379" s="86" t="s">
        <v>352</v>
      </c>
      <c r="C379" s="86" t="s">
        <v>353</v>
      </c>
      <c r="D379" s="87"/>
      <c r="E379" s="87"/>
      <c r="F379" s="87" t="s">
        <v>75</v>
      </c>
      <c r="G379" s="88" t="str">
        <f>VLOOKUP(D379&amp;E379&amp;F379,result,2,FALSE)</f>
        <v>EMPTY</v>
      </c>
      <c r="H379" s="234"/>
    </row>
    <row r="380" spans="1:8" ht="18.75" thickBot="1" x14ac:dyDescent="0.25">
      <c r="A380" s="68">
        <v>6900</v>
      </c>
      <c r="B380" s="232" t="s">
        <v>354</v>
      </c>
      <c r="C380" s="160"/>
      <c r="D380" s="220"/>
      <c r="E380" s="220"/>
      <c r="F380" s="82"/>
      <c r="G380" s="83"/>
      <c r="H380" s="81"/>
    </row>
    <row r="381" spans="1:8" ht="24" x14ac:dyDescent="0.2">
      <c r="A381" s="206">
        <v>8001</v>
      </c>
      <c r="B381" s="102" t="s">
        <v>348</v>
      </c>
      <c r="C381" s="102" t="s">
        <v>349</v>
      </c>
      <c r="D381" s="131"/>
      <c r="E381" s="131"/>
      <c r="F381" s="131" t="s">
        <v>75</v>
      </c>
      <c r="G381" s="132" t="str">
        <f>VLOOKUP(D381&amp;E381&amp;F381,result,2,FALSE)</f>
        <v>EMPTY</v>
      </c>
      <c r="H381" s="102"/>
    </row>
    <row r="382" spans="1:8" ht="60" x14ac:dyDescent="0.2">
      <c r="A382" s="207">
        <v>8002</v>
      </c>
      <c r="B382" s="81" t="s">
        <v>350</v>
      </c>
      <c r="C382" s="81" t="s">
        <v>351</v>
      </c>
      <c r="D382" s="82"/>
      <c r="E382" s="82"/>
      <c r="F382" s="82" t="s">
        <v>75</v>
      </c>
      <c r="G382" s="83" t="str">
        <f>VLOOKUP(D382&amp;E382&amp;F382,result,2,FALSE)</f>
        <v>EMPTY</v>
      </c>
      <c r="H382" s="134"/>
    </row>
    <row r="383" spans="1:8" ht="15.75" thickBot="1" x14ac:dyDescent="0.25">
      <c r="A383" s="206">
        <v>8003</v>
      </c>
      <c r="B383" s="86" t="s">
        <v>352</v>
      </c>
      <c r="C383" s="86" t="s">
        <v>353</v>
      </c>
      <c r="D383" s="87"/>
      <c r="E383" s="87"/>
      <c r="F383" s="87" t="s">
        <v>75</v>
      </c>
      <c r="G383" s="88" t="str">
        <f>VLOOKUP(D383&amp;E383&amp;F383,result,2,FALSE)</f>
        <v>EMPTY</v>
      </c>
      <c r="H383" s="234"/>
    </row>
    <row r="384" spans="1:8" ht="15" x14ac:dyDescent="0.2">
      <c r="B384" s="160"/>
      <c r="C384" s="160"/>
      <c r="D384" s="156"/>
      <c r="E384" s="156"/>
      <c r="F384" s="156"/>
      <c r="G384" s="157"/>
      <c r="H384" s="138"/>
    </row>
    <row r="385" spans="1:8" ht="15" x14ac:dyDescent="0.2">
      <c r="A385" s="364" t="s">
        <v>355</v>
      </c>
      <c r="B385" s="364"/>
      <c r="C385" s="235"/>
      <c r="D385" s="236"/>
      <c r="E385" s="236"/>
      <c r="F385" s="236"/>
      <c r="G385" s="157"/>
      <c r="H385" s="237"/>
    </row>
    <row r="386" spans="1:8" x14ac:dyDescent="0.2">
      <c r="A386" s="364" t="s">
        <v>356</v>
      </c>
      <c r="B386" s="364"/>
      <c r="C386" s="364"/>
      <c r="D386" s="364"/>
      <c r="E386" s="364"/>
      <c r="F386" s="364"/>
      <c r="G386" s="364"/>
      <c r="H386" s="364"/>
    </row>
    <row r="387" spans="1:8" x14ac:dyDescent="0.2">
      <c r="A387" s="364" t="s">
        <v>357</v>
      </c>
      <c r="B387" s="364"/>
      <c r="C387" s="364"/>
      <c r="D387" s="364"/>
      <c r="E387" s="364"/>
      <c r="F387" s="364"/>
      <c r="G387" s="364"/>
      <c r="H387" s="364"/>
    </row>
    <row r="388" spans="1:8" x14ac:dyDescent="0.2">
      <c r="A388" s="364" t="s">
        <v>358</v>
      </c>
      <c r="B388" s="364"/>
      <c r="C388" s="364"/>
      <c r="D388" s="364"/>
      <c r="E388" s="364"/>
      <c r="F388" s="364"/>
      <c r="G388" s="364"/>
      <c r="H388" s="364"/>
    </row>
    <row r="389" spans="1:8" ht="15.75" thickBot="1" x14ac:dyDescent="0.25">
      <c r="A389" s="238"/>
      <c r="B389" s="190"/>
      <c r="C389" s="190"/>
      <c r="D389" s="239"/>
      <c r="E389" s="239"/>
      <c r="F389" s="239"/>
      <c r="G389" s="240"/>
      <c r="H389" s="241"/>
    </row>
    <row r="390" spans="1:8" ht="13.5" thickBot="1" x14ac:dyDescent="0.25">
      <c r="B390" s="242"/>
      <c r="C390" s="243"/>
    </row>
    <row r="391" spans="1:8" ht="15.75" x14ac:dyDescent="0.25">
      <c r="B391" s="242"/>
      <c r="C391" s="243"/>
      <c r="D391" s="359" t="s">
        <v>359</v>
      </c>
      <c r="E391" s="360"/>
      <c r="F391" s="244"/>
      <c r="G391" s="245">
        <f t="shared" ref="G391:G396" si="11">COUNTIF($G$4:$G$383,D391)</f>
        <v>72</v>
      </c>
    </row>
    <row r="392" spans="1:8" ht="15.75" x14ac:dyDescent="0.25">
      <c r="C392" s="243"/>
      <c r="D392" s="354" t="s">
        <v>360</v>
      </c>
      <c r="E392" s="355"/>
      <c r="F392" s="246"/>
      <c r="G392" s="247">
        <f t="shared" si="11"/>
        <v>56</v>
      </c>
    </row>
    <row r="393" spans="1:8" ht="15.75" x14ac:dyDescent="0.25">
      <c r="C393" s="243"/>
      <c r="D393" s="356" t="s">
        <v>361</v>
      </c>
      <c r="E393" s="355"/>
      <c r="F393" s="248"/>
      <c r="G393" s="249">
        <f t="shared" si="11"/>
        <v>19</v>
      </c>
    </row>
    <row r="394" spans="1:8" ht="15.75" x14ac:dyDescent="0.25">
      <c r="C394" s="243"/>
      <c r="D394" s="356" t="s">
        <v>362</v>
      </c>
      <c r="E394" s="355"/>
      <c r="F394" s="248"/>
      <c r="G394" s="249">
        <f t="shared" si="11"/>
        <v>0</v>
      </c>
    </row>
    <row r="395" spans="1:8" ht="15.75" x14ac:dyDescent="0.25">
      <c r="C395" s="243"/>
      <c r="D395" s="356" t="s">
        <v>363</v>
      </c>
      <c r="E395" s="355"/>
      <c r="F395" s="248"/>
      <c r="G395" s="249">
        <f t="shared" si="11"/>
        <v>6</v>
      </c>
    </row>
    <row r="396" spans="1:8" ht="16.5" thickBot="1" x14ac:dyDescent="0.3">
      <c r="C396" s="243"/>
      <c r="D396" s="357" t="s">
        <v>364</v>
      </c>
      <c r="E396" s="358"/>
      <c r="F396" s="250"/>
      <c r="G396" s="251">
        <f t="shared" si="11"/>
        <v>99</v>
      </c>
    </row>
    <row r="397" spans="1:8" ht="16.5" thickBot="1" x14ac:dyDescent="0.3">
      <c r="C397" s="243"/>
      <c r="D397" s="252" t="s">
        <v>365</v>
      </c>
      <c r="E397" s="250"/>
      <c r="F397" s="250"/>
      <c r="G397" s="251">
        <f>SUM(G391:G396)</f>
        <v>252</v>
      </c>
    </row>
    <row r="398" spans="1:8" x14ac:dyDescent="0.2">
      <c r="C398" s="243"/>
    </row>
    <row r="399" spans="1:8" x14ac:dyDescent="0.2">
      <c r="C399" s="243"/>
    </row>
    <row r="400" spans="1:8" x14ac:dyDescent="0.2">
      <c r="C400" s="243"/>
    </row>
    <row r="401" spans="3:3" x14ac:dyDescent="0.2">
      <c r="C401" s="243"/>
    </row>
    <row r="402" spans="3:3" x14ac:dyDescent="0.2">
      <c r="C402" s="243"/>
    </row>
    <row r="403" spans="3:3" x14ac:dyDescent="0.2">
      <c r="C403" s="243"/>
    </row>
    <row r="404" spans="3:3" x14ac:dyDescent="0.2">
      <c r="C404" s="243"/>
    </row>
    <row r="405" spans="3:3" x14ac:dyDescent="0.2">
      <c r="C405" s="243"/>
    </row>
    <row r="406" spans="3:3" x14ac:dyDescent="0.2">
      <c r="C406" s="243"/>
    </row>
    <row r="407" spans="3:3" x14ac:dyDescent="0.2">
      <c r="C407" s="243"/>
    </row>
    <row r="408" spans="3:3" x14ac:dyDescent="0.2">
      <c r="C408" s="243"/>
    </row>
    <row r="409" spans="3:3" x14ac:dyDescent="0.2">
      <c r="C409" s="243"/>
    </row>
    <row r="410" spans="3:3" x14ac:dyDescent="0.2">
      <c r="C410" s="243"/>
    </row>
    <row r="411" spans="3:3" x14ac:dyDescent="0.2">
      <c r="C411" s="243"/>
    </row>
    <row r="412" spans="3:3" x14ac:dyDescent="0.2">
      <c r="C412" s="243"/>
    </row>
    <row r="413" spans="3:3" x14ac:dyDescent="0.2">
      <c r="C413" s="243"/>
    </row>
    <row r="414" spans="3:3" x14ac:dyDescent="0.2">
      <c r="C414" s="243"/>
    </row>
    <row r="415" spans="3:3" x14ac:dyDescent="0.2">
      <c r="C415" s="243"/>
    </row>
    <row r="416" spans="3:3" x14ac:dyDescent="0.2">
      <c r="C416" s="243"/>
    </row>
    <row r="417" spans="3:3" x14ac:dyDescent="0.2">
      <c r="C417" s="243"/>
    </row>
    <row r="418" spans="3:3" x14ac:dyDescent="0.2">
      <c r="C418" s="243"/>
    </row>
    <row r="419" spans="3:3" x14ac:dyDescent="0.2">
      <c r="C419" s="243"/>
    </row>
    <row r="420" spans="3:3" x14ac:dyDescent="0.2">
      <c r="C420" s="243"/>
    </row>
    <row r="421" spans="3:3" x14ac:dyDescent="0.2">
      <c r="C421" s="243"/>
    </row>
    <row r="422" spans="3:3" x14ac:dyDescent="0.2">
      <c r="C422" s="243"/>
    </row>
    <row r="423" spans="3:3" x14ac:dyDescent="0.2">
      <c r="C423" s="243"/>
    </row>
    <row r="424" spans="3:3" x14ac:dyDescent="0.2">
      <c r="C424" s="243"/>
    </row>
    <row r="425" spans="3:3" x14ac:dyDescent="0.2">
      <c r="C425" s="243"/>
    </row>
    <row r="426" spans="3:3" x14ac:dyDescent="0.2">
      <c r="C426" s="243"/>
    </row>
    <row r="427" spans="3:3" x14ac:dyDescent="0.2">
      <c r="C427" s="243"/>
    </row>
    <row r="428" spans="3:3" x14ac:dyDescent="0.2">
      <c r="C428" s="243"/>
    </row>
    <row r="429" spans="3:3" x14ac:dyDescent="0.2">
      <c r="C429" s="243"/>
    </row>
    <row r="430" spans="3:3" x14ac:dyDescent="0.2">
      <c r="C430" s="243"/>
    </row>
    <row r="431" spans="3:3" x14ac:dyDescent="0.2">
      <c r="C431" s="243"/>
    </row>
    <row r="432" spans="3:3" x14ac:dyDescent="0.2">
      <c r="C432" s="243"/>
    </row>
    <row r="433" spans="3:3" x14ac:dyDescent="0.2">
      <c r="C433" s="243"/>
    </row>
    <row r="434" spans="3:3" x14ac:dyDescent="0.2">
      <c r="C434" s="243"/>
    </row>
    <row r="435" spans="3:3" x14ac:dyDescent="0.2">
      <c r="C435" s="243"/>
    </row>
    <row r="436" spans="3:3" x14ac:dyDescent="0.2">
      <c r="C436" s="243"/>
    </row>
    <row r="437" spans="3:3" x14ac:dyDescent="0.2">
      <c r="C437" s="243"/>
    </row>
    <row r="438" spans="3:3" x14ac:dyDescent="0.2">
      <c r="C438" s="243"/>
    </row>
    <row r="439" spans="3:3" x14ac:dyDescent="0.2">
      <c r="C439" s="243"/>
    </row>
    <row r="440" spans="3:3" x14ac:dyDescent="0.2">
      <c r="C440" s="243"/>
    </row>
    <row r="441" spans="3:3" x14ac:dyDescent="0.2">
      <c r="C441" s="243"/>
    </row>
    <row r="442" spans="3:3" x14ac:dyDescent="0.2">
      <c r="C442" s="243"/>
    </row>
    <row r="443" spans="3:3" x14ac:dyDescent="0.2">
      <c r="C443" s="243"/>
    </row>
    <row r="444" spans="3:3" x14ac:dyDescent="0.2">
      <c r="C444" s="243"/>
    </row>
  </sheetData>
  <autoFilter ref="B2:H383"/>
  <mergeCells count="11">
    <mergeCell ref="D391:E391"/>
    <mergeCell ref="B74:H74"/>
    <mergeCell ref="A385:B385"/>
    <mergeCell ref="A386:H386"/>
    <mergeCell ref="A387:H387"/>
    <mergeCell ref="A388:H388"/>
    <mergeCell ref="D392:E392"/>
    <mergeCell ref="D393:E393"/>
    <mergeCell ref="D394:E394"/>
    <mergeCell ref="D395:E395"/>
    <mergeCell ref="D396:E396"/>
  </mergeCells>
  <conditionalFormatting sqref="G389:G65536 G362:H370 G152:G197 G75:H132 G4:H27 G34:H72 G133:G150 H139:H146 G198:H302 G309:H326 G1:G3 G28:G33 G73 H3 H28:H31 G380:H380 G303:G308 G327:G361 G371:G379 G381:G385 H376">
    <cfRule type="cellIs" dxfId="1" priority="1" stopIfTrue="1" operator="equal">
      <formula>"Non-Conformity"</formula>
    </cfRule>
    <cfRule type="cellIs" dxfId="0" priority="2" stopIfTrue="1" operator="equal">
      <formula>"Observation"</formula>
    </cfRule>
  </conditionalFormatting>
  <pageMargins left="0.74803149606299213" right="0.59055118110236227" top="0.55118110236220474" bottom="0.51181102362204722" header="0.51181102362204722" footer="0.51181102362204722"/>
  <pageSetup paperSize="128" scale="84" fitToHeight="33" orientation="landscape" r:id="rId1"/>
  <headerFooter alignWithMargins="0">
    <oddHeader>&amp;LAttachment 1 to  000 200 0934&amp;CDetailed results of Gate D review&amp;RPage: &amp;P of  &amp;N</oddHeader>
    <oddFooter>&amp;C&amp;F</oddFooter>
  </headerFooter>
  <rowBreaks count="3" manualBreakCount="3">
    <brk id="261" max="16383" man="1"/>
    <brk id="282" max="16383" man="1"/>
    <brk id="297"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45"/>
  <sheetViews>
    <sheetView topLeftCell="C1" zoomScale="85" zoomScaleNormal="85" workbookViewId="0">
      <selection activeCell="K6" sqref="K6"/>
    </sheetView>
  </sheetViews>
  <sheetFormatPr defaultRowHeight="15" x14ac:dyDescent="0.25"/>
  <cols>
    <col min="2" max="2" width="35.28515625" customWidth="1"/>
    <col min="3" max="3" width="12.7109375" customWidth="1"/>
    <col min="4" max="4" width="10" customWidth="1"/>
    <col min="5" max="6" width="10" bestFit="1" customWidth="1"/>
    <col min="11" max="11" width="35.85546875" bestFit="1" customWidth="1"/>
    <col min="12" max="12" width="11.140625" style="16" customWidth="1"/>
    <col min="13" max="13" width="8" customWidth="1"/>
    <col min="14" max="14" width="4" customWidth="1"/>
    <col min="15" max="15" width="3.85546875" customWidth="1"/>
  </cols>
  <sheetData>
    <row r="2" spans="2:15" x14ac:dyDescent="0.25">
      <c r="B2" s="33">
        <v>41974</v>
      </c>
      <c r="K2" s="8" t="s">
        <v>34</v>
      </c>
      <c r="L2" t="s">
        <v>52</v>
      </c>
      <c r="M2" s="11" t="s">
        <v>53</v>
      </c>
      <c r="N2" t="s">
        <v>54</v>
      </c>
      <c r="O2" t="s">
        <v>55</v>
      </c>
    </row>
    <row r="3" spans="2:15" x14ac:dyDescent="0.25">
      <c r="B3" t="s">
        <v>29</v>
      </c>
      <c r="C3" t="s">
        <v>0</v>
      </c>
      <c r="D3" t="s">
        <v>1</v>
      </c>
      <c r="E3" t="s">
        <v>2</v>
      </c>
      <c r="F3" t="s">
        <v>9</v>
      </c>
      <c r="G3" t="s">
        <v>30</v>
      </c>
      <c r="H3" t="s">
        <v>31</v>
      </c>
      <c r="I3" t="s">
        <v>32</v>
      </c>
      <c r="K3" s="9" t="s">
        <v>29</v>
      </c>
      <c r="L3" s="15">
        <v>393</v>
      </c>
      <c r="M3" s="11">
        <v>18190</v>
      </c>
      <c r="N3" s="15">
        <v>0</v>
      </c>
      <c r="O3" s="15">
        <v>0</v>
      </c>
    </row>
    <row r="4" spans="2:15" x14ac:dyDescent="0.25">
      <c r="B4" s="11" t="s">
        <v>56</v>
      </c>
      <c r="C4" s="11">
        <v>5</v>
      </c>
      <c r="D4" s="11">
        <v>25</v>
      </c>
      <c r="E4">
        <v>0</v>
      </c>
      <c r="F4">
        <v>0</v>
      </c>
      <c r="G4">
        <v>9</v>
      </c>
      <c r="H4">
        <v>2014</v>
      </c>
      <c r="I4" t="s">
        <v>29</v>
      </c>
      <c r="K4" s="10" t="s">
        <v>28</v>
      </c>
      <c r="L4" s="15">
        <v>231</v>
      </c>
      <c r="M4" s="11">
        <v>10490.5</v>
      </c>
      <c r="N4" s="15">
        <v>0</v>
      </c>
      <c r="O4" s="15">
        <v>0</v>
      </c>
    </row>
    <row r="5" spans="2:15" x14ac:dyDescent="0.25">
      <c r="B5" s="11" t="s">
        <v>56</v>
      </c>
      <c r="C5" s="11">
        <v>8</v>
      </c>
      <c r="D5" s="11">
        <v>345</v>
      </c>
      <c r="E5">
        <v>0</v>
      </c>
      <c r="F5">
        <v>0</v>
      </c>
      <c r="G5">
        <v>10</v>
      </c>
      <c r="H5">
        <v>2014</v>
      </c>
      <c r="I5" t="s">
        <v>29</v>
      </c>
      <c r="K5" s="10" t="s">
        <v>27</v>
      </c>
      <c r="L5" s="15">
        <v>68</v>
      </c>
      <c r="M5" s="11">
        <v>3053</v>
      </c>
      <c r="N5" s="15">
        <v>0</v>
      </c>
      <c r="O5" s="15">
        <v>0</v>
      </c>
    </row>
    <row r="6" spans="2:15" x14ac:dyDescent="0.25">
      <c r="B6" s="11" t="s">
        <v>56</v>
      </c>
      <c r="C6" s="11">
        <v>13</v>
      </c>
      <c r="D6" s="11">
        <v>615</v>
      </c>
      <c r="E6">
        <v>0</v>
      </c>
      <c r="F6">
        <v>0</v>
      </c>
      <c r="G6">
        <v>11</v>
      </c>
      <c r="H6">
        <v>2014</v>
      </c>
      <c r="I6" t="s">
        <v>29</v>
      </c>
      <c r="K6" s="10" t="s">
        <v>25</v>
      </c>
      <c r="L6" s="15">
        <v>10</v>
      </c>
      <c r="M6" s="11">
        <v>1460</v>
      </c>
      <c r="N6" s="15">
        <v>0</v>
      </c>
      <c r="O6" s="15">
        <v>0</v>
      </c>
    </row>
    <row r="7" spans="2:15" x14ac:dyDescent="0.25">
      <c r="B7" s="11" t="s">
        <v>56</v>
      </c>
      <c r="C7" s="11">
        <v>13</v>
      </c>
      <c r="D7" s="11">
        <v>659</v>
      </c>
      <c r="E7">
        <v>0</v>
      </c>
      <c r="F7">
        <v>0</v>
      </c>
      <c r="G7">
        <v>12</v>
      </c>
      <c r="H7">
        <v>2014</v>
      </c>
      <c r="I7" t="s">
        <v>29</v>
      </c>
      <c r="K7" s="10" t="s">
        <v>56</v>
      </c>
      <c r="L7" s="15">
        <v>39</v>
      </c>
      <c r="M7" s="11">
        <v>1644</v>
      </c>
      <c r="N7" s="15">
        <v>0</v>
      </c>
      <c r="O7" s="15">
        <v>0</v>
      </c>
    </row>
    <row r="8" spans="2:15" x14ac:dyDescent="0.25">
      <c r="B8" s="11" t="s">
        <v>25</v>
      </c>
      <c r="C8" s="11">
        <v>5</v>
      </c>
      <c r="D8" s="11">
        <v>600</v>
      </c>
      <c r="E8">
        <v>0</v>
      </c>
      <c r="F8">
        <v>0</v>
      </c>
      <c r="G8">
        <v>9</v>
      </c>
      <c r="H8">
        <v>2014</v>
      </c>
      <c r="I8" t="s">
        <v>29</v>
      </c>
      <c r="K8" s="10" t="s">
        <v>57</v>
      </c>
      <c r="L8" s="15">
        <v>16</v>
      </c>
      <c r="M8" s="11">
        <v>128</v>
      </c>
      <c r="N8" s="15">
        <v>0</v>
      </c>
      <c r="O8" s="15">
        <v>0</v>
      </c>
    </row>
    <row r="9" spans="2:15" x14ac:dyDescent="0.25">
      <c r="B9" s="11" t="s">
        <v>25</v>
      </c>
      <c r="C9" s="11">
        <v>5</v>
      </c>
      <c r="D9" s="11">
        <v>860</v>
      </c>
      <c r="E9">
        <v>0</v>
      </c>
      <c r="F9">
        <v>0</v>
      </c>
      <c r="G9">
        <v>10</v>
      </c>
      <c r="H9">
        <v>2014</v>
      </c>
      <c r="I9" t="s">
        <v>29</v>
      </c>
      <c r="K9" s="10" t="s">
        <v>58</v>
      </c>
      <c r="L9" s="15">
        <v>6</v>
      </c>
      <c r="M9" s="11">
        <v>160</v>
      </c>
      <c r="N9" s="15">
        <v>0</v>
      </c>
      <c r="O9" s="15">
        <v>0</v>
      </c>
    </row>
    <row r="10" spans="2:15" x14ac:dyDescent="0.25">
      <c r="B10" s="11" t="s">
        <v>57</v>
      </c>
      <c r="C10" s="11">
        <v>4</v>
      </c>
      <c r="D10" s="11">
        <v>4</v>
      </c>
      <c r="E10">
        <v>0</v>
      </c>
      <c r="F10">
        <v>0</v>
      </c>
      <c r="G10">
        <v>9</v>
      </c>
      <c r="H10">
        <v>2014</v>
      </c>
      <c r="I10" t="s">
        <v>29</v>
      </c>
      <c r="K10" s="10" t="s">
        <v>59</v>
      </c>
      <c r="L10" s="15">
        <v>11</v>
      </c>
      <c r="M10" s="11">
        <v>346</v>
      </c>
      <c r="N10" s="15">
        <v>0</v>
      </c>
      <c r="O10" s="15">
        <v>0</v>
      </c>
    </row>
    <row r="11" spans="2:15" x14ac:dyDescent="0.25">
      <c r="B11" t="s">
        <v>57</v>
      </c>
      <c r="C11">
        <v>4</v>
      </c>
      <c r="D11">
        <v>58</v>
      </c>
      <c r="E11">
        <v>0</v>
      </c>
      <c r="F11">
        <v>0</v>
      </c>
      <c r="G11">
        <v>10</v>
      </c>
      <c r="H11">
        <v>2014</v>
      </c>
      <c r="I11" t="s">
        <v>29</v>
      </c>
      <c r="K11" s="10" t="s">
        <v>60</v>
      </c>
      <c r="L11" s="15">
        <v>12</v>
      </c>
      <c r="M11" s="11">
        <v>908.5</v>
      </c>
      <c r="N11" s="15">
        <v>0</v>
      </c>
      <c r="O11" s="15">
        <v>0</v>
      </c>
    </row>
    <row r="12" spans="2:15" x14ac:dyDescent="0.25">
      <c r="B12" t="s">
        <v>57</v>
      </c>
      <c r="C12">
        <v>4</v>
      </c>
      <c r="D12">
        <v>36</v>
      </c>
      <c r="E12">
        <v>0</v>
      </c>
      <c r="F12">
        <v>0</v>
      </c>
      <c r="G12">
        <v>11</v>
      </c>
      <c r="H12">
        <v>2014</v>
      </c>
      <c r="I12" t="s">
        <v>29</v>
      </c>
      <c r="K12" s="9" t="s">
        <v>33</v>
      </c>
      <c r="L12" s="15">
        <v>162</v>
      </c>
      <c r="M12" s="11">
        <v>10227.450000000001</v>
      </c>
      <c r="N12" s="15">
        <v>0</v>
      </c>
      <c r="O12" s="15">
        <v>0</v>
      </c>
    </row>
    <row r="13" spans="2:15" x14ac:dyDescent="0.25">
      <c r="B13" t="s">
        <v>57</v>
      </c>
      <c r="C13">
        <v>4</v>
      </c>
      <c r="D13">
        <v>30</v>
      </c>
      <c r="E13">
        <v>0</v>
      </c>
      <c r="F13">
        <v>0</v>
      </c>
      <c r="G13">
        <v>12</v>
      </c>
      <c r="H13">
        <v>2014</v>
      </c>
      <c r="I13" t="s">
        <v>29</v>
      </c>
      <c r="K13" s="10" t="s">
        <v>26</v>
      </c>
      <c r="L13" s="15">
        <v>162</v>
      </c>
      <c r="M13" s="11">
        <v>10227.450000000001</v>
      </c>
      <c r="N13" s="15">
        <v>0</v>
      </c>
      <c r="O13" s="15">
        <v>0</v>
      </c>
    </row>
    <row r="14" spans="2:15" x14ac:dyDescent="0.25">
      <c r="B14" t="s">
        <v>58</v>
      </c>
      <c r="C14">
        <v>6</v>
      </c>
      <c r="D14">
        <v>160</v>
      </c>
      <c r="E14">
        <v>0</v>
      </c>
      <c r="F14">
        <v>0</v>
      </c>
      <c r="G14">
        <v>12</v>
      </c>
      <c r="H14">
        <v>2014</v>
      </c>
      <c r="I14" t="s">
        <v>29</v>
      </c>
      <c r="K14" s="9" t="s">
        <v>35</v>
      </c>
      <c r="L14" s="15">
        <v>555</v>
      </c>
      <c r="M14" s="11">
        <v>28417.45</v>
      </c>
      <c r="N14" s="15">
        <v>0</v>
      </c>
      <c r="O14" s="15">
        <v>0</v>
      </c>
    </row>
    <row r="15" spans="2:15" x14ac:dyDescent="0.25">
      <c r="B15" t="s">
        <v>26</v>
      </c>
      <c r="C15">
        <v>20</v>
      </c>
      <c r="D15">
        <v>1792.98</v>
      </c>
      <c r="E15">
        <v>0</v>
      </c>
      <c r="F15">
        <v>0</v>
      </c>
      <c r="G15">
        <v>7</v>
      </c>
      <c r="H15">
        <v>2014</v>
      </c>
      <c r="I15" t="s">
        <v>33</v>
      </c>
    </row>
    <row r="16" spans="2:15" x14ac:dyDescent="0.25">
      <c r="B16" t="s">
        <v>26</v>
      </c>
      <c r="C16">
        <v>24</v>
      </c>
      <c r="D16">
        <v>2076.48</v>
      </c>
      <c r="E16">
        <v>0</v>
      </c>
      <c r="F16">
        <v>0</v>
      </c>
      <c r="G16">
        <v>8</v>
      </c>
      <c r="H16">
        <v>2014</v>
      </c>
      <c r="I16" t="s">
        <v>33</v>
      </c>
    </row>
    <row r="17" spans="2:13" x14ac:dyDescent="0.25">
      <c r="B17" t="s">
        <v>26</v>
      </c>
      <c r="C17">
        <v>20</v>
      </c>
      <c r="D17">
        <v>1232.6400000000001</v>
      </c>
      <c r="E17">
        <v>0</v>
      </c>
      <c r="F17">
        <v>0</v>
      </c>
      <c r="G17">
        <v>6</v>
      </c>
      <c r="H17">
        <v>2014</v>
      </c>
      <c r="I17" t="s">
        <v>33</v>
      </c>
    </row>
    <row r="18" spans="2:13" x14ac:dyDescent="0.25">
      <c r="B18" t="s">
        <v>26</v>
      </c>
      <c r="C18">
        <v>24</v>
      </c>
      <c r="D18">
        <v>2021.35</v>
      </c>
      <c r="E18">
        <v>0</v>
      </c>
      <c r="F18">
        <v>0</v>
      </c>
      <c r="G18">
        <v>9</v>
      </c>
      <c r="H18">
        <v>2014</v>
      </c>
      <c r="I18" t="s">
        <v>33</v>
      </c>
    </row>
    <row r="19" spans="2:13" x14ac:dyDescent="0.25">
      <c r="B19" t="s">
        <v>26</v>
      </c>
      <c r="C19">
        <v>24</v>
      </c>
      <c r="D19">
        <v>1214.93</v>
      </c>
      <c r="E19">
        <v>0</v>
      </c>
      <c r="F19">
        <v>0</v>
      </c>
      <c r="G19">
        <v>10</v>
      </c>
      <c r="H19">
        <v>2014</v>
      </c>
      <c r="I19" t="s">
        <v>33</v>
      </c>
    </row>
    <row r="20" spans="2:13" x14ac:dyDescent="0.25">
      <c r="B20" t="s">
        <v>26</v>
      </c>
      <c r="C20">
        <v>25</v>
      </c>
      <c r="D20">
        <v>857.3</v>
      </c>
      <c r="E20">
        <v>0</v>
      </c>
      <c r="F20">
        <v>0</v>
      </c>
      <c r="G20">
        <v>11</v>
      </c>
      <c r="H20">
        <v>2014</v>
      </c>
      <c r="I20" t="s">
        <v>33</v>
      </c>
    </row>
    <row r="21" spans="2:13" x14ac:dyDescent="0.25">
      <c r="B21" t="s">
        <v>26</v>
      </c>
      <c r="C21">
        <v>25</v>
      </c>
      <c r="D21">
        <v>1031.77</v>
      </c>
      <c r="E21">
        <v>0</v>
      </c>
      <c r="F21">
        <v>0</v>
      </c>
      <c r="G21">
        <v>12</v>
      </c>
      <c r="H21">
        <v>2014</v>
      </c>
      <c r="I21" t="s">
        <v>33</v>
      </c>
    </row>
    <row r="22" spans="2:13" x14ac:dyDescent="0.25">
      <c r="B22" t="s">
        <v>59</v>
      </c>
      <c r="C22">
        <v>11</v>
      </c>
      <c r="D22">
        <v>346</v>
      </c>
      <c r="E22">
        <v>0</v>
      </c>
      <c r="F22">
        <v>0</v>
      </c>
      <c r="G22">
        <v>11</v>
      </c>
      <c r="H22">
        <v>2014</v>
      </c>
      <c r="I22" t="s">
        <v>29</v>
      </c>
    </row>
    <row r="23" spans="2:13" x14ac:dyDescent="0.25">
      <c r="B23" t="s">
        <v>60</v>
      </c>
      <c r="C23">
        <v>4</v>
      </c>
      <c r="D23">
        <v>247.5</v>
      </c>
      <c r="E23">
        <v>0</v>
      </c>
      <c r="F23">
        <v>0</v>
      </c>
      <c r="G23">
        <v>10</v>
      </c>
      <c r="H23">
        <v>2014</v>
      </c>
      <c r="I23" t="s">
        <v>29</v>
      </c>
    </row>
    <row r="24" spans="2:13" x14ac:dyDescent="0.25">
      <c r="B24" t="s">
        <v>60</v>
      </c>
      <c r="C24">
        <v>4</v>
      </c>
      <c r="D24">
        <v>152.5</v>
      </c>
      <c r="E24">
        <v>0</v>
      </c>
      <c r="F24">
        <v>0</v>
      </c>
      <c r="G24">
        <v>11</v>
      </c>
      <c r="H24">
        <v>2014</v>
      </c>
      <c r="I24" t="s">
        <v>29</v>
      </c>
    </row>
    <row r="25" spans="2:13" x14ac:dyDescent="0.25">
      <c r="B25" t="s">
        <v>60</v>
      </c>
      <c r="C25">
        <v>4</v>
      </c>
      <c r="D25">
        <v>508.5</v>
      </c>
      <c r="E25">
        <v>0</v>
      </c>
      <c r="F25">
        <v>0</v>
      </c>
      <c r="G25">
        <v>12</v>
      </c>
      <c r="H25">
        <v>2014</v>
      </c>
      <c r="I25" t="s">
        <v>29</v>
      </c>
    </row>
    <row r="26" spans="2:13" x14ac:dyDescent="0.25">
      <c r="B26" t="s">
        <v>27</v>
      </c>
      <c r="C26">
        <v>30</v>
      </c>
      <c r="D26">
        <v>984</v>
      </c>
      <c r="E26">
        <v>0</v>
      </c>
      <c r="F26">
        <v>0</v>
      </c>
      <c r="G26">
        <v>10</v>
      </c>
      <c r="H26">
        <v>2014</v>
      </c>
      <c r="I26" t="s">
        <v>29</v>
      </c>
    </row>
    <row r="27" spans="2:13" x14ac:dyDescent="0.25">
      <c r="B27" t="s">
        <v>27</v>
      </c>
      <c r="C27">
        <v>38</v>
      </c>
      <c r="D27">
        <v>2069</v>
      </c>
      <c r="E27">
        <v>0</v>
      </c>
      <c r="F27">
        <v>0</v>
      </c>
      <c r="G27">
        <v>11</v>
      </c>
      <c r="H27">
        <v>2014</v>
      </c>
      <c r="I27" t="s">
        <v>29</v>
      </c>
    </row>
    <row r="28" spans="2:13" x14ac:dyDescent="0.25">
      <c r="B28" t="s">
        <v>28</v>
      </c>
      <c r="C28">
        <v>23</v>
      </c>
      <c r="D28">
        <v>1943.25</v>
      </c>
      <c r="E28">
        <v>0</v>
      </c>
      <c r="F28">
        <v>0</v>
      </c>
      <c r="G28">
        <v>7</v>
      </c>
      <c r="H28">
        <v>2014</v>
      </c>
      <c r="I28" t="s">
        <v>29</v>
      </c>
      <c r="K28" s="34"/>
      <c r="L28" s="35"/>
      <c r="M28" s="36"/>
    </row>
    <row r="29" spans="2:13" x14ac:dyDescent="0.25">
      <c r="B29" t="s">
        <v>28</v>
      </c>
      <c r="C29">
        <v>24</v>
      </c>
      <c r="D29">
        <v>865</v>
      </c>
      <c r="E29">
        <v>0</v>
      </c>
      <c r="F29">
        <v>0</v>
      </c>
      <c r="G29">
        <v>8</v>
      </c>
      <c r="H29">
        <v>2014</v>
      </c>
      <c r="I29" t="s">
        <v>29</v>
      </c>
      <c r="K29" s="37"/>
      <c r="L29" s="38"/>
      <c r="M29" s="39"/>
    </row>
    <row r="30" spans="2:13" x14ac:dyDescent="0.25">
      <c r="B30" t="s">
        <v>28</v>
      </c>
      <c r="C30">
        <v>24</v>
      </c>
      <c r="D30">
        <v>1309.5</v>
      </c>
      <c r="E30">
        <v>0</v>
      </c>
      <c r="F30">
        <v>0</v>
      </c>
      <c r="G30">
        <v>9</v>
      </c>
      <c r="H30">
        <v>2014</v>
      </c>
      <c r="I30" t="s">
        <v>29</v>
      </c>
      <c r="K30" s="37"/>
      <c r="L30" s="38"/>
      <c r="M30" s="39"/>
    </row>
    <row r="31" spans="2:13" x14ac:dyDescent="0.25">
      <c r="B31" t="s">
        <v>28</v>
      </c>
      <c r="C31">
        <v>31</v>
      </c>
      <c r="D31">
        <v>1428.75</v>
      </c>
      <c r="E31">
        <v>0</v>
      </c>
      <c r="F31">
        <v>0</v>
      </c>
      <c r="G31">
        <v>10</v>
      </c>
      <c r="H31">
        <v>2014</v>
      </c>
      <c r="I31" t="s">
        <v>29</v>
      </c>
      <c r="K31" s="37"/>
      <c r="L31" s="38"/>
      <c r="M31" s="39"/>
    </row>
    <row r="32" spans="2:13" x14ac:dyDescent="0.25">
      <c r="B32" t="s">
        <v>28</v>
      </c>
      <c r="C32">
        <v>31</v>
      </c>
      <c r="D32">
        <v>1312.75</v>
      </c>
      <c r="E32">
        <v>0</v>
      </c>
      <c r="F32">
        <v>0</v>
      </c>
      <c r="G32">
        <v>10</v>
      </c>
      <c r="H32">
        <v>2014</v>
      </c>
      <c r="I32" t="s">
        <v>29</v>
      </c>
      <c r="K32" s="37"/>
      <c r="L32" s="38"/>
      <c r="M32" s="39"/>
    </row>
    <row r="33" spans="2:13" x14ac:dyDescent="0.25">
      <c r="B33" t="s">
        <v>28</v>
      </c>
      <c r="C33">
        <v>31</v>
      </c>
      <c r="D33">
        <v>1312.75</v>
      </c>
      <c r="E33">
        <v>0</v>
      </c>
      <c r="F33">
        <v>0</v>
      </c>
      <c r="G33">
        <v>11</v>
      </c>
      <c r="H33">
        <v>2014</v>
      </c>
      <c r="I33" t="s">
        <v>29</v>
      </c>
      <c r="K33" s="37"/>
      <c r="L33" s="38"/>
      <c r="M33" s="39"/>
    </row>
    <row r="34" spans="2:13" x14ac:dyDescent="0.25">
      <c r="B34" t="s">
        <v>28</v>
      </c>
      <c r="C34">
        <v>67</v>
      </c>
      <c r="D34">
        <v>2318.5</v>
      </c>
      <c r="E34">
        <v>0</v>
      </c>
      <c r="F34">
        <v>0</v>
      </c>
      <c r="G34">
        <v>12</v>
      </c>
      <c r="H34">
        <v>2014</v>
      </c>
      <c r="I34" t="s">
        <v>29</v>
      </c>
      <c r="K34" s="37"/>
      <c r="L34" s="38"/>
      <c r="M34" s="39"/>
    </row>
    <row r="35" spans="2:13" x14ac:dyDescent="0.25">
      <c r="K35" s="37"/>
      <c r="L35" s="38"/>
      <c r="M35" s="39"/>
    </row>
    <row r="36" spans="2:13" x14ac:dyDescent="0.25">
      <c r="K36" s="37"/>
      <c r="L36" s="38"/>
      <c r="M36" s="39"/>
    </row>
    <row r="37" spans="2:13" x14ac:dyDescent="0.25">
      <c r="K37" s="37"/>
      <c r="L37" s="38"/>
      <c r="M37" s="39"/>
    </row>
    <row r="38" spans="2:13" x14ac:dyDescent="0.25">
      <c r="K38" s="37"/>
      <c r="L38" s="38"/>
      <c r="M38" s="39"/>
    </row>
    <row r="39" spans="2:13" x14ac:dyDescent="0.25">
      <c r="K39" s="37"/>
      <c r="L39" s="38"/>
      <c r="M39" s="39"/>
    </row>
    <row r="40" spans="2:13" x14ac:dyDescent="0.25">
      <c r="K40" s="37"/>
      <c r="L40" s="38"/>
      <c r="M40" s="39"/>
    </row>
    <row r="41" spans="2:13" x14ac:dyDescent="0.25">
      <c r="K41" s="37"/>
      <c r="L41" s="38"/>
      <c r="M41" s="39"/>
    </row>
    <row r="42" spans="2:13" x14ac:dyDescent="0.25">
      <c r="K42" s="37"/>
      <c r="L42" s="38"/>
      <c r="M42" s="39"/>
    </row>
    <row r="43" spans="2:13" x14ac:dyDescent="0.25">
      <c r="K43" s="37"/>
      <c r="L43" s="38"/>
      <c r="M43" s="39"/>
    </row>
    <row r="44" spans="2:13" x14ac:dyDescent="0.25">
      <c r="K44" s="37"/>
      <c r="L44" s="38"/>
      <c r="M44" s="39"/>
    </row>
    <row r="45" spans="2:13" x14ac:dyDescent="0.25">
      <c r="K45" s="40"/>
      <c r="L45" s="41"/>
      <c r="M45" s="42"/>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p:properties xmlns:p="http://schemas.microsoft.com/office/2006/metadata/properties" xmlns:xsi="http://www.w3.org/2001/XMLSchema-instance" xmlns:pc="http://schemas.microsoft.com/office/infopath/2007/PartnerControls">
  <documentManagement>
    <DLCPolicyLabelValue xmlns="fbe3e120-6299-484d-913c-cce1a3cbefa6">0.1</DLCPolicyLabelValue>
    <_dlc_DocId xmlns="fbe3e120-6299-484d-913c-cce1a3cbefa6">EWPM-1982-6754</_dlc_DocId>
    <_dlc_DocIdUrl xmlns="fbe3e120-6299-484d-913c-cce1a3cbefa6">
      <Url>http://epm/ecc-000004/_layouts/DocIdRedir.aspx?ID=EWPM-1982-6754</Url>
      <Description>EWPM-1982-6754</Description>
    </_dlc_DocIdUrl>
    <DLCPolicyLabelClientValue xmlns="fbe3e120-6299-484d-913c-cce1a3cbefa6">0.1</DLCPolicyLabelClientValue>
    <Exxaro_x0020_Project_x0020_Name xmlns="fbe3e120-6299-484d-913c-cce1a3cbefa6">Belfast Implementation Project</Exxaro_x0020_Project_x0020_Name>
    <SPVersion xmlns="fbe3e120-6299-484d-913c-cce1a3cbefa6">0.1</SPVersion>
    <TaxCatchAll xmlns="fbe3e120-6299-484d-913c-cce1a3cbefa6"/>
    <Site_x0020_Number xmlns="fbe3e120-6299-484d-913c-cce1a3cbefa6">ECC-000004</Site_x0020_Number>
    <hf490e1ea3be46f1929c7f22e68283a7 xmlns="fbe3e120-6299-484d-913c-cce1a3cbefa6">
      <Terms xmlns="http://schemas.microsoft.com/office/infopath/2007/PartnerControls">
        <TermInfo xmlns="http://schemas.microsoft.com/office/infopath/2007/PartnerControls">
          <TermName xmlns="http://schemas.microsoft.com/office/infopath/2007/PartnerControls">PMG</TermName>
          <TermId xmlns="http://schemas.microsoft.com/office/infopath/2007/PartnerControls">85c46ce9-926c-41fa-9c5a-e1113ce7f666</TermId>
        </TermInfo>
      </Terms>
    </hf490e1ea3be46f1929c7f22e68283a7>
    <fc6b39141b88436fb541988f6e319685 xmlns="fbe3e120-6299-484d-913c-cce1a3cbefa6">
      <Terms xmlns="http://schemas.microsoft.com/office/infopath/2007/PartnerControls">
        <TermInfo xmlns="http://schemas.microsoft.com/office/infopath/2007/PartnerControls">
          <TermName xmlns="http://schemas.microsoft.com/office/infopath/2007/PartnerControls">REP</TermName>
          <TermId xmlns="http://schemas.microsoft.com/office/infopath/2007/PartnerControls">7a7d0c03-e9b7-46c5-b0c2-01fc6bbc0ef7</TermId>
        </TermInfo>
      </Terms>
    </fc6b39141b88436fb541988f6e319685>
    <DLCPolicyLabelLock xmlns="fbe3e120-6299-484d-913c-cce1a3cbefa6" xsi:nil="true"/>
  </documentManagement>
</p:properties>
</file>

<file path=customXml/item2.xml><?xml version="1.0" encoding="utf-8"?>
<?mso-contentType ?>
<p:Policy xmlns:p="office.server.policy" id="" local="true">
  <p:Name>Exxaro General Form</p:Name>
  <p:Description/>
  <p:Statement/>
  <p:PolicyItems>
    <p:PolicyItem featureId="Microsoft.Office.RecordsManagement.PolicyFeatures.PolicyLabel" staticId="0x0101008DD6119B5CDC1F48A88A797FEEAB5C6A|1430246969" UniqueId="78c444ed-e2ea-4dbe-a5f3-8c9be2b612b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SPVersion</segment>
        </label>
      </p:CustomData>
    </p:PolicyItem>
  </p:PolicyItems>
</p:Policy>
</file>

<file path=customXml/item3.xml><?xml version="1.0" encoding="utf-8"?>
<?mso-contentType ?>
<SharedContentType xmlns="Microsoft.SharePoint.Taxonomy.ContentTypeSync" SourceId="0d3476ab-1ec8-4de0-a950-52f6082a2dff" ContentTypeId="0x0101008DD6119B5CDC1F48A88A797FEEAB5C6A"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customXsn xmlns="http://schemas.microsoft.com/office/2006/metadata/customXsn">
  <xsnLocation/>
  <cached>True</cached>
  <openByDefault>True</openByDefault>
  <xsnScope/>
</customXsn>
</file>

<file path=customXml/item6.xml><?xml version="1.0" encoding="utf-8"?>
<ct:contentTypeSchema xmlns:ct="http://schemas.microsoft.com/office/2006/metadata/contentType" xmlns:ma="http://schemas.microsoft.com/office/2006/metadata/properties/metaAttributes" ct:_="" ma:_="" ma:contentTypeName="Exxaro General Form" ma:contentTypeID="0x0101008DD6119B5CDC1F48A88A797FEEAB5C6A00EDDA0604641E2C47A3FAFE98782961B9" ma:contentTypeVersion="18" ma:contentTypeDescription="" ma:contentTypeScope="" ma:versionID="3f6db364c2d2b07382520c2a03bf6fec">
  <xsd:schema xmlns:xsd="http://www.w3.org/2001/XMLSchema" xmlns:xs="http://www.w3.org/2001/XMLSchema" xmlns:p="http://schemas.microsoft.com/office/2006/metadata/properties" xmlns:ns1="http://schemas.microsoft.com/sharepoint/v3" xmlns:ns3="fbe3e120-6299-484d-913c-cce1a3cbefa6" targetNamespace="http://schemas.microsoft.com/office/2006/metadata/properties" ma:root="true" ma:fieldsID="de9af0976c79961388ce7c50eff16a6b" ns1:_="" ns3:_="">
    <xsd:import namespace="http://schemas.microsoft.com/sharepoint/v3"/>
    <xsd:import namespace="fbe3e120-6299-484d-913c-cce1a3cbefa6"/>
    <xsd:element name="properties">
      <xsd:complexType>
        <xsd:sequence>
          <xsd:element name="documentManagement">
            <xsd:complexType>
              <xsd:all>
                <xsd:element ref="ns3:_dlc_DocId" minOccurs="0"/>
                <xsd:element ref="ns3:_dlc_DocIdUrl" minOccurs="0"/>
                <xsd:element ref="ns3:_dlc_DocIdPersistId" minOccurs="0"/>
                <xsd:element ref="ns3:fc6b39141b88436fb541988f6e319685" minOccurs="0"/>
                <xsd:element ref="ns3:TaxCatchAll" minOccurs="0"/>
                <xsd:element ref="ns3:TaxCatchAllLabel" minOccurs="0"/>
                <xsd:element ref="ns3:hf490e1ea3be46f1929c7f22e68283a7" minOccurs="0"/>
                <xsd:element ref="ns3:Exxaro_x0020_Project_x0020_Name" minOccurs="0"/>
                <xsd:element ref="ns3:Site_x0020_Number" minOccurs="0"/>
                <xsd:element ref="ns3:SPVersion" minOccurs="0"/>
                <xsd:element ref="ns1:_dlc_Exempt" minOccurs="0"/>
                <xsd:element ref="ns3:DLCPolicyLabelValue" minOccurs="0"/>
                <xsd:element ref="ns3:DLCPolicyLabelClientValue" minOccurs="0"/>
                <xsd:element ref="ns3: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0" nillable="true" ma:displayName="Exempt from Policy" ma:descriptio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be3e120-6299-484d-913c-cce1a3cbef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fc6b39141b88436fb541988f6e319685" ma:index="11" nillable="true" ma:taxonomy="true" ma:internalName="fc6b39141b88436fb541988f6e319685" ma:taxonomyFieldName="Document_x0020_Type" ma:displayName="Document Type" ma:default="" ma:fieldId="{fc6b3914-1b88-436f-b541-988f6e319685}" ma:sspId="0d3476ab-1ec8-4de0-a950-52f6082a2dff" ma:termSetId="b3236523-8470-4c93-acf3-5ed0d5cd2a09" ma:anchorId="00000000-0000-0000-0000-000000000000" ma:open="false" ma:isKeyword="false">
      <xsd:complexType>
        <xsd:sequence>
          <xsd:element ref="pc:Terms" minOccurs="0" maxOccurs="1"/>
        </xsd:sequence>
      </xsd:complexType>
    </xsd:element>
    <xsd:element name="TaxCatchAll" ma:index="12" nillable="true" ma:displayName="Taxonomy Catch All Column" ma:description="" ma:hidden="true" ma:list="{48e1a888-6635-4e83-8a8a-0653b09065f8}" ma:internalName="TaxCatchAll" ma:showField="CatchAllData"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description="" ma:hidden="true" ma:list="{48e1a888-6635-4e83-8a8a-0653b09065f8}" ma:internalName="TaxCatchAllLabel" ma:readOnly="true" ma:showField="CatchAllDataLabel"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hf490e1ea3be46f1929c7f22e68283a7" ma:index="15" nillable="true" ma:taxonomy="true" ma:internalName="hf490e1ea3be46f1929c7f22e68283a7" ma:taxonomyFieldName="KA" ma:displayName="KA" ma:default="" ma:fieldId="{1f490e1e-a3be-46f1-929c-7f22e68283a7}" ma:sspId="0d3476ab-1ec8-4de0-a950-52f6082a2dff" ma:termSetId="bacb2e0e-1725-4066-94c7-0f01b6f513cc" ma:anchorId="00000000-0000-0000-0000-000000000000" ma:open="false" ma:isKeyword="false">
      <xsd:complexType>
        <xsd:sequence>
          <xsd:element ref="pc:Terms" minOccurs="0" maxOccurs="1"/>
        </xsd:sequence>
      </xsd:complexType>
    </xsd:element>
    <xsd:element name="Exxaro_x0020_Project_x0020_Name" ma:index="17" nillable="true" ma:displayName="Project Name" ma:internalName="Exxaro_x0020_Project_x0020_Name">
      <xsd:simpleType>
        <xsd:restriction base="dms:Text">
          <xsd:maxLength value="255"/>
        </xsd:restriction>
      </xsd:simpleType>
    </xsd:element>
    <xsd:element name="Site_x0020_Number" ma:index="18" nillable="true" ma:displayName="Site Number" ma:internalName="Site_x0020_Number">
      <xsd:simpleType>
        <xsd:restriction base="dms:Text">
          <xsd:maxLength value="255"/>
        </xsd:restriction>
      </xsd:simpleType>
    </xsd:element>
    <xsd:element name="SPVersion" ma:index="19" nillable="true" ma:displayName="SPVersion" ma:internalName="SPVersion">
      <xsd:simpleType>
        <xsd:restriction base="dms:Text">
          <xsd:maxLength value="6"/>
        </xsd:restriction>
      </xsd:simpleType>
    </xsd:element>
    <xsd:element name="DLCPolicyLabelValue" ma:index="21"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2"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23"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Policy Label Generator</Name>
    <Synchronization>Synchronous</Synchronization>
    <Type>10001</Type>
    <SequenceNumber>1000</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10002</Type>
    <SequenceNumber>1001</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10004</Type>
    <SequenceNumber>1002</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10006</Type>
    <SequenceNumber>1003</SequenceNumber>
    <Assembly>Microsoft.Office.Policy, Version=14.0.0.0, Culture=neutral, PublicKeyToken=71e9bce111e9429c</Assembly>
    <Class>Microsoft.Office.RecordsManagement.Internal.LabelHandler</Class>
    <Data/>
    <Filter/>
  </Receiver>
</spe:Receivers>
</file>

<file path=customXml/itemProps1.xml><?xml version="1.0" encoding="utf-8"?>
<ds:datastoreItem xmlns:ds="http://schemas.openxmlformats.org/officeDocument/2006/customXml" ds:itemID="{A8E0E8EF-B38E-4716-9703-0D4190485B0E}"/>
</file>

<file path=customXml/itemProps2.xml><?xml version="1.0" encoding="utf-8"?>
<ds:datastoreItem xmlns:ds="http://schemas.openxmlformats.org/officeDocument/2006/customXml" ds:itemID="{2FD623D3-E934-4A69-B4C0-CC7DDD40BA06}"/>
</file>

<file path=customXml/itemProps3.xml><?xml version="1.0" encoding="utf-8"?>
<ds:datastoreItem xmlns:ds="http://schemas.openxmlformats.org/officeDocument/2006/customXml" ds:itemID="{D716588C-4643-4855-8330-968075B2DAE8}"/>
</file>

<file path=customXml/itemProps4.xml><?xml version="1.0" encoding="utf-8"?>
<ds:datastoreItem xmlns:ds="http://schemas.openxmlformats.org/officeDocument/2006/customXml" ds:itemID="{9B2AD0BA-7330-4D94-820D-B266FE92A436}"/>
</file>

<file path=customXml/itemProps5.xml><?xml version="1.0" encoding="utf-8"?>
<ds:datastoreItem xmlns:ds="http://schemas.openxmlformats.org/officeDocument/2006/customXml" ds:itemID="{07CEC99E-1F27-4E2C-AD77-C65F2A3951F8}"/>
</file>

<file path=customXml/itemProps6.xml><?xml version="1.0" encoding="utf-8"?>
<ds:datastoreItem xmlns:ds="http://schemas.openxmlformats.org/officeDocument/2006/customXml" ds:itemID="{852138DC-51CD-4EAE-8609-3D414541A2FC}"/>
</file>

<file path=customXml/itemProps7.xml><?xml version="1.0" encoding="utf-8"?>
<ds:datastoreItem xmlns:ds="http://schemas.openxmlformats.org/officeDocument/2006/customXml" ds:itemID="{BF4B4140-5887-441B-A4D4-950627C32F4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Dashboard</vt:lpstr>
      <vt:lpstr>Doc Contr</vt:lpstr>
      <vt:lpstr>SPi-CPi</vt:lpstr>
      <vt:lpstr>Cost</vt:lpstr>
      <vt:lpstr>Risk</vt:lpstr>
      <vt:lpstr>Recoveries</vt:lpstr>
      <vt:lpstr>HR</vt:lpstr>
      <vt:lpstr>Quality</vt:lpstr>
      <vt:lpstr>SHE</vt:lpstr>
      <vt:lpstr>Schedule</vt:lpstr>
      <vt:lpstr>Dashboard!Print_Area</vt:lpstr>
      <vt:lpstr>Quality!Print_Titles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Controls - Dashboard 2015 11</dc:title>
  <dc:creator>Leon De Kock</dc:creator>
  <cp:lastModifiedBy>PaCE</cp:lastModifiedBy>
  <cp:lastPrinted>2015-03-23T08:58:45Z</cp:lastPrinted>
  <dcterms:created xsi:type="dcterms:W3CDTF">2014-10-30T09:35:14Z</dcterms:created>
  <dcterms:modified xsi:type="dcterms:W3CDTF">2015-12-10T08:50:40Z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bd53eab8-87d3-4376-aadf-63e8cad268c1</vt:lpwstr>
  </property>
  <property fmtid="{D5CDD505-2E9C-101B-9397-08002B2CF9AE}" pid="3" name="ContentTypeId">
    <vt:lpwstr>0x0101008DD6119B5CDC1F48A88A797FEEAB5C6A00EDDA0604641E2C47A3FAFE98782961B9</vt:lpwstr>
  </property>
  <property fmtid="{D5CDD505-2E9C-101B-9397-08002B2CF9AE}" pid="4" name="KA">
    <vt:lpwstr>5</vt:lpwstr>
  </property>
  <property fmtid="{D5CDD505-2E9C-101B-9397-08002B2CF9AE}" pid="5" name="Document Type">
    <vt:lpwstr>361</vt:lpwstr>
  </property>
</Properties>
</file>