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7/"/>
    </mc:Choice>
  </mc:AlternateContent>
  <bookViews>
    <workbookView xWindow="0" yWindow="0" windowWidth="11925" windowHeight="5535"/>
  </bookViews>
  <sheets>
    <sheet name="Dashboard" sheetId="1" r:id="rId1"/>
    <sheet name="Doc Contr" sheetId="15" r:id="rId2"/>
    <sheet name="SPi-CPi" sheetId="12" r:id="rId3"/>
    <sheet name="Cost" sheetId="16" r:id="rId4"/>
    <sheet name="Savings" sheetId="17" r:id="rId5"/>
    <sheet name="Risk" sheetId="14" r:id="rId6"/>
    <sheet name="Recoveries" sheetId="13" r:id="rId7"/>
    <sheet name="HR" sheetId="11" r:id="rId8"/>
    <sheet name="Quality" sheetId="10" r:id="rId9"/>
    <sheet name="SHE" sheetId="6" r:id="rId10"/>
    <sheet name="Schedule" sheetId="2" r:id="rId11"/>
  </sheets>
  <externalReferences>
    <externalReference r:id="rId12"/>
  </externalReferences>
  <definedNames>
    <definedName name="_xlnm._FilterDatabase" localSheetId="8" hidden="1">Quality!$B$2:$H$383</definedName>
    <definedName name="OLE_LINK1" localSheetId="8">Quality!#REF!</definedName>
    <definedName name="_xlnm.Print_Area" localSheetId="0">Dashboard!$A$1:$BV$54</definedName>
    <definedName name="_xlnm.Print_Titles" localSheetId="8">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1" i="15" l="1"/>
  <c r="D22" i="15" s="1"/>
  <c r="D23" i="15" s="1"/>
  <c r="B24" i="15"/>
  <c r="C20" i="15"/>
  <c r="C21" i="15" s="1"/>
  <c r="C22" i="15" s="1"/>
  <c r="C23" i="15" s="1"/>
  <c r="B20" i="15"/>
  <c r="B21" i="15" s="1"/>
  <c r="B22" i="15" s="1"/>
  <c r="B23" i="15" s="1"/>
  <c r="D20" i="15"/>
  <c r="AE41" i="1" l="1"/>
  <c r="AE42" i="1"/>
  <c r="AE40" i="1"/>
  <c r="AE39" i="1"/>
  <c r="AE38" i="1"/>
  <c r="AR12" i="16" l="1"/>
  <c r="AO12" i="16" l="1"/>
  <c r="AP12" i="16"/>
  <c r="AQ12" i="16"/>
  <c r="BY20" i="1" l="1"/>
  <c r="B19" i="15"/>
  <c r="B18" i="15"/>
  <c r="B17" i="15"/>
  <c r="BQ33" i="1" l="1"/>
  <c r="BM33" i="1"/>
  <c r="T3" i="16" l="1"/>
  <c r="T2" i="16"/>
  <c r="X3" i="16"/>
  <c r="X4" i="16"/>
  <c r="X5" i="16"/>
  <c r="X6" i="16"/>
  <c r="X7" i="16"/>
  <c r="X8" i="16"/>
  <c r="X9" i="16"/>
  <c r="X10" i="16"/>
  <c r="X11" i="16"/>
  <c r="X2" i="16"/>
  <c r="T4" i="16"/>
  <c r="T5" i="16"/>
  <c r="T6" i="16"/>
  <c r="T7" i="16"/>
  <c r="T8" i="16"/>
  <c r="T9" i="16"/>
  <c r="T10" i="16"/>
  <c r="T11" i="16"/>
  <c r="P3" i="16"/>
  <c r="P4" i="16"/>
  <c r="AB4" i="16" s="1"/>
  <c r="P5" i="16"/>
  <c r="AF5" i="16" s="1"/>
  <c r="P6" i="16"/>
  <c r="AF6" i="16" s="1"/>
  <c r="P7" i="16"/>
  <c r="P8" i="16"/>
  <c r="AB8" i="16" s="1"/>
  <c r="P9" i="16"/>
  <c r="AF9" i="16" s="1"/>
  <c r="P10" i="16"/>
  <c r="AF10" i="16" s="1"/>
  <c r="P11" i="16"/>
  <c r="AF11" i="16" s="1"/>
  <c r="P2" i="16"/>
  <c r="AB11" i="16" l="1"/>
  <c r="AB7" i="16"/>
  <c r="X12" i="16"/>
  <c r="T12" i="16"/>
  <c r="AB2" i="16"/>
  <c r="P12" i="16"/>
  <c r="AB3" i="16"/>
  <c r="AB10" i="16"/>
  <c r="AB6" i="16"/>
  <c r="AF2" i="16"/>
  <c r="AF8" i="16"/>
  <c r="AF4" i="16"/>
  <c r="AB9" i="16"/>
  <c r="AB5" i="16"/>
  <c r="AF7" i="16"/>
  <c r="AF3" i="16"/>
  <c r="B16" i="15"/>
  <c r="AF12" i="16" l="1"/>
  <c r="AB12" i="16"/>
  <c r="BR23" i="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D16" i="15" s="1"/>
  <c r="D17" i="15" s="1"/>
  <c r="D18" i="15" s="1"/>
  <c r="D19" i="15" s="1"/>
  <c r="C4" i="15"/>
  <c r="C5" i="15" s="1"/>
  <c r="C6" i="15" s="1"/>
  <c r="C7" i="15" s="1"/>
  <c r="C8" i="15" s="1"/>
  <c r="C9" i="15" s="1"/>
  <c r="C10" i="15" s="1"/>
  <c r="C11" i="15" s="1"/>
  <c r="C12" i="15" s="1"/>
  <c r="C13"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C14" i="15" l="1"/>
  <c r="C15" i="15" s="1"/>
  <c r="C16" i="15" s="1"/>
  <c r="C17" i="15" s="1"/>
  <c r="C18" i="15" s="1"/>
  <c r="C19" i="15" s="1"/>
  <c r="BR25" i="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<sst xmlns="http://schemas.openxmlformats.org/spreadsheetml/2006/main" count="902" uniqueCount="460">
  <si>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</si>
  <si>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</si>
  <si>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</si>
  <si>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</si>
  <si>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</si>
  <si>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</si>
  <si>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</si>
  <si>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</si>
  <si>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</si>
  <si>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</si>
  <si>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</si>
  <si>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</si>
  <si>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</si>
  <si>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</si>
  <si>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</si>
  <si>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</si>
  <si>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</si>
  <si>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</si>
  <si>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</si>
  <si>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</si>
  <si>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</si>
  <si>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</si>
  <si>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</si>
  <si>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</si>
  <si>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</si>
  <si>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</si>
  <si>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</si>
  <si>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</si>
  <si>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</si>
  <si>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</si>
  <si>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</si>
  <si>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</si>
  <si>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</si>
  <si>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</si>
  <si>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</si>
  <si>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</si>
  <si>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</si>
  <si>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</si>
  <si>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</si>
  <si>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</si>
  <si>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</si>
  <si>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</si>
  <si>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</si>
  <si>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</si>
  <si>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</si>
  <si>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</si>
  <si>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</si>
  <si>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</si>
  <si>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</si>
  <si>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</si>
  <si>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</si>
  <si>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</si>
  <si>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</si>
  <si>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</si>
  <si>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</si>
  <si>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</si>
  <si>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</si>
  <si>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</si>
  <si>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</si>
  <si>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</si>
  <si>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</si>
  <si>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</si>
  <si>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</si>
  <si>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</si>
  <si>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</si>
  <si>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</si>
  <si>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</si>
  <si>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</si>
  <si>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</si>
  <si>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</si>
  <si>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</si>
  <si>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</si>
  <si>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</si>
  <si>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</si>
  <si>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</si>
  <si>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</si>
  <si>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</si>
  <si>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</si>
  <si>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</si>
  <si>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</si>
  <si>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</si>
  <si>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</si>
  <si>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</si>
  <si>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</si>
  <si>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</si>
  <si>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</si>
  <si>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</si>
  <si>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</si>
  <si>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</si>
  <si>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</si>
  <si>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</si>
  <si>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</si>
  <si>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</si>
  <si>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</si>
  <si>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</si>
  <si>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</si>
  <si>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</si>
  <si>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</si>
  <si>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</si>
  <si>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</si>
  <si>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</si>
  <si>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</si>
  <si>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</si>
  <si>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</si>
  <si>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</si>
  <si>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</si>
  <si>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</si>
  <si>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</si>
  <si>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</si>
  <si>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</si>
  <si>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</si>
  <si>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</si>
  <si>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</si>
  <si>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</si>
  <si>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</si>
  <si>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</si>
  <si>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</si>
  <si>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</si>
  <si>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</si>
  <si>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</si>
  <si>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</si>
  <si>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</si>
  <si>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</si>
  <si>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</si>
  <si>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</si>
  <si>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</si>
  <si>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</si>
  <si>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</si>
  <si>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</si>
  <si>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</si>
  <si>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</si>
  <si>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</si>
  <si>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</si>
  <si>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</si>
  <si>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</si>
  <si>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</si>
  <si>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</si>
  <si>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</si>
  <si>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</si>
  <si>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</si>
  <si>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</si>
  <si>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</si>
  <si>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</si>
  <si>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</si>
  <si>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</si>
  <si>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</si>
  <si>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</si>
  <si>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</si>
  <si>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</si>
  <si>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</si>
  <si>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</si>
  <si>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</si>
  <si>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</si>
  <si>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</si>
  <si>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</si>
  <si>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</si>
  <si>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</si>
  <si>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</si>
  <si>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</si>
  <si>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</si>
  <si>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</si>
  <si>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</si>
  <si>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</si>
  <si>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</si>
  <si>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</si>
  <si>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</si>
  <si>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</si>
  <si>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</si>
  <si>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</si>
  <si>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</si>
  <si>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</si>
  <si>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</si>
  <si>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</si>
  <si>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</si>
  <si>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</si>
  <si>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</si>
  <si>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</si>
  <si>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</si>
  <si>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</si>
  <si>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</si>
  <si>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</si>
  <si>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</si>
  <si>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</si>
  <si>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</si>
  <si>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</si>
  <si>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</si>
  <si>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</si>
  <si>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</si>
  <si>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</si>
  <si>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</si>
  <si>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</si>
  <si>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</si>
  <si>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</si>
  <si>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</si>
  <si>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</si>
  <si>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</si>
  <si>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</si>
  <si>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</si>
  <si>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</si>
  <si>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</si>
  <si>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</si>
  <si>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</si>
  <si>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</si>
  <si>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</si>
  <si>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</si>
  <si>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</si>
  <si>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</si>
  <si>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</si>
  <si>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</si>
  <si>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</si>
  <si>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</si>
  <si>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</si>
  <si>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</si>
  <si>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</si>
  <si>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</si>
  <si>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</si>
  <si>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</si>
  <si>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</si>
  <si>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</si>
  <si>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</si>
  <si>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</si>
  <si>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</si>
  <si>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</si>
  <si>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</si>
  <si>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</si>
  <si>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</si>
  <si>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</si>
  <si>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</si>
  <si>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</si>
  <si>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</si>
  <si>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</si>
  <si>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</si>
  <si>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</si>
  <si>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</si>
  <si>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</si>
  <si>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</si>
  <si>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</si>
  <si>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</si>
  <si>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</si>
  <si>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</si>
  <si>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</si>
  <si>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</si>
  <si>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</si>
  <si>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</si>
  <si>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</si>
  <si>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</si>
  <si>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</si>
  <si>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</si>
  <si>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</si>
  <si>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</si>
  <si>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</si>
  <si>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</si>
  <si>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</si>
  <si>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</si>
  <si>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</si>
  <si>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</si>
  <si>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</si>
  <si>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</si>
  <si>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</si>
  <si>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</si>
  <si>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</si>
  <si>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</si>
  <si>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</si>
  <si>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</si>
  <si>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</si>
  <si>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</si>
  <si>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</si>
  <si>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</si>
  <si>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</si>
  <si>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</si>
  <si>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</si>
  <si>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</si>
  <si>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</si>
  <si>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</si>
  <si>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</si>
  <si>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</si>
  <si>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</si>
  <si>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</si>
  <si>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</si>
  <si>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</si>
  <si>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</si>
  <si>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</si>
  <si>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</si>
  <si>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</si>
  <si>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</si>
  <si>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</si>
  <si>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</si>
  <si>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</si>
  <si>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</si>
  <si>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</si>
  <si>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</si>
  <si>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</si>
  <si>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</si>
  <si>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</si>
  <si>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</si>
  <si>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</si>
  <si>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</si>
  <si>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</si>
  <si>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</si>
  <si>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</si>
  <si>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</si>
  <si>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</si>
  <si>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</si>
  <si>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</si>
  <si>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</si>
  <si>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</si>
  <si>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</si>
  <si>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</si>
  <si>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</si>
  <si>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</si>
  <si>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</si>
  <si>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</si>
  <si>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</si>
  <si>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</si>
  <si>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</si>
  <si>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</si>
  <si>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</si>
  <si>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</si>
  <si>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</si>
  <si>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</si>
  <si>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</si>
  <si>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</si>
  <si>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</si>
  <si>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</si>
  <si>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</si>
  <si>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</si>
  <si>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</si>
  <si>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</si>
  <si>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</si>
  <si>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</si>
  <si>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</si>
  <si>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</si>
  <si>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</si>
  <si>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</si>
  <si>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</si>
  <si>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</si>
  <si>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</si>
  <si>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</si>
  <si>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</si>
  <si>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</si>
  <si>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</si>
  <si>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</si>
  <si>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</si>
  <si>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</si>
  <si>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</si>
  <si>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</si>
  <si>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</si>
  <si>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</si>
  <si>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</si>
  <si>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</si>
  <si>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</si>
  <si>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</si>
  <si>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</si>
  <si>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</si>
  <si>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</si>
  <si>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</si>
  <si>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</si>
  <si>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</si>
  <si>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</si>
  <si>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</si>
  <si>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</si>
  <si>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</si>
  <si>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</si>
  <si>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</si>
  <si>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</si>
  <si>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</si>
  <si>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</si>
  <si>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</si>
  <si>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</si>
  <si>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</si>
  <si>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</si>
  <si>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</si>
  <si>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</si>
  <si>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</si>
  <si>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</si>
  <si>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</si>
  <si>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</si>
  <si>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</si>
  <si>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</si>
  <si>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</si>
  <si>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</si>
  <si>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</si>
  <si>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</si>
  <si>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</si>
  <si>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</si>
  <si>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</si>
  <si>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</si>
  <si>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</si>
  <si>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</si>
  <si>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</si>
  <si>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</si>
  <si>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</si>
  <si>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</si>
  <si>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</si>
  <si>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</si>
  <si>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</si>
  <si>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</si>
  <si>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</si>
  <si>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</si>
  <si>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</si>
  <si>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</si>
  <si>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</si>
  <si>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</si>
  <si>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formula</t>
  </si>
  <si>
    <t xml:space="preserve">Paid Value:    </t>
  </si>
  <si>
    <t xml:space="preserve">CPIX:    </t>
  </si>
  <si>
    <t xml:space="preserve">TCPi:    </t>
  </si>
  <si>
    <t>Eskom Power Supply</t>
  </si>
  <si>
    <t>Geotechnical</t>
  </si>
  <si>
    <t>Mining Opex (Box Cuts)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</si>
  <si>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</si>
  <si>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</si>
  <si>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</si>
  <si>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</si>
  <si>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</si>
  <si>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</si>
  <si>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</si>
  <si>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</si>
  <si>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</si>
  <si>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</si>
  <si>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</si>
  <si>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2. COST BASELINE TRACKER</t>
  </si>
  <si>
    <t>WBS 2 Code</t>
  </si>
  <si>
    <t>WBS 2 Description</t>
  </si>
  <si>
    <t>Sum of Current Budget</t>
  </si>
  <si>
    <t>Sum of Committed TOTAL</t>
  </si>
  <si>
    <t>Sum of Actuals TOTAL</t>
  </si>
  <si>
    <t>CO</t>
  </si>
  <si>
    <t>OC</t>
  </si>
  <si>
    <t>TI</t>
  </si>
  <si>
    <t>EP</t>
  </si>
  <si>
    <t>EW</t>
  </si>
  <si>
    <t>Early Works</t>
  </si>
  <si>
    <t>GI</t>
  </si>
  <si>
    <t>WO</t>
  </si>
  <si>
    <t>BC</t>
  </si>
  <si>
    <t>Box Cuts</t>
  </si>
  <si>
    <t>RS</t>
  </si>
  <si>
    <t>UNCOMMITTED SALARIES</t>
  </si>
  <si>
    <t>Savings</t>
  </si>
  <si>
    <t>Target</t>
  </si>
  <si>
    <t>RSK</t>
  </si>
  <si>
    <t>Risk Funds</t>
  </si>
  <si>
    <t>July 2016 - Actual:</t>
  </si>
  <si>
    <t>July 2016 - Variance:</t>
  </si>
  <si>
    <t>July 2016 - Forecast:</t>
  </si>
  <si>
    <t>10% Variance due to DRA invoice not submitted before cut-off</t>
  </si>
  <si>
    <t>Sum of FFC</t>
  </si>
  <si>
    <t>Uncomitted Salaries @ 28/07/2016</t>
  </si>
  <si>
    <t>August 2016 Forecast</t>
  </si>
  <si>
    <t>Note: Aug.16 f-casted based on</t>
  </si>
  <si>
    <t xml:space="preserve"> Arup invoice release included</t>
  </si>
  <si>
    <t>BELFAST IMPLEMENTATION PROJECT - PROJECT CONTROLS DASHBOARD                                                                                                                                                                                                       JULY 2016</t>
  </si>
  <si>
    <t>PLANNED</t>
  </si>
  <si>
    <t>VARIANCE</t>
  </si>
  <si>
    <t>Infrastructure &amp; Services Detail Design Complete</t>
  </si>
  <si>
    <t>Coal Handling &amp; Preparation Plant Detail Design Complete</t>
  </si>
  <si>
    <t>Discard Facility Detail Design Complete</t>
  </si>
  <si>
    <t>Wetlands Rehabilitation and Interventions Detail Design Complete</t>
  </si>
  <si>
    <t>Resettlement Detail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</si>
</sst>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3"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sz val="10"/>
      <name val="Arial Narrow"/>
      <family val="2"/>
    </font>
    <font>
      <sz val="10"/>
      <name val="Arial Narrow"/>
      <family val="2"/>
    </font>
    <font>
      <b/>
      <i/>
      <sz val="10"/>
      <name val="Arial Narrow"/>
      <family val="2"/>
    </font>
    <font>
      <b/>
      <i/>
      <sz val="11"/>
      <color theme="1"/>
      <name val="Calibri"/>
      <family val="2"/>
      <scheme val="minor"/>
    </font>
    <font>
      <sz val="8"/>
      <color theme="1"/>
      <name val="Arial Narrow"/>
      <family val="2"/>
    </font>
    <font>
      <b/>
      <i/>
      <sz val="10"/>
      <color theme="1"/>
      <name val="Arial Narrow"/>
      <family val="2"/>
    </font>
    <font>
      <b/>
      <i/>
      <sz val="8"/>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theme="4" tint="0.39997558519241921"/>
      </bottom>
      <diagonal/>
    </border>
    <border>
      <left/>
      <right style="thin">
        <color indexed="64"/>
      </right>
      <top/>
      <bottom style="thin">
        <color theme="4" tint="0.39997558519241921"/>
      </bottom>
      <diagonal/>
    </border>
    <border>
      <left/>
      <right/>
      <top style="thin">
        <color theme="4" tint="0.3999755851924192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94">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63" xfId="0" applyFont="1" applyFill="1" applyBorder="1" applyAlignment="1">
      <alignment horizontal="left" vertical="center" wrapText="1"/>
    </xf>
    <xf numFmtId="0" fontId="36" fillId="8" borderId="63" xfId="0" applyFont="1" applyFill="1" applyBorder="1"/>
    <xf numFmtId="0" fontId="36" fillId="8" borderId="64" xfId="0" applyFont="1" applyFill="1" applyBorder="1"/>
    <xf numFmtId="0" fontId="37" fillId="0" borderId="0" xfId="0" applyFont="1" applyFill="1" applyBorder="1"/>
    <xf numFmtId="169" fontId="37" fillId="0" borderId="0" xfId="0" applyNumberFormat="1" applyFont="1" applyFill="1" applyBorder="1"/>
    <xf numFmtId="0" fontId="36" fillId="8" borderId="65" xfId="0" applyFont="1" applyFill="1" applyBorder="1"/>
    <xf numFmtId="169" fontId="36" fillId="8" borderId="65" xfId="0" applyNumberFormat="1" applyFont="1" applyFill="1" applyBorder="1"/>
    <xf numFmtId="0" fontId="38" fillId="9" borderId="0" xfId="0" applyFont="1" applyFill="1" applyBorder="1"/>
    <xf numFmtId="0" fontId="39" fillId="9" borderId="0" xfId="0" applyFont="1" applyFill="1"/>
    <xf numFmtId="169" fontId="38" fillId="9" borderId="0" xfId="0" applyNumberFormat="1" applyFont="1" applyFill="1" applyBorder="1"/>
    <xf numFmtId="0" fontId="0" fillId="7" borderId="23" xfId="0" applyFill="1" applyBorder="1"/>
    <xf numFmtId="169" fontId="37" fillId="0" borderId="0" xfId="0" applyNumberFormat="1" applyFont="1" applyBorder="1"/>
    <xf numFmtId="0" fontId="41" fillId="0" borderId="0" xfId="0" applyFont="1"/>
    <xf numFmtId="0" fontId="42" fillId="0" borderId="0" xfId="0" applyFont="1" applyFill="1" applyBorder="1" applyAlignment="1">
      <alignment horizontal="right"/>
    </xf>
    <xf numFmtId="0" fontId="0" fillId="7" borderId="0" xfId="0" applyFill="1" applyBorder="1"/>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5" fillId="0" borderId="0" xfId="0" applyFont="1" applyFill="1" applyBorder="1" applyAlignment="1">
      <alignment horizontal="center"/>
    </xf>
    <xf numFmtId="168"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8" fontId="4" fillId="0" borderId="1" xfId="0" applyNumberFormat="1" applyFont="1" applyFill="1" applyBorder="1" applyAlignment="1">
      <alignment horizontal="center"/>
    </xf>
    <xf numFmtId="10" fontId="4" fillId="0" borderId="2" xfId="0" applyNumberFormat="1"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0" fontId="4" fillId="0" borderId="3" xfId="0" applyFont="1" applyFill="1" applyBorder="1" applyAlignment="1">
      <alignment horizontal="left"/>
    </xf>
    <xf numFmtId="0" fontId="4" fillId="0" borderId="4" xfId="0" applyFont="1" applyFill="1" applyBorder="1" applyAlignment="1">
      <alignment horizontal="left"/>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168"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9" fontId="40" fillId="0" borderId="24" xfId="2" applyFont="1" applyFill="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3" fillId="0" borderId="1" xfId="0" applyFont="1" applyBorder="1" applyAlignment="1">
      <alignment horizontal="center"/>
    </xf>
    <xf numFmtId="0" fontId="0" fillId="0" borderId="0" xfId="0" applyAlignment="1">
      <alignment horizontal="center"/>
    </xf>
    <xf numFmtId="41" fontId="4" fillId="0" borderId="1" xfId="0" applyNumberFormat="1" applyFont="1" applyBorder="1" applyAlignment="1">
      <alignment horizontal="center"/>
    </xf>
    <xf numFmtId="166" fontId="4" fillId="0" borderId="1" xfId="1" applyNumberFormat="1" applyFont="1" applyBorder="1" applyAlignment="1">
      <alignment horizontal="center"/>
    </xf>
    <xf numFmtId="0" fontId="4" fillId="0" borderId="1" xfId="0" applyFont="1" applyBorder="1" applyAlignment="1">
      <alignment horizontal="left"/>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1521287216"/>
        <c:axId val="-1521280144"/>
        <c:axId val="-1532156208"/>
      </c:bar3DChart>
      <c:catAx>
        <c:axId val="-152128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80144"/>
        <c:crosses val="autoZero"/>
        <c:auto val="1"/>
        <c:lblAlgn val="ctr"/>
        <c:lblOffset val="100"/>
        <c:noMultiLvlLbl val="0"/>
      </c:catAx>
      <c:valAx>
        <c:axId val="-152128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87216"/>
        <c:crosses val="autoZero"/>
        <c:crossBetween val="between"/>
      </c:valAx>
      <c:serAx>
        <c:axId val="-1532156208"/>
        <c:scaling>
          <c:orientation val="minMax"/>
        </c:scaling>
        <c:delete val="1"/>
        <c:axPos val="b"/>
        <c:majorTickMark val="none"/>
        <c:minorTickMark val="none"/>
        <c:tickLblPos val="nextTo"/>
        <c:crossAx val="-152128014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Savings!$B$2</c:f>
              <c:strCache>
                <c:ptCount val="1"/>
                <c:pt idx="0">
                  <c:v>Savings</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2"/>
              </a:solidFill>
              <a:ln>
                <a:noFill/>
              </a:ln>
              <a:effectLst/>
              <a:scene3d>
                <a:camera prst="orthographicFront"/>
                <a:lightRig rig="threePt" dir="t"/>
              </a:scene3d>
              <a:sp3d>
                <a:bevelT/>
              </a:sp3d>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Savings!$A$3:$A$4</c:f>
              <c:strCache>
                <c:ptCount val="2"/>
                <c:pt idx="0">
                  <c:v>Actual</c:v>
                </c:pt>
                <c:pt idx="1">
                  <c:v>Target</c:v>
                </c:pt>
              </c:strCache>
            </c:strRef>
          </c:cat>
          <c:val>
            <c:numRef>
              <c:f>Savings!$B$3:$B$4</c:f>
              <c:numCache>
                <c:formatCode>General</c:formatCode>
                <c:ptCount val="2"/>
                <c:pt idx="0">
                  <c:v>641</c:v>
                </c:pt>
                <c:pt idx="1">
                  <c:v>188</c:v>
                </c:pt>
              </c:numCache>
            </c:numRef>
          </c:val>
        </c:ser>
        <c:dLbls>
          <c:showLegendKey val="0"/>
          <c:showVal val="0"/>
          <c:showCatName val="0"/>
          <c:showSerName val="0"/>
          <c:showPercent val="0"/>
          <c:showBubbleSize val="0"/>
        </c:dLbls>
        <c:gapWidth val="138"/>
        <c:overlap val="-27"/>
        <c:axId val="-1586128992"/>
        <c:axId val="-1586139872"/>
      </c:barChart>
      <c:catAx>
        <c:axId val="-15861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86139872"/>
        <c:crosses val="autoZero"/>
        <c:auto val="1"/>
        <c:lblAlgn val="ctr"/>
        <c:lblOffset val="100"/>
        <c:noMultiLvlLbl val="0"/>
      </c:catAx>
      <c:valAx>
        <c:axId val="-15861398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1586128992"/>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'SPi-CPi'!$C$3:$C$26</c:f>
              <c:numCache>
                <c:formatCode>General</c:formatCode>
                <c:ptCount val="24"/>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'SPi-CPi'!$D$3:$D$26</c:f>
              <c:numCache>
                <c:formatCode>General</c:formatCode>
                <c:ptCount val="24"/>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numCache>
            </c:numRef>
          </c:val>
          <c:smooth val="0"/>
        </c:ser>
        <c:dLbls>
          <c:showLegendKey val="0"/>
          <c:showVal val="0"/>
          <c:showCatName val="0"/>
          <c:showSerName val="0"/>
          <c:showPercent val="0"/>
          <c:showBubbleSize val="0"/>
        </c:dLbls>
        <c:marker val="1"/>
        <c:smooth val="0"/>
        <c:axId val="-1586134432"/>
        <c:axId val="-1586127904"/>
      </c:lineChart>
      <c:dateAx>
        <c:axId val="-1586134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7904"/>
        <c:crosses val="autoZero"/>
        <c:auto val="1"/>
        <c:lblOffset val="100"/>
        <c:baseTimeUnit val="months"/>
        <c:majorUnit val="1"/>
        <c:majorTimeUnit val="months"/>
      </c:dateAx>
      <c:valAx>
        <c:axId val="-158612790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1586132256"/>
        <c:axId val="-1586133888"/>
      </c:lineChart>
      <c:dateAx>
        <c:axId val="-15861322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3888"/>
        <c:crosses val="autoZero"/>
        <c:auto val="1"/>
        <c:lblOffset val="100"/>
        <c:baseTimeUnit val="months"/>
      </c:dateAx>
      <c:valAx>
        <c:axId val="-158613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2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1586133344"/>
        <c:axId val="-1586134976"/>
      </c:lineChart>
      <c:dateAx>
        <c:axId val="-158613334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4976"/>
        <c:crosses val="autoZero"/>
        <c:auto val="1"/>
        <c:lblOffset val="100"/>
        <c:baseTimeUnit val="months"/>
      </c:dateAx>
      <c:valAx>
        <c:axId val="-158613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'SPi-CPi'!$C$3:$C$26</c:f>
              <c:numCache>
                <c:formatCode>General</c:formatCode>
                <c:ptCount val="24"/>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'SPi-CPi'!$D$3:$D$26</c:f>
              <c:numCache>
                <c:formatCode>General</c:formatCode>
                <c:ptCount val="24"/>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numCache>
            </c:numRef>
          </c:val>
          <c:smooth val="0"/>
        </c:ser>
        <c:dLbls>
          <c:showLegendKey val="0"/>
          <c:showVal val="0"/>
          <c:showCatName val="0"/>
          <c:showSerName val="0"/>
          <c:showPercent val="0"/>
          <c:showBubbleSize val="0"/>
        </c:dLbls>
        <c:marker val="1"/>
        <c:smooth val="0"/>
        <c:axId val="-1586131168"/>
        <c:axId val="-1586128448"/>
      </c:lineChart>
      <c:dateAx>
        <c:axId val="-15861311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8448"/>
        <c:crosses val="autoZero"/>
        <c:auto val="1"/>
        <c:lblOffset val="100"/>
        <c:baseTimeUnit val="months"/>
      </c:dateAx>
      <c:valAx>
        <c:axId val="-158612844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'SPi-CPi'!$D$3:$D$26</c:f>
              <c:numCache>
                <c:formatCode>General</c:formatCode>
                <c:ptCount val="24"/>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numCache>
            </c:numRef>
          </c:val>
          <c:smooth val="0"/>
        </c:ser>
        <c:dLbls>
          <c:showLegendKey val="0"/>
          <c:showVal val="0"/>
          <c:showCatName val="0"/>
          <c:showSerName val="0"/>
          <c:showPercent val="0"/>
          <c:showBubbleSize val="0"/>
        </c:dLbls>
        <c:marker val="1"/>
        <c:smooth val="0"/>
        <c:axId val="-1586143136"/>
        <c:axId val="-1586130080"/>
      </c:lineChart>
      <c:dateAx>
        <c:axId val="-158614313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0080"/>
        <c:crosses val="autoZero"/>
        <c:auto val="1"/>
        <c:lblOffset val="100"/>
        <c:baseTimeUnit val="months"/>
      </c:dateAx>
      <c:valAx>
        <c:axId val="-158613008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'SPi-CPi'!$B$3:$B$26</c:f>
              <c:numCache>
                <c:formatCode>[$-409]mmm\-yy;@</c:formatCode>
                <c:ptCount val="24"/>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numCache>
            </c:numRef>
          </c:cat>
          <c:val>
            <c:numRef>
              <c:f>'SPi-CPi'!$C$3:$C$26</c:f>
              <c:numCache>
                <c:formatCode>General</c:formatCode>
                <c:ptCount val="24"/>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numCache>
            </c:numRef>
          </c:val>
          <c:smooth val="0"/>
        </c:ser>
        <c:dLbls>
          <c:showLegendKey val="0"/>
          <c:showVal val="0"/>
          <c:showCatName val="0"/>
          <c:showSerName val="0"/>
          <c:showPercent val="0"/>
          <c:showBubbleSize val="0"/>
        </c:dLbls>
        <c:marker val="1"/>
        <c:smooth val="0"/>
        <c:axId val="-1586140960"/>
        <c:axId val="-1586140416"/>
      </c:lineChart>
      <c:dateAx>
        <c:axId val="-158614096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0416"/>
        <c:crosses val="autoZero"/>
        <c:auto val="1"/>
        <c:lblOffset val="100"/>
        <c:baseTimeUnit val="months"/>
      </c:dateAx>
      <c:valAx>
        <c:axId val="-1586140416"/>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25</xdr:col>
      <xdr:colOff>185532</xdr:colOff>
      <xdr:row>6</xdr:row>
      <xdr:rowOff>53009</xdr:rowOff>
    </xdr:from>
    <xdr:to>
      <xdr:col>47</xdr:col>
      <xdr:colOff>218661</xdr:colOff>
      <xdr:row>17</xdr:row>
      <xdr:rowOff>172278</xdr:rowOff>
    </xdr:to>
    <xdr:pic>
      <xdr:nvPicPr>
        <xdr:cNvPr id="7" name="Picture 6"/>
        <xdr:cNvPicPr>
          <a:picLocks noChangeAspect="1"/>
        </xdr:cNvPicPr>
      </xdr:nvPicPr>
      <xdr:blipFill>
        <a:blip xmlns:r="http://schemas.openxmlformats.org/officeDocument/2006/relationships" r:embed="rId1"/>
        <a:stretch>
          <a:fillRect/>
        </a:stretch>
      </xdr:blipFill>
      <xdr:spPr>
        <a:xfrm>
          <a:off x="4837045" y="921026"/>
          <a:ext cx="4830416" cy="2352261"/>
        </a:xfrm>
        <a:prstGeom prst="rect">
          <a:avLst/>
        </a:prstGeom>
        <a:ln>
          <a:solidFill>
            <a:schemeClr val="tx1">
              <a:lumMod val="15000"/>
              <a:lumOff val="85000"/>
            </a:schemeClr>
          </a:solidFill>
        </a:ln>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648320" y="3540401"/>
          <a:ext cx="212862"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406882" y="3540401"/>
          <a:ext cx="212863"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826776" y="698224"/>
          <a:ext cx="15275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221473" y="3540401"/>
          <a:ext cx="156834"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345700" y="698224"/>
          <a:ext cx="17145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3945650" y="698224"/>
          <a:ext cx="17145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145675" y="698224"/>
          <a:ext cx="17145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033080" y="3552427"/>
          <a:ext cx="17145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233106" y="3552427"/>
          <a:ext cx="17145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716334" y="6650612"/>
          <a:ext cx="17145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5916363" y="6648229"/>
          <a:ext cx="17144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114062" y="6652192"/>
          <a:ext cx="17145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716334" y="6650612"/>
          <a:ext cx="17145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5916363" y="6648229"/>
          <a:ext cx="17144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436017" y="3553390"/>
          <a:ext cx="17145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374308" y="3552427"/>
          <a:ext cx="17145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574333" y="3552427"/>
          <a:ext cx="17145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777244" y="3553390"/>
          <a:ext cx="17145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4667475" y="3524713"/>
          <a:ext cx="169639"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455269" y="3524713"/>
          <a:ext cx="172424"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254269" y="3524713"/>
          <a:ext cx="172425"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090746" y="679055"/>
          <a:ext cx="181567" cy="147077"/>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686023" y="679055"/>
          <a:ext cx="175532" cy="147077"/>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8886639" y="679055"/>
          <a:ext cx="185057" cy="147077"/>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19050</xdr:colOff>
      <xdr:row>21</xdr:row>
      <xdr:rowOff>41462</xdr:rowOff>
    </xdr:from>
    <xdr:to>
      <xdr:col>27</xdr:col>
      <xdr:colOff>168727</xdr:colOff>
      <xdr:row>32</xdr:row>
      <xdr:rowOff>119903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559571" y="6617804"/>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348548" y="6617804"/>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148731" y="6617804"/>
          <a:ext cx="174733"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4664379" y="6620526"/>
          <a:ext cx="169639"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452173" y="6620526"/>
          <a:ext cx="172424"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251173" y="6620526"/>
          <a:ext cx="172425"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017665" y="704948"/>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214889" y="711671"/>
          <a:ext cx="156923"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125895</xdr:colOff>
      <xdr:row>6</xdr:row>
      <xdr:rowOff>132522</xdr:rowOff>
    </xdr:from>
    <xdr:to>
      <xdr:col>34</xdr:col>
      <xdr:colOff>133482</xdr:colOff>
      <xdr:row>15</xdr:row>
      <xdr:rowOff>152947</xdr:rowOff>
    </xdr:to>
    <xdr:cxnSp macro="">
      <xdr:nvCxnSpPr>
        <xdr:cNvPr id="6" name="Straight Connector 5"/>
        <xdr:cNvCxnSpPr/>
      </xdr:nvCxnSpPr>
      <xdr:spPr>
        <a:xfrm flipH="1" flipV="1">
          <a:off x="6566452" y="1000539"/>
          <a:ext cx="7587" cy="184922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178904</xdr:colOff>
      <xdr:row>42</xdr:row>
      <xdr:rowOff>79513</xdr:rowOff>
    </xdr:from>
    <xdr:to>
      <xdr:col>35</xdr:col>
      <xdr:colOff>6626</xdr:colOff>
      <xdr:row>52</xdr:row>
      <xdr:rowOff>184398</xdr:rowOff>
    </xdr:to>
    <xdr:pic>
      <xdr:nvPicPr>
        <xdr:cNvPr id="532" name="Picture 531"/>
        <xdr:cNvPicPr>
          <a:picLocks noChangeAspect="1"/>
        </xdr:cNvPicPr>
      </xdr:nvPicPr>
      <xdr:blipFill>
        <a:blip xmlns:r="http://schemas.openxmlformats.org/officeDocument/2006/relationships" r:embed="rId6"/>
        <a:stretch>
          <a:fillRect/>
        </a:stretch>
      </xdr:blipFill>
      <xdr:spPr>
        <a:xfrm>
          <a:off x="258417" y="8189843"/>
          <a:ext cx="6387548" cy="1966816"/>
        </a:xfrm>
        <a:prstGeom prst="rect">
          <a:avLst/>
        </a:prstGeom>
        <a:ln>
          <a:solidFill>
            <a:schemeClr val="bg1">
              <a:lumMod val="85000"/>
            </a:schemeClr>
          </a:solidFill>
        </a:ln>
      </xdr:spPr>
    </xdr:pic>
    <xdr:clientData/>
  </xdr:twoCellAnchor>
  <xdr:twoCellAnchor editAs="oneCell">
    <xdr:from>
      <xdr:col>52</xdr:col>
      <xdr:colOff>0</xdr:colOff>
      <xdr:row>35</xdr:row>
      <xdr:rowOff>0</xdr:rowOff>
    </xdr:from>
    <xdr:to>
      <xdr:col>72</xdr:col>
      <xdr:colOff>278295</xdr:colOff>
      <xdr:row>52</xdr:row>
      <xdr:rowOff>181915</xdr:rowOff>
    </xdr:to>
    <xdr:pic>
      <xdr:nvPicPr>
        <xdr:cNvPr id="10" name="Picture 9"/>
        <xdr:cNvPicPr>
          <a:picLocks noChangeAspect="1"/>
        </xdr:cNvPicPr>
      </xdr:nvPicPr>
      <xdr:blipFill>
        <a:blip xmlns:r="http://schemas.openxmlformats.org/officeDocument/2006/relationships" r:embed="rId7"/>
        <a:stretch>
          <a:fillRect/>
        </a:stretch>
      </xdr:blipFill>
      <xdr:spPr>
        <a:xfrm>
          <a:off x="10707757" y="6632713"/>
          <a:ext cx="4784034" cy="3521463"/>
        </a:xfrm>
        <a:prstGeom prst="rect">
          <a:avLst/>
        </a:prstGeom>
      </xdr:spPr>
    </xdr:pic>
    <xdr:clientData/>
  </xdr:twoCellAnchor>
  <xdr:twoCellAnchor editAs="oneCell">
    <xdr:from>
      <xdr:col>36</xdr:col>
      <xdr:colOff>3870</xdr:colOff>
      <xdr:row>35</xdr:row>
      <xdr:rowOff>19878</xdr:rowOff>
    </xdr:from>
    <xdr:to>
      <xdr:col>51</xdr:col>
      <xdr:colOff>165652</xdr:colOff>
      <xdr:row>43</xdr:row>
      <xdr:rowOff>165652</xdr:rowOff>
    </xdr:to>
    <xdr:pic>
      <xdr:nvPicPr>
        <xdr:cNvPr id="3" name="Picture 2"/>
        <xdr:cNvPicPr>
          <a:picLocks noChangeAspect="1"/>
        </xdr:cNvPicPr>
      </xdr:nvPicPr>
      <xdr:blipFill>
        <a:blip xmlns:r="http://schemas.openxmlformats.org/officeDocument/2006/relationships" r:embed="rId8"/>
        <a:stretch>
          <a:fillRect/>
        </a:stretch>
      </xdr:blipFill>
      <xdr:spPr>
        <a:xfrm>
          <a:off x="6841992" y="6652591"/>
          <a:ext cx="3792877" cy="1815548"/>
        </a:xfrm>
        <a:prstGeom prst="rect">
          <a:avLst/>
        </a:prstGeom>
      </xdr:spPr>
    </xdr:pic>
    <xdr:clientData/>
  </xdr:twoCellAnchor>
  <xdr:twoCellAnchor>
    <xdr:from>
      <xdr:col>35</xdr:col>
      <xdr:colOff>66261</xdr:colOff>
      <xdr:row>43</xdr:row>
      <xdr:rowOff>178905</xdr:rowOff>
    </xdr:from>
    <xdr:to>
      <xdr:col>52</xdr:col>
      <xdr:colOff>53008</xdr:colOff>
      <xdr:row>52</xdr:row>
      <xdr:rowOff>172278</xdr:rowOff>
    </xdr:to>
    <xdr:graphicFrame macro="">
      <xdr:nvGraphicFramePr>
        <xdr:cNvPr id="535" name="Chart 5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156210</xdr:colOff>
      <xdr:row>3</xdr:row>
      <xdr:rowOff>10476</xdr:rowOff>
    </xdr:from>
    <xdr:to>
      <xdr:col>19</xdr:col>
      <xdr:colOff>121920</xdr:colOff>
      <xdr:row>18</xdr:row>
      <xdr:rowOff>110489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29</xdr:row>
      <xdr:rowOff>140493</xdr:rowOff>
    </xdr:from>
    <xdr:to>
      <xdr:col>22</xdr:col>
      <xdr:colOff>450056</xdr:colOff>
      <xdr:row>33</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40</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31</xdr:row>
      <xdr:rowOff>80956</xdr:rowOff>
    </xdr:from>
    <xdr:to>
      <xdr:col>22</xdr:col>
      <xdr:colOff>438152</xdr:colOff>
      <xdr:row>31</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400050</xdr:colOff>
      <xdr:row>3</xdr:row>
      <xdr:rowOff>161925</xdr:rowOff>
    </xdr:from>
    <xdr:to>
      <xdr:col>9</xdr:col>
      <xdr:colOff>22277</xdr:colOff>
      <xdr:row>16</xdr:row>
      <xdr:rowOff>75264</xdr:rowOff>
    </xdr:to>
    <xdr:pic>
      <xdr:nvPicPr>
        <xdr:cNvPr id="3" name="Picture 2"/>
        <xdr:cNvPicPr>
          <a:picLocks noChangeAspect="1"/>
        </xdr:cNvPicPr>
      </xdr:nvPicPr>
      <xdr:blipFill>
        <a:blip xmlns:r="http://schemas.openxmlformats.org/officeDocument/2006/relationships" r:embed="rId1"/>
        <a:stretch>
          <a:fillRect/>
        </a:stretch>
      </xdr:blipFill>
      <xdr:spPr>
        <a:xfrm>
          <a:off x="3448050" y="733425"/>
          <a:ext cx="2060627" cy="23898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topLeftCell="A19" zoomScale="115" zoomScaleNormal="115" zoomScaleSheetLayoutView="100" zoomScalePageLayoutView="85" workbookViewId="0">
      <selection activeCell="BC59" sqref="BC59"/>
    </sheetView>
  </sheetViews>
  <sheetFormatPr defaultRowHeight="16.5" x14ac:dyDescent="0.3"/>
  <cols>
    <col min="1" max="2" width="0.5703125" customWidth="1"/>
    <col min="3" max="3" width="2.85546875" customWidth="1"/>
    <col min="4" max="38" width="2.85546875" style="1" customWidth="1"/>
    <col min="39" max="39" width="3.5703125" style="1" customWidth="1"/>
    <col min="40" max="40" width="3.85546875" style="1" customWidth="1"/>
    <col min="41" max="41" width="4" style="1" customWidth="1"/>
    <col min="42" max="50" width="3.42578125" style="1" customWidth="1"/>
    <col min="51" max="51" width="4.42578125" style="1" customWidth="1"/>
    <col min="52" max="58" width="3.42578125" style="1" customWidth="1"/>
    <col min="59" max="59" width="4.42578125" style="1" customWidth="1"/>
    <col min="60" max="60" width="2.42578125" style="1" customWidth="1"/>
    <col min="61" max="61" width="2.85546875" style="1" customWidth="1"/>
    <col min="62" max="64" width="4.5703125" style="1" customWidth="1"/>
    <col min="65" max="65" width="2.85546875" style="1" customWidth="1"/>
    <col min="66" max="66" width="1.85546875" style="1" customWidth="1"/>
    <col min="67" max="67" width="2.140625" style="1" customWidth="1"/>
    <col min="68" max="69" width="3.5703125" style="1" customWidth="1"/>
    <col min="70" max="71" width="1.85546875" style="1" customWidth="1"/>
    <col min="72" max="72" width="3.42578125" style="1" customWidth="1"/>
    <col min="73" max="73" width="6" customWidth="1"/>
    <col min="74" max="74" width="4" customWidth="1"/>
    <col min="77" max="77" width="11" bestFit="1" customWidth="1"/>
    <col min="87" max="87" width="12.42578125" bestFit="1" customWidth="1"/>
  </cols>
  <sheetData>
    <row r="1" spans="2:77" ht="3.75" customHeight="1" thickBot="1" x14ac:dyDescent="0.35"/>
    <row r="2" spans="2:77"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7" ht="15" customHeight="1" x14ac:dyDescent="0.3">
      <c r="B3" s="26"/>
      <c r="C3" s="335" t="s">
        <v>452</v>
      </c>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c r="AK3" s="335"/>
      <c r="AL3" s="335"/>
      <c r="AM3" s="335"/>
      <c r="AN3" s="335"/>
      <c r="AO3" s="335"/>
      <c r="AP3" s="335"/>
      <c r="AQ3" s="335"/>
      <c r="AR3" s="335"/>
      <c r="AS3" s="335"/>
      <c r="AT3" s="335"/>
      <c r="AU3" s="335"/>
      <c r="AV3" s="335"/>
      <c r="AW3" s="335"/>
      <c r="AX3" s="335"/>
      <c r="AY3" s="335"/>
      <c r="AZ3" s="335"/>
      <c r="BA3" s="335"/>
      <c r="BB3" s="335"/>
      <c r="BC3" s="335"/>
      <c r="BD3" s="335"/>
      <c r="BE3" s="335"/>
      <c r="BF3" s="335"/>
      <c r="BG3" s="335"/>
      <c r="BH3" s="335"/>
      <c r="BI3" s="335"/>
      <c r="BJ3" s="335"/>
      <c r="BK3" s="335"/>
      <c r="BL3" s="335"/>
      <c r="BM3" s="335"/>
      <c r="BN3" s="335"/>
      <c r="BO3" s="335"/>
      <c r="BP3" s="335"/>
      <c r="BQ3" s="17"/>
      <c r="BR3" s="17"/>
      <c r="BS3" s="17"/>
      <c r="BT3" s="17"/>
      <c r="BU3" s="27"/>
    </row>
    <row r="4" spans="2:77" ht="15" customHeight="1" x14ac:dyDescent="0.3">
      <c r="B4" s="26"/>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335"/>
      <c r="BF4" s="335"/>
      <c r="BG4" s="335"/>
      <c r="BH4" s="335"/>
      <c r="BI4" s="335"/>
      <c r="BJ4" s="335"/>
      <c r="BK4" s="335"/>
      <c r="BL4" s="335"/>
      <c r="BM4" s="335"/>
      <c r="BN4" s="335"/>
      <c r="BO4" s="335"/>
      <c r="BP4" s="335"/>
      <c r="BQ4" s="17"/>
      <c r="BR4" s="17"/>
      <c r="BS4" s="17"/>
      <c r="BT4" s="17"/>
      <c r="BU4" s="27"/>
    </row>
    <row r="5" spans="2:77"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7"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421</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7"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7" ht="17.45"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19" t="s">
        <v>445</v>
      </c>
      <c r="AY8" s="320"/>
      <c r="AZ8" s="320"/>
      <c r="BA8" s="320"/>
      <c r="BB8" s="320"/>
      <c r="BC8" s="320"/>
      <c r="BD8" s="321"/>
      <c r="BE8" s="316">
        <v>4872119</v>
      </c>
      <c r="BF8" s="317"/>
      <c r="BG8" s="317"/>
      <c r="BH8" s="317"/>
      <c r="BI8" s="318"/>
      <c r="BJ8" s="48"/>
      <c r="BK8" s="48"/>
      <c r="BL8" s="328" t="s">
        <v>449</v>
      </c>
      <c r="BM8" s="329"/>
      <c r="BN8" s="329"/>
      <c r="BO8" s="329"/>
      <c r="BP8" s="329"/>
      <c r="BQ8" s="329"/>
      <c r="BR8" s="330"/>
      <c r="BS8" s="48"/>
      <c r="BT8" s="48"/>
      <c r="BU8" s="27"/>
    </row>
    <row r="9" spans="2:77" ht="17.45"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19" t="s">
        <v>443</v>
      </c>
      <c r="AY9" s="320"/>
      <c r="AZ9" s="320"/>
      <c r="BA9" s="320"/>
      <c r="BB9" s="320"/>
      <c r="BC9" s="320"/>
      <c r="BD9" s="321"/>
      <c r="BE9" s="316">
        <v>4367392</v>
      </c>
      <c r="BF9" s="317"/>
      <c r="BG9" s="317"/>
      <c r="BH9" s="317"/>
      <c r="BI9" s="318"/>
      <c r="BJ9" s="48"/>
      <c r="BK9" s="48"/>
      <c r="BL9" s="331"/>
      <c r="BM9" s="332"/>
      <c r="BN9" s="332"/>
      <c r="BO9" s="332"/>
      <c r="BP9" s="332"/>
      <c r="BQ9" s="332"/>
      <c r="BR9" s="333"/>
      <c r="BS9" s="48"/>
      <c r="BT9" s="48"/>
      <c r="BU9" s="27"/>
    </row>
    <row r="10" spans="2:77" ht="17.45"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19" t="s">
        <v>444</v>
      </c>
      <c r="AY10" s="320"/>
      <c r="AZ10" s="320"/>
      <c r="BA10" s="320"/>
      <c r="BB10" s="320"/>
      <c r="BC10" s="320"/>
      <c r="BD10" s="321"/>
      <c r="BE10" s="316">
        <f>BE9-BE8</f>
        <v>-504727</v>
      </c>
      <c r="BF10" s="317"/>
      <c r="BG10" s="317"/>
      <c r="BH10" s="317"/>
      <c r="BI10" s="318"/>
      <c r="BJ10" s="48"/>
      <c r="BK10" s="48"/>
      <c r="BL10" s="325">
        <v>5779875.8300000001</v>
      </c>
      <c r="BM10" s="326"/>
      <c r="BN10" s="326"/>
      <c r="BO10" s="326"/>
      <c r="BP10" s="326"/>
      <c r="BQ10" s="326"/>
      <c r="BR10" s="327"/>
      <c r="BS10" s="48"/>
      <c r="BT10" s="48"/>
      <c r="BU10" s="27"/>
    </row>
    <row r="11" spans="2:77"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347"/>
      <c r="BF11" s="347"/>
      <c r="BG11" s="347"/>
      <c r="BH11" s="347"/>
      <c r="BI11" s="347"/>
      <c r="BJ11" s="48"/>
      <c r="BK11" s="48"/>
      <c r="BL11" s="48"/>
      <c r="BM11" s="48"/>
      <c r="BN11" s="48"/>
      <c r="BO11" s="48"/>
      <c r="BP11" s="48"/>
      <c r="BQ11" s="48"/>
      <c r="BR11" s="289" t="s">
        <v>450</v>
      </c>
      <c r="BS11" s="48"/>
      <c r="BT11" s="48"/>
      <c r="BU11" s="27"/>
    </row>
    <row r="12" spans="2:77"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c r="AY12" s="48"/>
      <c r="AZ12" s="48"/>
      <c r="BA12" s="48"/>
      <c r="BB12" s="48"/>
      <c r="BC12" s="48"/>
      <c r="BD12" s="48"/>
      <c r="BE12" s="48"/>
      <c r="BF12" s="48"/>
      <c r="BG12" s="48"/>
      <c r="BH12" s="48"/>
      <c r="BI12" s="48"/>
      <c r="BJ12" s="48"/>
      <c r="BK12" s="48"/>
      <c r="BL12" s="48"/>
      <c r="BM12" s="48"/>
      <c r="BN12" s="48"/>
      <c r="BO12" s="48"/>
      <c r="BP12" s="48"/>
      <c r="BQ12" s="48"/>
      <c r="BR12" s="289" t="s">
        <v>451</v>
      </c>
      <c r="BS12" s="48"/>
      <c r="BT12" s="48"/>
      <c r="BU12" s="27"/>
    </row>
    <row r="13" spans="2:77"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255" t="s">
        <v>385</v>
      </c>
      <c r="AY13" s="48"/>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7"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446</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7" x14ac:dyDescent="0.3">
      <c r="B15" s="26"/>
      <c r="C15" s="47"/>
      <c r="D15" s="49"/>
      <c r="E15" s="48"/>
      <c r="F15" s="48"/>
      <c r="G15" s="48"/>
      <c r="H15" s="48"/>
      <c r="I15" s="48"/>
      <c r="J15" s="50"/>
      <c r="K15" s="336"/>
      <c r="L15" s="336"/>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c r="BW15" s="48"/>
      <c r="BY15">
        <v>3757</v>
      </c>
    </row>
    <row r="16" spans="2:77"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c r="BY16">
        <v>3116</v>
      </c>
    </row>
    <row r="17" spans="2:77" ht="15" customHeight="1" x14ac:dyDescent="0.3">
      <c r="B17" s="26"/>
      <c r="C17" s="4"/>
      <c r="D17" s="49"/>
      <c r="E17" s="48"/>
      <c r="F17" s="48"/>
      <c r="G17" s="48"/>
      <c r="H17" s="48"/>
      <c r="I17" s="48"/>
      <c r="J17" s="50"/>
      <c r="K17" s="336"/>
      <c r="L17" s="336"/>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7"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7"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c r="BY20">
        <f>BY15-BY16</f>
        <v>641</v>
      </c>
    </row>
    <row r="21" spans="2:77" x14ac:dyDescent="0.3">
      <c r="B21" s="26"/>
      <c r="C21" s="4"/>
      <c r="D21" s="46"/>
      <c r="E21" s="45"/>
      <c r="F21" s="45"/>
      <c r="G21" s="45"/>
      <c r="H21" s="45"/>
      <c r="I21" s="45"/>
      <c r="J21" s="45"/>
      <c r="K21" s="45"/>
      <c r="L21" s="45"/>
      <c r="M21" s="45"/>
      <c r="N21" s="45"/>
      <c r="O21" s="45"/>
      <c r="P21" s="45"/>
      <c r="Q21" s="45"/>
      <c r="R21" s="45" t="s">
        <v>388</v>
      </c>
      <c r="S21" s="45"/>
      <c r="T21" s="45"/>
      <c r="U21" s="322">
        <v>0.05</v>
      </c>
      <c r="V21" s="322"/>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7"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37" t="s">
        <v>41</v>
      </c>
      <c r="AF22" s="338"/>
      <c r="AG22" s="338"/>
      <c r="AH22" s="338"/>
      <c r="AI22" s="338"/>
      <c r="AJ22" s="338"/>
      <c r="AK22" s="338"/>
      <c r="AL22" s="338"/>
      <c r="AM22" s="339"/>
      <c r="AN22" s="337" t="s">
        <v>46</v>
      </c>
      <c r="AO22" s="338"/>
      <c r="AP22" s="338"/>
      <c r="AQ22" s="339"/>
      <c r="AR22" s="337" t="s">
        <v>49</v>
      </c>
      <c r="AS22" s="338"/>
      <c r="AT22" s="338"/>
      <c r="AU22" s="339"/>
      <c r="AV22" s="337" t="s">
        <v>39</v>
      </c>
      <c r="AW22" s="338"/>
      <c r="AX22" s="338"/>
      <c r="AY22" s="339"/>
      <c r="AZ22" s="337" t="s">
        <v>48</v>
      </c>
      <c r="BA22" s="338"/>
      <c r="BB22" s="338"/>
      <c r="BC22" s="339"/>
      <c r="BD22" s="337" t="s">
        <v>47</v>
      </c>
      <c r="BE22" s="338"/>
      <c r="BF22" s="338"/>
      <c r="BG22" s="339"/>
      <c r="BI22" s="323" t="s">
        <v>393</v>
      </c>
      <c r="BJ22" s="324"/>
      <c r="BK22" s="324"/>
      <c r="BL22" s="324"/>
      <c r="BM22" s="334" t="s">
        <v>394</v>
      </c>
      <c r="BN22" s="334"/>
      <c r="BO22" s="334"/>
      <c r="BP22" s="334" t="s">
        <v>397</v>
      </c>
      <c r="BQ22" s="334"/>
      <c r="BR22" s="313" t="s">
        <v>395</v>
      </c>
      <c r="BS22" s="314"/>
      <c r="BT22" s="315"/>
      <c r="BU22" s="27"/>
    </row>
    <row r="23" spans="2:7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96" t="str">
        <f>Cost!A2</f>
        <v>Consultants</v>
      </c>
      <c r="AF23" s="302"/>
      <c r="AG23" s="302"/>
      <c r="AH23" s="302"/>
      <c r="AI23" s="302"/>
      <c r="AJ23" s="302"/>
      <c r="AK23" s="302"/>
      <c r="AL23" s="302"/>
      <c r="AM23" s="303"/>
      <c r="AN23" s="340">
        <f>Cost!P2</f>
        <v>130405821.31209995</v>
      </c>
      <c r="AO23" s="341"/>
      <c r="AP23" s="341"/>
      <c r="AQ23" s="342"/>
      <c r="AR23" s="340">
        <f>Cost!T2</f>
        <v>128532024.81080002</v>
      </c>
      <c r="AS23" s="341"/>
      <c r="AT23" s="341"/>
      <c r="AU23" s="342"/>
      <c r="AV23" s="340">
        <f>Cost!X2</f>
        <v>112238238.85000001</v>
      </c>
      <c r="AW23" s="341"/>
      <c r="AX23" s="341"/>
      <c r="AY23" s="342"/>
      <c r="AZ23" s="340">
        <f>Cost!AB2</f>
        <v>1873796.5012999326</v>
      </c>
      <c r="BA23" s="341"/>
      <c r="BB23" s="341"/>
      <c r="BC23" s="342"/>
      <c r="BD23" s="340">
        <f t="shared" ref="BD23:BD32" si="0">AN23</f>
        <v>130405821.31209995</v>
      </c>
      <c r="BE23" s="341"/>
      <c r="BF23" s="341"/>
      <c r="BG23" s="342"/>
      <c r="BI23" s="343" t="s">
        <v>62</v>
      </c>
      <c r="BJ23" s="343"/>
      <c r="BK23" s="343"/>
      <c r="BL23" s="343"/>
      <c r="BM23" s="361">
        <v>348</v>
      </c>
      <c r="BN23" s="361"/>
      <c r="BO23" s="361"/>
      <c r="BP23" s="361">
        <v>3.6</v>
      </c>
      <c r="BQ23" s="361"/>
      <c r="BR23" s="357">
        <f>BM23-BP23</f>
        <v>344.4</v>
      </c>
      <c r="BS23" s="358"/>
      <c r="BT23" s="359"/>
      <c r="BU23" s="27"/>
    </row>
    <row r="24" spans="2:77"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96" t="str">
        <f>Cost!A3</f>
        <v>Owners Cost</v>
      </c>
      <c r="AF24" s="302"/>
      <c r="AG24" s="302"/>
      <c r="AH24" s="302"/>
      <c r="AI24" s="302"/>
      <c r="AJ24" s="302"/>
      <c r="AK24" s="302"/>
      <c r="AL24" s="302"/>
      <c r="AM24" s="303"/>
      <c r="AN24" s="340">
        <f>Cost!P3</f>
        <v>59329894.399999939</v>
      </c>
      <c r="AO24" s="341"/>
      <c r="AP24" s="341"/>
      <c r="AQ24" s="342"/>
      <c r="AR24" s="340">
        <f>Cost!T3</f>
        <v>53953554.952100009</v>
      </c>
      <c r="AS24" s="341"/>
      <c r="AT24" s="341"/>
      <c r="AU24" s="342"/>
      <c r="AV24" s="340">
        <f>Cost!X3</f>
        <v>38838440.810999975</v>
      </c>
      <c r="AW24" s="341"/>
      <c r="AX24" s="341"/>
      <c r="AY24" s="342"/>
      <c r="AZ24" s="340">
        <f>Cost!AB3</f>
        <v>5376339.4478999302</v>
      </c>
      <c r="BA24" s="341"/>
      <c r="BB24" s="341"/>
      <c r="BC24" s="342"/>
      <c r="BD24" s="340">
        <f t="shared" si="0"/>
        <v>59329894.399999939</v>
      </c>
      <c r="BE24" s="341"/>
      <c r="BF24" s="341"/>
      <c r="BG24" s="342"/>
      <c r="BI24" s="343" t="s">
        <v>63</v>
      </c>
      <c r="BJ24" s="343"/>
      <c r="BK24" s="343"/>
      <c r="BL24" s="343"/>
      <c r="BM24" s="361">
        <v>648</v>
      </c>
      <c r="BN24" s="361"/>
      <c r="BO24" s="361"/>
      <c r="BP24" s="361">
        <v>4.5</v>
      </c>
      <c r="BQ24" s="361"/>
      <c r="BR24" s="357">
        <f>BM24-BP24</f>
        <v>643.5</v>
      </c>
      <c r="BS24" s="358"/>
      <c r="BT24" s="359"/>
      <c r="BU24" s="27"/>
    </row>
    <row r="25" spans="2:7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96" t="str">
        <f>Cost!A4</f>
        <v>Temporary Construction Infrastructure</v>
      </c>
      <c r="AF25" s="302"/>
      <c r="AG25" s="302"/>
      <c r="AH25" s="302"/>
      <c r="AI25" s="302"/>
      <c r="AJ25" s="302"/>
      <c r="AK25" s="302"/>
      <c r="AL25" s="302"/>
      <c r="AM25" s="303"/>
      <c r="AN25" s="340">
        <f>Cost!P4</f>
        <v>1016859.77</v>
      </c>
      <c r="AO25" s="341"/>
      <c r="AP25" s="341"/>
      <c r="AQ25" s="342"/>
      <c r="AR25" s="340">
        <f>Cost!T4</f>
        <v>706410.32000000007</v>
      </c>
      <c r="AS25" s="341"/>
      <c r="AT25" s="341"/>
      <c r="AU25" s="342"/>
      <c r="AV25" s="340">
        <f>Cost!X4</f>
        <v>706410.32</v>
      </c>
      <c r="AW25" s="341"/>
      <c r="AX25" s="341"/>
      <c r="AY25" s="342"/>
      <c r="AZ25" s="340">
        <f>Cost!AB4</f>
        <v>310449.44999999995</v>
      </c>
      <c r="BA25" s="341"/>
      <c r="BB25" s="341"/>
      <c r="BC25" s="342"/>
      <c r="BD25" s="340">
        <f t="shared" si="0"/>
        <v>1016859.77</v>
      </c>
      <c r="BE25" s="341"/>
      <c r="BF25" s="341"/>
      <c r="BG25" s="342"/>
      <c r="BI25" s="344" t="s">
        <v>396</v>
      </c>
      <c r="BJ25" s="345"/>
      <c r="BK25" s="345"/>
      <c r="BL25" s="346"/>
      <c r="BM25" s="360">
        <f>SUM(BM23:BO24)</f>
        <v>996</v>
      </c>
      <c r="BN25" s="360"/>
      <c r="BO25" s="360"/>
      <c r="BP25" s="360">
        <f>SUM(BP23:BQ24)</f>
        <v>8.1</v>
      </c>
      <c r="BQ25" s="360"/>
      <c r="BR25" s="354">
        <f>SUM(BR23:BT24)</f>
        <v>987.9</v>
      </c>
      <c r="BS25" s="355"/>
      <c r="BT25" s="356"/>
      <c r="BU25" s="27"/>
    </row>
    <row r="26" spans="2:77" x14ac:dyDescent="0.3">
      <c r="B26" s="26"/>
      <c r="C26" s="4"/>
      <c r="T26" s="46"/>
      <c r="AE26" s="296" t="str">
        <f>Cost!A5</f>
        <v>Eskom Power Supply</v>
      </c>
      <c r="AF26" s="302"/>
      <c r="AG26" s="302"/>
      <c r="AH26" s="302"/>
      <c r="AI26" s="302"/>
      <c r="AJ26" s="302"/>
      <c r="AK26" s="302"/>
      <c r="AL26" s="302"/>
      <c r="AM26" s="303"/>
      <c r="AN26" s="340">
        <f>Cost!P5</f>
        <v>1969177.070000004</v>
      </c>
      <c r="AO26" s="341"/>
      <c r="AP26" s="341"/>
      <c r="AQ26" s="342"/>
      <c r="AR26" s="340">
        <f>Cost!T5</f>
        <v>1969177.07</v>
      </c>
      <c r="AS26" s="341"/>
      <c r="AT26" s="341"/>
      <c r="AU26" s="342"/>
      <c r="AV26" s="340">
        <f>Cost!X5</f>
        <v>1969177.0700000003</v>
      </c>
      <c r="AW26" s="341"/>
      <c r="AX26" s="341"/>
      <c r="AY26" s="342"/>
      <c r="AZ26" s="340">
        <f>Cost!AB5</f>
        <v>3.9581209421157837E-9</v>
      </c>
      <c r="BA26" s="341"/>
      <c r="BB26" s="341"/>
      <c r="BC26" s="342"/>
      <c r="BD26" s="340">
        <f t="shared" si="0"/>
        <v>1969177.070000004</v>
      </c>
      <c r="BE26" s="341"/>
      <c r="BF26" s="341"/>
      <c r="BG26" s="342"/>
      <c r="BT26" s="17"/>
      <c r="BU26" s="27"/>
    </row>
    <row r="27" spans="2:77"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96" t="str">
        <f>Cost!A6</f>
        <v>Early Works Construction</v>
      </c>
      <c r="AF27" s="302"/>
      <c r="AG27" s="302"/>
      <c r="AH27" s="302"/>
      <c r="AI27" s="302"/>
      <c r="AJ27" s="302"/>
      <c r="AK27" s="302"/>
      <c r="AL27" s="302"/>
      <c r="AM27" s="303"/>
      <c r="AN27" s="340">
        <f>Cost!P6</f>
        <v>6.2654180510435253E-8</v>
      </c>
      <c r="AO27" s="341"/>
      <c r="AP27" s="341"/>
      <c r="AQ27" s="342"/>
      <c r="AR27" s="340">
        <f>Cost!T6</f>
        <v>0</v>
      </c>
      <c r="AS27" s="341"/>
      <c r="AT27" s="341"/>
      <c r="AU27" s="342"/>
      <c r="AV27" s="340">
        <f>Cost!X6</f>
        <v>0</v>
      </c>
      <c r="AW27" s="341"/>
      <c r="AX27" s="341"/>
      <c r="AY27" s="342"/>
      <c r="AZ27" s="340">
        <f>Cost!AB6</f>
        <v>6.2654180510435253E-8</v>
      </c>
      <c r="BA27" s="341"/>
      <c r="BB27" s="341"/>
      <c r="BC27" s="342"/>
      <c r="BD27" s="340">
        <f t="shared" si="0"/>
        <v>6.2654180510435253E-8</v>
      </c>
      <c r="BE27" s="341"/>
      <c r="BF27" s="341"/>
      <c r="BG27" s="342"/>
      <c r="BI27" s="362" t="s">
        <v>415</v>
      </c>
      <c r="BJ27" s="363"/>
      <c r="BK27" s="363"/>
      <c r="BL27" s="363"/>
      <c r="BM27" s="362" t="s">
        <v>419</v>
      </c>
      <c r="BN27" s="363"/>
      <c r="BO27" s="363"/>
      <c r="BP27" s="364"/>
      <c r="BQ27" s="362" t="s">
        <v>420</v>
      </c>
      <c r="BR27" s="363"/>
      <c r="BS27" s="363"/>
      <c r="BT27" s="364"/>
      <c r="BU27" s="27"/>
    </row>
    <row r="28" spans="2:77"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40">
        <f>Cost!P7</f>
        <v>83082</v>
      </c>
      <c r="AO28" s="341"/>
      <c r="AP28" s="341"/>
      <c r="AQ28" s="342"/>
      <c r="AR28" s="340">
        <f>Cost!T7</f>
        <v>83082</v>
      </c>
      <c r="AS28" s="341"/>
      <c r="AT28" s="341"/>
      <c r="AU28" s="342"/>
      <c r="AV28" s="340">
        <f>Cost!X7</f>
        <v>83082</v>
      </c>
      <c r="AW28" s="341"/>
      <c r="AX28" s="341"/>
      <c r="AY28" s="342"/>
      <c r="AZ28" s="340">
        <f>Cost!AB7</f>
        <v>0</v>
      </c>
      <c r="BA28" s="341"/>
      <c r="BB28" s="341"/>
      <c r="BC28" s="342"/>
      <c r="BD28" s="340">
        <f t="shared" si="0"/>
        <v>83082</v>
      </c>
      <c r="BE28" s="341"/>
      <c r="BF28" s="341"/>
      <c r="BG28" s="342"/>
      <c r="BI28" s="343" t="s">
        <v>36</v>
      </c>
      <c r="BJ28" s="343"/>
      <c r="BK28" s="343"/>
      <c r="BL28" s="343"/>
      <c r="BM28" s="365">
        <v>68</v>
      </c>
      <c r="BN28" s="365"/>
      <c r="BO28" s="365"/>
      <c r="BP28" s="365"/>
      <c r="BQ28" s="365">
        <v>28</v>
      </c>
      <c r="BR28" s="365"/>
      <c r="BS28" s="365"/>
      <c r="BT28" s="365"/>
      <c r="BU28" s="27"/>
    </row>
    <row r="29" spans="2:77"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40">
        <f>Cost!P8</f>
        <v>2997469.5599999982</v>
      </c>
      <c r="AO29" s="341"/>
      <c r="AP29" s="341"/>
      <c r="AQ29" s="342"/>
      <c r="AR29" s="340">
        <f>Cost!T8</f>
        <v>2997469.56</v>
      </c>
      <c r="AS29" s="341"/>
      <c r="AT29" s="341"/>
      <c r="AU29" s="342"/>
      <c r="AV29" s="340">
        <f>Cost!X8</f>
        <v>2997469.56</v>
      </c>
      <c r="AW29" s="341"/>
      <c r="AX29" s="341"/>
      <c r="AY29" s="342"/>
      <c r="AZ29" s="340">
        <f>Cost!AB8</f>
        <v>0</v>
      </c>
      <c r="BA29" s="341"/>
      <c r="BB29" s="341"/>
      <c r="BC29" s="342"/>
      <c r="BD29" s="340">
        <f t="shared" si="0"/>
        <v>2997469.5599999982</v>
      </c>
      <c r="BE29" s="341"/>
      <c r="BF29" s="341"/>
      <c r="BG29" s="342"/>
      <c r="BI29" s="343" t="s">
        <v>37</v>
      </c>
      <c r="BJ29" s="343"/>
      <c r="BK29" s="343"/>
      <c r="BL29" s="343"/>
      <c r="BM29" s="365">
        <v>15</v>
      </c>
      <c r="BN29" s="365"/>
      <c r="BO29" s="365"/>
      <c r="BP29" s="365"/>
      <c r="BQ29" s="365">
        <v>14</v>
      </c>
      <c r="BR29" s="365"/>
      <c r="BS29" s="365"/>
      <c r="BT29" s="365"/>
      <c r="BU29" s="27"/>
    </row>
    <row r="30" spans="2:77"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40">
        <f>Cost!P9</f>
        <v>2000000</v>
      </c>
      <c r="AO30" s="341"/>
      <c r="AP30" s="341"/>
      <c r="AQ30" s="342"/>
      <c r="AR30" s="340">
        <f>Cost!T9</f>
        <v>0</v>
      </c>
      <c r="AS30" s="341"/>
      <c r="AT30" s="341"/>
      <c r="AU30" s="342"/>
      <c r="AV30" s="340">
        <f>Cost!X9</f>
        <v>0</v>
      </c>
      <c r="AW30" s="341"/>
      <c r="AX30" s="341"/>
      <c r="AY30" s="342"/>
      <c r="AZ30" s="340">
        <f>Cost!AB9</f>
        <v>2000000</v>
      </c>
      <c r="BA30" s="341"/>
      <c r="BB30" s="341"/>
      <c r="BC30" s="342"/>
      <c r="BD30" s="340">
        <f t="shared" si="0"/>
        <v>2000000</v>
      </c>
      <c r="BE30" s="341"/>
      <c r="BF30" s="341"/>
      <c r="BG30" s="342"/>
      <c r="BI30" s="343" t="s">
        <v>416</v>
      </c>
      <c r="BJ30" s="343"/>
      <c r="BK30" s="343"/>
      <c r="BL30" s="343"/>
      <c r="BM30" s="365">
        <v>8</v>
      </c>
      <c r="BN30" s="365"/>
      <c r="BO30" s="365"/>
      <c r="BP30" s="365"/>
      <c r="BQ30" s="365">
        <v>7</v>
      </c>
      <c r="BR30" s="365"/>
      <c r="BS30" s="365"/>
      <c r="BT30" s="365"/>
      <c r="BU30" s="27"/>
    </row>
    <row r="31" spans="2:77" x14ac:dyDescent="0.3">
      <c r="B31" s="26"/>
      <c r="C31" s="4"/>
      <c r="X31" s="44"/>
      <c r="Y31" s="44"/>
      <c r="Z31" s="44"/>
      <c r="AA31" s="44"/>
      <c r="AB31" s="44"/>
      <c r="AC31" s="44"/>
      <c r="AD31" s="44"/>
      <c r="AE31" s="296" t="str">
        <f>Cost!A10</f>
        <v>Resettlements</v>
      </c>
      <c r="AF31" s="302"/>
      <c r="AG31" s="302"/>
      <c r="AH31" s="302"/>
      <c r="AI31" s="302"/>
      <c r="AJ31" s="302"/>
      <c r="AK31" s="302"/>
      <c r="AL31" s="302"/>
      <c r="AM31" s="303"/>
      <c r="AN31" s="340">
        <f>Cost!P10</f>
        <v>34463623.51000008</v>
      </c>
      <c r="AO31" s="341"/>
      <c r="AP31" s="341"/>
      <c r="AQ31" s="342"/>
      <c r="AR31" s="340">
        <f>Cost!T10</f>
        <v>9619512.1099999994</v>
      </c>
      <c r="AS31" s="341"/>
      <c r="AT31" s="341"/>
      <c r="AU31" s="342"/>
      <c r="AV31" s="340">
        <f>Cost!X10</f>
        <v>2338380.34</v>
      </c>
      <c r="AW31" s="341"/>
      <c r="AX31" s="341"/>
      <c r="AY31" s="342"/>
      <c r="AZ31" s="340">
        <f>Cost!AB10</f>
        <v>24844111.40000008</v>
      </c>
      <c r="BA31" s="341"/>
      <c r="BB31" s="341"/>
      <c r="BC31" s="342"/>
      <c r="BD31" s="340">
        <f t="shared" si="0"/>
        <v>34463623.51000008</v>
      </c>
      <c r="BE31" s="341"/>
      <c r="BF31" s="341"/>
      <c r="BG31" s="342"/>
      <c r="BI31" s="343" t="s">
        <v>417</v>
      </c>
      <c r="BJ31" s="343"/>
      <c r="BK31" s="343"/>
      <c r="BL31" s="343"/>
      <c r="BM31" s="365">
        <v>104</v>
      </c>
      <c r="BN31" s="365"/>
      <c r="BO31" s="365"/>
      <c r="BP31" s="365"/>
      <c r="BQ31" s="365">
        <v>99</v>
      </c>
      <c r="BR31" s="365"/>
      <c r="BS31" s="365"/>
      <c r="BT31" s="365"/>
      <c r="BU31" s="27"/>
    </row>
    <row r="32" spans="2:77"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296" t="str">
        <f>Cost!A11</f>
        <v>Contingency and Escalation</v>
      </c>
      <c r="AF32" s="302"/>
      <c r="AG32" s="302"/>
      <c r="AH32" s="302"/>
      <c r="AI32" s="302"/>
      <c r="AJ32" s="302"/>
      <c r="AK32" s="302"/>
      <c r="AL32" s="302"/>
      <c r="AM32" s="303"/>
      <c r="AN32" s="340">
        <f>Cost!P11</f>
        <v>27734072.340999998</v>
      </c>
      <c r="AO32" s="341"/>
      <c r="AP32" s="341"/>
      <c r="AQ32" s="342"/>
      <c r="AR32" s="340">
        <f>Cost!T11</f>
        <v>0</v>
      </c>
      <c r="AS32" s="341"/>
      <c r="AT32" s="341"/>
      <c r="AU32" s="342"/>
      <c r="AV32" s="340">
        <f>Cost!X11</f>
        <v>0</v>
      </c>
      <c r="AW32" s="341"/>
      <c r="AX32" s="341"/>
      <c r="AY32" s="342"/>
      <c r="AZ32" s="340">
        <f>Cost!AB11</f>
        <v>27734072.340999998</v>
      </c>
      <c r="BA32" s="341"/>
      <c r="BB32" s="341"/>
      <c r="BC32" s="342"/>
      <c r="BD32" s="340">
        <f t="shared" si="0"/>
        <v>27734072.340999998</v>
      </c>
      <c r="BE32" s="341"/>
      <c r="BF32" s="341"/>
      <c r="BG32" s="342"/>
      <c r="BI32" s="343" t="s">
        <v>418</v>
      </c>
      <c r="BJ32" s="343"/>
      <c r="BK32" s="343"/>
      <c r="BL32" s="343"/>
      <c r="BM32" s="365">
        <v>2</v>
      </c>
      <c r="BN32" s="365"/>
      <c r="BO32" s="365"/>
      <c r="BP32" s="365"/>
      <c r="BQ32" s="365">
        <v>2</v>
      </c>
      <c r="BR32" s="365"/>
      <c r="BS32" s="365"/>
      <c r="BT32" s="365"/>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48" t="s">
        <v>38</v>
      </c>
      <c r="AF33" s="349"/>
      <c r="AG33" s="349"/>
      <c r="AH33" s="349"/>
      <c r="AI33" s="349"/>
      <c r="AJ33" s="349"/>
      <c r="AK33" s="349"/>
      <c r="AL33" s="349"/>
      <c r="AM33" s="350"/>
      <c r="AN33" s="351">
        <f>SUM(AN23:AQ32)</f>
        <v>259999999.96310002</v>
      </c>
      <c r="AO33" s="352"/>
      <c r="AP33" s="352"/>
      <c r="AQ33" s="353"/>
      <c r="AR33" s="351">
        <f>SUM(AR23:AU32)</f>
        <v>197861230.8229</v>
      </c>
      <c r="AS33" s="352"/>
      <c r="AT33" s="352"/>
      <c r="AU33" s="353"/>
      <c r="AV33" s="351">
        <f>SUM(AV23:AY32)</f>
        <v>159171198.95099998</v>
      </c>
      <c r="AW33" s="352"/>
      <c r="AX33" s="352"/>
      <c r="AY33" s="353"/>
      <c r="AZ33" s="351">
        <f>SUM(AZ23:BC32)</f>
        <v>62138769.140200011</v>
      </c>
      <c r="BA33" s="352"/>
      <c r="BB33" s="352"/>
      <c r="BC33" s="353"/>
      <c r="BD33" s="351">
        <f>SUM(BD23:BG32)</f>
        <v>259999999.96310002</v>
      </c>
      <c r="BE33" s="352"/>
      <c r="BF33" s="352"/>
      <c r="BG33" s="353"/>
      <c r="BI33" s="344" t="s">
        <v>396</v>
      </c>
      <c r="BJ33" s="345"/>
      <c r="BK33" s="345"/>
      <c r="BL33" s="346"/>
      <c r="BM33" s="334">
        <f>SUM(BM28:BP32)</f>
        <v>197</v>
      </c>
      <c r="BN33" s="334"/>
      <c r="BO33" s="334"/>
      <c r="BP33" s="334"/>
      <c r="BQ33" s="334">
        <f>SUM(BQ28:BT32)</f>
        <v>150</v>
      </c>
      <c r="BR33" s="334"/>
      <c r="BS33" s="334"/>
      <c r="BT33" s="334"/>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304" t="s">
        <v>40</v>
      </c>
      <c r="E37" s="304"/>
      <c r="F37" s="304"/>
      <c r="G37" s="304"/>
      <c r="H37" s="304"/>
      <c r="I37" s="304"/>
      <c r="J37" s="304"/>
      <c r="K37" s="304"/>
      <c r="L37" s="304"/>
      <c r="M37" s="304"/>
      <c r="N37" s="304"/>
      <c r="O37" s="304"/>
      <c r="P37" s="304"/>
      <c r="Q37" s="304"/>
      <c r="R37" s="304"/>
      <c r="S37" s="304"/>
      <c r="T37" s="304"/>
      <c r="U37" s="304"/>
      <c r="V37" s="305"/>
      <c r="W37" s="304" t="s">
        <v>453</v>
      </c>
      <c r="X37" s="304"/>
      <c r="Y37" s="304"/>
      <c r="Z37" s="304"/>
      <c r="AA37" s="311" t="s">
        <v>39</v>
      </c>
      <c r="AB37" s="311"/>
      <c r="AC37" s="311"/>
      <c r="AD37" s="312"/>
      <c r="AE37" s="305" t="s">
        <v>454</v>
      </c>
      <c r="AF37" s="311"/>
      <c r="AG37" s="311"/>
      <c r="AH37" s="311"/>
      <c r="AI37" s="312"/>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295" t="s">
        <v>455</v>
      </c>
      <c r="E38" s="295"/>
      <c r="F38" s="295"/>
      <c r="G38" s="295"/>
      <c r="H38" s="295"/>
      <c r="I38" s="295"/>
      <c r="J38" s="295"/>
      <c r="K38" s="295"/>
      <c r="L38" s="295"/>
      <c r="M38" s="295"/>
      <c r="N38" s="295"/>
      <c r="O38" s="295"/>
      <c r="P38" s="295"/>
      <c r="Q38" s="295"/>
      <c r="R38" s="295"/>
      <c r="S38" s="295"/>
      <c r="T38" s="295"/>
      <c r="U38" s="295"/>
      <c r="V38" s="296"/>
      <c r="W38" s="298">
        <v>1</v>
      </c>
      <c r="X38" s="298"/>
      <c r="Y38" s="298"/>
      <c r="Z38" s="298"/>
      <c r="AA38" s="306">
        <v>1</v>
      </c>
      <c r="AB38" s="306"/>
      <c r="AC38" s="306"/>
      <c r="AD38" s="307"/>
      <c r="AE38" s="308">
        <f>AA38-W38</f>
        <v>0</v>
      </c>
      <c r="AF38" s="309"/>
      <c r="AG38" s="309"/>
      <c r="AH38" s="309"/>
      <c r="AI38" s="310"/>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295" t="s">
        <v>456</v>
      </c>
      <c r="E39" s="295"/>
      <c r="F39" s="295"/>
      <c r="G39" s="295"/>
      <c r="H39" s="295"/>
      <c r="I39" s="295"/>
      <c r="J39" s="295"/>
      <c r="K39" s="295"/>
      <c r="L39" s="295"/>
      <c r="M39" s="295"/>
      <c r="N39" s="295"/>
      <c r="O39" s="295"/>
      <c r="P39" s="295"/>
      <c r="Q39" s="295"/>
      <c r="R39" s="295"/>
      <c r="S39" s="295"/>
      <c r="T39" s="295"/>
      <c r="U39" s="295"/>
      <c r="V39" s="296"/>
      <c r="W39" s="298">
        <v>1</v>
      </c>
      <c r="X39" s="298"/>
      <c r="Y39" s="298"/>
      <c r="Z39" s="298"/>
      <c r="AA39" s="306">
        <v>1</v>
      </c>
      <c r="AB39" s="306"/>
      <c r="AC39" s="306"/>
      <c r="AD39" s="307"/>
      <c r="AE39" s="308">
        <f>AA39-W39</f>
        <v>0</v>
      </c>
      <c r="AF39" s="309"/>
      <c r="AG39" s="309"/>
      <c r="AH39" s="309"/>
      <c r="AI39" s="310"/>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295" t="s">
        <v>457</v>
      </c>
      <c r="E40" s="295"/>
      <c r="F40" s="295"/>
      <c r="G40" s="295"/>
      <c r="H40" s="295"/>
      <c r="I40" s="295"/>
      <c r="J40" s="295"/>
      <c r="K40" s="295"/>
      <c r="L40" s="295"/>
      <c r="M40" s="295"/>
      <c r="N40" s="295"/>
      <c r="O40" s="295"/>
      <c r="P40" s="295"/>
      <c r="Q40" s="295"/>
      <c r="R40" s="295"/>
      <c r="S40" s="295"/>
      <c r="T40" s="295"/>
      <c r="U40" s="295"/>
      <c r="V40" s="296"/>
      <c r="W40" s="298">
        <v>1</v>
      </c>
      <c r="X40" s="298"/>
      <c r="Y40" s="298"/>
      <c r="Z40" s="298"/>
      <c r="AA40" s="306">
        <v>1</v>
      </c>
      <c r="AB40" s="306"/>
      <c r="AC40" s="306"/>
      <c r="AD40" s="307"/>
      <c r="AE40" s="308">
        <f>AA40-W40</f>
        <v>0</v>
      </c>
      <c r="AF40" s="309"/>
      <c r="AG40" s="309"/>
      <c r="AH40" s="309"/>
      <c r="AI40" s="310"/>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295" t="s">
        <v>458</v>
      </c>
      <c r="E41" s="295"/>
      <c r="F41" s="295"/>
      <c r="G41" s="295"/>
      <c r="H41" s="295"/>
      <c r="I41" s="295"/>
      <c r="J41" s="295"/>
      <c r="K41" s="295"/>
      <c r="L41" s="295"/>
      <c r="M41" s="295"/>
      <c r="N41" s="295"/>
      <c r="O41" s="295"/>
      <c r="P41" s="295"/>
      <c r="Q41" s="295"/>
      <c r="R41" s="295"/>
      <c r="S41" s="295"/>
      <c r="T41" s="295"/>
      <c r="U41" s="295"/>
      <c r="V41" s="296"/>
      <c r="W41" s="298">
        <v>0.69</v>
      </c>
      <c r="X41" s="298"/>
      <c r="Y41" s="298"/>
      <c r="Z41" s="298"/>
      <c r="AA41" s="306">
        <v>0.69</v>
      </c>
      <c r="AB41" s="306"/>
      <c r="AC41" s="306"/>
      <c r="AD41" s="307"/>
      <c r="AE41" s="308">
        <f>AA41-W41</f>
        <v>0</v>
      </c>
      <c r="AF41" s="309"/>
      <c r="AG41" s="309"/>
      <c r="AH41" s="309"/>
      <c r="AI41" s="310"/>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296" t="s">
        <v>459</v>
      </c>
      <c r="E42" s="302"/>
      <c r="F42" s="302"/>
      <c r="G42" s="302"/>
      <c r="H42" s="302"/>
      <c r="I42" s="302"/>
      <c r="J42" s="302"/>
      <c r="K42" s="302"/>
      <c r="L42" s="302"/>
      <c r="M42" s="302"/>
      <c r="N42" s="302"/>
      <c r="O42" s="302"/>
      <c r="P42" s="302"/>
      <c r="Q42" s="302"/>
      <c r="R42" s="302"/>
      <c r="S42" s="302"/>
      <c r="T42" s="302"/>
      <c r="U42" s="302"/>
      <c r="V42" s="303"/>
      <c r="W42" s="299">
        <v>0.6</v>
      </c>
      <c r="X42" s="300"/>
      <c r="Y42" s="300"/>
      <c r="Z42" s="301"/>
      <c r="AA42" s="298">
        <v>0.61</v>
      </c>
      <c r="AB42" s="298"/>
      <c r="AC42" s="298"/>
      <c r="AD42" s="298"/>
      <c r="AE42" s="308">
        <f>AA42-W42</f>
        <v>1.0000000000000009E-2</v>
      </c>
      <c r="AF42" s="309"/>
      <c r="AG42" s="309"/>
      <c r="AH42" s="309"/>
      <c r="AI42" s="310"/>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297"/>
      <c r="E43" s="297"/>
      <c r="F43" s="297"/>
      <c r="G43" s="297"/>
      <c r="H43" s="297"/>
      <c r="I43" s="297"/>
      <c r="J43" s="297"/>
      <c r="K43" s="297"/>
      <c r="L43" s="297"/>
      <c r="M43" s="297"/>
      <c r="N43" s="297"/>
      <c r="O43" s="297"/>
      <c r="P43" s="297"/>
      <c r="Q43" s="297"/>
      <c r="R43" s="297"/>
      <c r="S43" s="297"/>
      <c r="T43" s="297"/>
      <c r="U43" s="297"/>
      <c r="V43" s="297"/>
      <c r="W43" s="294"/>
      <c r="X43" s="294"/>
      <c r="Y43" s="294"/>
      <c r="Z43" s="294"/>
      <c r="AA43" s="294"/>
      <c r="AB43" s="294"/>
      <c r="AC43" s="294"/>
      <c r="AD43" s="294"/>
      <c r="AE43" s="294"/>
      <c r="AF43" s="294"/>
      <c r="AG43" s="294"/>
      <c r="AH43" s="294"/>
      <c r="AI43" s="294"/>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c r="AE45" s="293"/>
      <c r="AF45" s="293"/>
      <c r="AG45" s="293"/>
      <c r="AH45" s="293"/>
      <c r="AI45" s="293"/>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292"/>
      <c r="X46" s="292"/>
      <c r="Y46" s="292"/>
      <c r="Z46" s="292"/>
      <c r="AA46" s="292"/>
      <c r="AB46" s="292"/>
      <c r="AC46" s="292"/>
      <c r="AD46" s="292"/>
      <c r="AE46" s="291"/>
      <c r="AF46" s="291"/>
      <c r="AG46" s="291"/>
      <c r="AH46" s="291"/>
      <c r="AI46" s="291"/>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292"/>
      <c r="X47" s="292"/>
      <c r="Y47" s="292"/>
      <c r="Z47" s="292"/>
      <c r="AA47" s="292"/>
      <c r="AB47" s="292"/>
      <c r="AC47" s="292"/>
      <c r="AD47" s="292"/>
      <c r="AE47" s="291"/>
      <c r="AF47" s="291"/>
      <c r="AG47" s="291"/>
      <c r="AH47" s="291"/>
      <c r="AI47" s="291"/>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292"/>
      <c r="X48" s="292"/>
      <c r="Y48" s="292"/>
      <c r="Z48" s="292"/>
      <c r="AA48" s="292"/>
      <c r="AB48" s="292"/>
      <c r="AC48" s="292"/>
      <c r="AD48" s="292"/>
      <c r="AE48" s="291"/>
      <c r="AF48" s="291"/>
      <c r="AG48" s="291"/>
      <c r="AH48" s="291"/>
      <c r="AI48" s="291"/>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292"/>
      <c r="X49" s="292"/>
      <c r="Y49" s="292"/>
      <c r="Z49" s="292"/>
      <c r="AA49" s="292"/>
      <c r="AB49" s="292"/>
      <c r="AC49" s="292"/>
      <c r="AD49" s="292"/>
      <c r="AE49" s="291"/>
      <c r="AF49" s="291"/>
      <c r="AG49" s="291"/>
      <c r="AH49" s="291"/>
      <c r="AI49" s="291"/>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292"/>
      <c r="X50" s="292"/>
      <c r="Y50" s="292"/>
      <c r="Z50" s="292"/>
      <c r="AA50" s="292"/>
      <c r="AB50" s="292"/>
      <c r="AC50" s="292"/>
      <c r="AD50" s="292"/>
      <c r="AE50" s="291"/>
      <c r="AF50" s="291"/>
      <c r="AG50" s="291"/>
      <c r="AH50" s="291"/>
      <c r="AI50" s="291"/>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292"/>
      <c r="X51" s="292"/>
      <c r="Y51" s="292"/>
      <c r="Z51" s="292"/>
      <c r="AA51" s="292"/>
      <c r="AB51" s="292"/>
      <c r="AC51" s="292"/>
      <c r="AD51" s="292"/>
      <c r="AE51" s="291"/>
      <c r="AF51" s="291"/>
      <c r="AG51" s="291"/>
      <c r="AH51" s="291"/>
      <c r="AI51" s="291"/>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292"/>
      <c r="X52" s="292"/>
      <c r="Y52" s="292"/>
      <c r="Z52" s="292"/>
      <c r="AA52" s="292"/>
      <c r="AB52" s="292"/>
      <c r="AC52" s="292"/>
      <c r="AD52" s="292"/>
      <c r="AE52" s="291"/>
      <c r="AF52" s="291"/>
      <c r="AG52" s="291"/>
      <c r="AH52" s="291"/>
      <c r="AI52" s="291"/>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2">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 ref="AE43:AI43"/>
    <mergeCell ref="AA43:AD43"/>
    <mergeCell ref="AE42:AI42"/>
    <mergeCell ref="AA42:AD42"/>
    <mergeCell ref="AE40:AI40"/>
    <mergeCell ref="AA40:AD40"/>
    <mergeCell ref="AE39:AI39"/>
    <mergeCell ref="AA39:AD39"/>
    <mergeCell ref="AE45:AI45"/>
    <mergeCell ref="AA45:AD45"/>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E11:BI11"/>
    <mergeCell ref="BR22:BT22"/>
    <mergeCell ref="BE8:BI8"/>
    <mergeCell ref="BE9:BI9"/>
    <mergeCell ref="BE10:BI10"/>
    <mergeCell ref="AX8:BD8"/>
    <mergeCell ref="AX9:BD9"/>
    <mergeCell ref="AX10:BD10"/>
    <mergeCell ref="U21:V21"/>
    <mergeCell ref="BI22:BL22"/>
    <mergeCell ref="BL10:BR10"/>
    <mergeCell ref="BL8:BR9"/>
    <mergeCell ref="BM22:BO22"/>
    <mergeCell ref="D37:V37"/>
    <mergeCell ref="W41:Z41"/>
    <mergeCell ref="AA41:AD41"/>
    <mergeCell ref="AE41:AI41"/>
    <mergeCell ref="AE37:AI37"/>
    <mergeCell ref="AA37:AD37"/>
    <mergeCell ref="W37:Z37"/>
    <mergeCell ref="AE38:AI38"/>
    <mergeCell ref="AA38:AD38"/>
    <mergeCell ref="W38:Z38"/>
    <mergeCell ref="D45:V45"/>
    <mergeCell ref="W45:Z45"/>
    <mergeCell ref="W43:Z43"/>
    <mergeCell ref="D38:V38"/>
    <mergeCell ref="D39:V39"/>
    <mergeCell ref="D40:V40"/>
    <mergeCell ref="D41:V41"/>
    <mergeCell ref="D43:V43"/>
    <mergeCell ref="W39:Z39"/>
    <mergeCell ref="W40:Z40"/>
    <mergeCell ref="W42:Z42"/>
    <mergeCell ref="D42:V4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42578125" customWidth="1"/>
    <col min="3" max="3" width="12.570312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5703125" customWidth="1"/>
    <col min="2" max="2" width="12.42578125" customWidth="1"/>
    <col min="3" max="3" width="12.5703125" customWidth="1"/>
    <col min="4" max="4" width="3.140625" customWidth="1"/>
    <col min="7" max="7" width="14" customWidth="1"/>
    <col min="8" max="9" width="8.5703125" customWidth="1"/>
    <col min="10" max="10" width="10.85546875" customWidth="1"/>
    <col min="11" max="12" width="8.570312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W18" sqref="W18"/>
    </sheetView>
  </sheetViews>
  <sheetFormatPr defaultRowHeight="15" x14ac:dyDescent="0.25"/>
  <cols>
    <col min="2" max="2" width="10.85546875" customWidth="1"/>
    <col min="5" max="5" width="3.85546875" customWidth="1"/>
  </cols>
  <sheetData>
    <row r="1" spans="2:9" x14ac:dyDescent="0.25">
      <c r="B1" t="s">
        <v>398</v>
      </c>
    </row>
    <row r="2" spans="2:9" x14ac:dyDescent="0.25">
      <c r="C2" s="366" t="s">
        <v>401</v>
      </c>
      <c r="D2" s="366"/>
      <c r="F2" s="366" t="s">
        <v>400</v>
      </c>
      <c r="G2" s="366"/>
      <c r="I2" t="s">
        <v>402</v>
      </c>
    </row>
    <row r="3" spans="2:9" x14ac:dyDescent="0.25">
      <c r="C3" t="s">
        <v>399</v>
      </c>
      <c r="D3" t="s">
        <v>5</v>
      </c>
      <c r="F3" t="s">
        <v>399</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4"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2430</v>
      </c>
      <c r="D13">
        <f t="shared" si="1"/>
        <v>1683</v>
      </c>
      <c r="F13" s="257">
        <v>690</v>
      </c>
      <c r="G13" s="257">
        <v>1036</v>
      </c>
    </row>
    <row r="14" spans="2:9" x14ac:dyDescent="0.25">
      <c r="B14" s="253">
        <f t="shared" si="3"/>
        <v>42319</v>
      </c>
      <c r="C14">
        <f>C13+F14</f>
        <v>3230</v>
      </c>
      <c r="D14">
        <f t="shared" si="1"/>
        <v>2983</v>
      </c>
      <c r="F14" s="257">
        <v>800</v>
      </c>
      <c r="G14" s="257">
        <v>1300</v>
      </c>
    </row>
    <row r="15" spans="2:9" x14ac:dyDescent="0.25">
      <c r="B15" s="253">
        <f t="shared" si="3"/>
        <v>42349</v>
      </c>
      <c r="C15">
        <f t="shared" si="0"/>
        <v>4030</v>
      </c>
      <c r="D15">
        <f>D14+G15</f>
        <v>3433</v>
      </c>
      <c r="F15" s="257">
        <v>800</v>
      </c>
      <c r="G15" s="257">
        <v>450</v>
      </c>
    </row>
    <row r="16" spans="2:9" x14ac:dyDescent="0.25">
      <c r="B16" s="253">
        <f>B15+30</f>
        <v>42379</v>
      </c>
      <c r="C16" s="274">
        <f t="shared" ref="C16:D23" si="4">C15+F16</f>
        <v>4600</v>
      </c>
      <c r="D16" s="274">
        <f t="shared" si="4"/>
        <v>3733</v>
      </c>
      <c r="F16" s="275">
        <v>570</v>
      </c>
      <c r="G16" s="275">
        <v>300</v>
      </c>
    </row>
    <row r="17" spans="2:7" x14ac:dyDescent="0.25">
      <c r="B17" s="253">
        <f>B16+30</f>
        <v>42409</v>
      </c>
      <c r="C17" s="274">
        <f t="shared" si="4"/>
        <v>4854</v>
      </c>
      <c r="D17" s="274">
        <f t="shared" ref="D17:D23" si="5">D16+G17</f>
        <v>3933</v>
      </c>
      <c r="F17" s="275">
        <v>254</v>
      </c>
      <c r="G17" s="275">
        <v>200</v>
      </c>
    </row>
    <row r="18" spans="2:7" x14ac:dyDescent="0.25">
      <c r="B18" s="253">
        <f>B17+30</f>
        <v>42439</v>
      </c>
      <c r="C18" s="274">
        <f t="shared" si="4"/>
        <v>4994</v>
      </c>
      <c r="D18" s="274">
        <f t="shared" si="5"/>
        <v>4413</v>
      </c>
      <c r="F18" s="275">
        <v>140</v>
      </c>
      <c r="G18" s="286">
        <v>480</v>
      </c>
    </row>
    <row r="19" spans="2:7" x14ac:dyDescent="0.25">
      <c r="B19" s="253">
        <f>B18+30</f>
        <v>42469</v>
      </c>
      <c r="C19" s="274">
        <f t="shared" si="4"/>
        <v>4995</v>
      </c>
      <c r="D19" s="274">
        <f t="shared" si="5"/>
        <v>4414</v>
      </c>
      <c r="F19" s="275">
        <v>1</v>
      </c>
      <c r="G19" s="286">
        <v>1</v>
      </c>
    </row>
    <row r="20" spans="2:7" x14ac:dyDescent="0.25">
      <c r="B20" s="253">
        <f t="shared" ref="B20:B23" si="6">B19+30</f>
        <v>42499</v>
      </c>
      <c r="C20" s="274">
        <f t="shared" si="4"/>
        <v>4995</v>
      </c>
      <c r="D20" s="274">
        <f t="shared" si="5"/>
        <v>4414</v>
      </c>
      <c r="F20" s="275">
        <v>0</v>
      </c>
      <c r="G20" s="286">
        <v>0</v>
      </c>
    </row>
    <row r="21" spans="2:7" x14ac:dyDescent="0.25">
      <c r="B21" s="253">
        <f t="shared" si="6"/>
        <v>42529</v>
      </c>
      <c r="C21" s="274">
        <f t="shared" si="4"/>
        <v>4995</v>
      </c>
      <c r="D21" s="274">
        <f t="shared" si="5"/>
        <v>4414</v>
      </c>
      <c r="F21" s="275">
        <v>0</v>
      </c>
      <c r="G21" s="286">
        <v>0</v>
      </c>
    </row>
    <row r="22" spans="2:7" x14ac:dyDescent="0.25">
      <c r="B22" s="253">
        <f t="shared" si="6"/>
        <v>42559</v>
      </c>
      <c r="C22" s="274">
        <f t="shared" si="4"/>
        <v>4995</v>
      </c>
      <c r="D22" s="274">
        <f t="shared" si="5"/>
        <v>4414</v>
      </c>
      <c r="F22" s="275">
        <v>0</v>
      </c>
      <c r="G22" s="286">
        <v>0</v>
      </c>
    </row>
    <row r="23" spans="2:7" x14ac:dyDescent="0.25">
      <c r="B23" s="253">
        <f t="shared" si="6"/>
        <v>42589</v>
      </c>
      <c r="C23" s="274">
        <f t="shared" si="4"/>
        <v>4996</v>
      </c>
      <c r="D23" s="274">
        <f t="shared" si="5"/>
        <v>4415</v>
      </c>
      <c r="F23" s="290">
        <v>1</v>
      </c>
      <c r="G23" s="290">
        <v>1</v>
      </c>
    </row>
    <row r="24" spans="2:7" x14ac:dyDescent="0.25">
      <c r="B24" s="253">
        <f>B23+30</f>
        <v>42619</v>
      </c>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6"/>
  <sheetViews>
    <sheetView showGridLines="0" zoomScale="85" zoomScaleNormal="85" workbookViewId="0">
      <selection activeCell="C27" sqref="C27"/>
    </sheetView>
  </sheetViews>
  <sheetFormatPr defaultRowHeight="15" x14ac:dyDescent="0.25"/>
  <cols>
    <col min="2" max="2" width="10" customWidth="1"/>
  </cols>
  <sheetData>
    <row r="2" spans="2:4" x14ac:dyDescent="0.25">
      <c r="B2" s="3"/>
      <c r="C2" s="3" t="s">
        <v>371</v>
      </c>
      <c r="D2" s="3" t="s">
        <v>372</v>
      </c>
    </row>
    <row r="3" spans="2:4" x14ac:dyDescent="0.25">
      <c r="B3" s="260">
        <v>41865</v>
      </c>
      <c r="C3" s="3">
        <v>1</v>
      </c>
      <c r="D3" s="3">
        <v>1</v>
      </c>
    </row>
    <row r="4" spans="2:4" x14ac:dyDescent="0.25">
      <c r="B4" s="260">
        <v>41895</v>
      </c>
      <c r="C4" s="3">
        <v>0.89</v>
      </c>
      <c r="D4" s="3">
        <v>1.45</v>
      </c>
    </row>
    <row r="5" spans="2:4" x14ac:dyDescent="0.25">
      <c r="B5" s="260">
        <v>41925</v>
      </c>
      <c r="C5" s="3">
        <v>0.92</v>
      </c>
      <c r="D5" s="3">
        <v>1.28</v>
      </c>
    </row>
    <row r="6" spans="2:4" x14ac:dyDescent="0.25">
      <c r="B6" s="260">
        <v>41955</v>
      </c>
      <c r="C6" s="3">
        <v>0.94</v>
      </c>
      <c r="D6" s="3">
        <v>1.26</v>
      </c>
    </row>
    <row r="7" spans="2:4" x14ac:dyDescent="0.25">
      <c r="B7" s="260">
        <v>41985</v>
      </c>
      <c r="C7" s="3">
        <v>0.9</v>
      </c>
      <c r="D7" s="3">
        <v>1.3</v>
      </c>
    </row>
    <row r="8" spans="2:4" x14ac:dyDescent="0.25">
      <c r="B8" s="260">
        <v>42015</v>
      </c>
      <c r="C8" s="3">
        <v>0.97</v>
      </c>
      <c r="D8" s="3">
        <v>0.91</v>
      </c>
    </row>
    <row r="9" spans="2:4" x14ac:dyDescent="0.25">
      <c r="B9" s="260">
        <v>42045</v>
      </c>
      <c r="C9" s="3">
        <v>0.91</v>
      </c>
      <c r="D9" s="3">
        <v>1.2</v>
      </c>
    </row>
    <row r="10" spans="2:4" x14ac:dyDescent="0.25">
      <c r="B10" s="260">
        <v>42075</v>
      </c>
      <c r="C10" s="3">
        <v>0.76</v>
      </c>
      <c r="D10" s="3">
        <v>1.29</v>
      </c>
    </row>
    <row r="11" spans="2:4" x14ac:dyDescent="0.25">
      <c r="B11" s="260">
        <v>42105</v>
      </c>
      <c r="C11" s="3">
        <v>1.02</v>
      </c>
      <c r="D11" s="3">
        <v>1.1200000000000001</v>
      </c>
    </row>
    <row r="12" spans="2:4" x14ac:dyDescent="0.25">
      <c r="B12" s="260">
        <v>42135</v>
      </c>
      <c r="C12" s="3">
        <v>1.2</v>
      </c>
      <c r="D12" s="3">
        <v>0.9</v>
      </c>
    </row>
    <row r="13" spans="2:4" x14ac:dyDescent="0.25">
      <c r="B13" s="260">
        <v>42165</v>
      </c>
      <c r="C13" s="3">
        <v>1.1499999999999999</v>
      </c>
      <c r="D13" s="3">
        <v>0.95</v>
      </c>
    </row>
    <row r="14" spans="2:4" x14ac:dyDescent="0.25">
      <c r="B14" s="260">
        <v>42195</v>
      </c>
      <c r="C14" s="3">
        <v>1.06</v>
      </c>
      <c r="D14" s="3">
        <v>0.98</v>
      </c>
    </row>
    <row r="15" spans="2:4" x14ac:dyDescent="0.25">
      <c r="B15" s="260">
        <v>42225</v>
      </c>
      <c r="C15" s="3">
        <v>1.1100000000000001</v>
      </c>
      <c r="D15" s="3">
        <v>0.98</v>
      </c>
    </row>
    <row r="16" spans="2:4" x14ac:dyDescent="0.25">
      <c r="B16" s="260">
        <v>42255</v>
      </c>
      <c r="C16" s="3">
        <v>1.08</v>
      </c>
      <c r="D16" s="3">
        <v>0.89</v>
      </c>
    </row>
    <row r="17" spans="2:4" x14ac:dyDescent="0.25">
      <c r="B17" s="260">
        <v>42285</v>
      </c>
      <c r="C17" s="3">
        <v>1.05</v>
      </c>
      <c r="D17" s="3">
        <v>1.08</v>
      </c>
    </row>
    <row r="18" spans="2:4" s="274" customFormat="1" x14ac:dyDescent="0.25">
      <c r="B18" s="260">
        <v>42316</v>
      </c>
      <c r="C18" s="3">
        <v>1.02</v>
      </c>
      <c r="D18" s="273">
        <v>1.0167987017293652</v>
      </c>
    </row>
    <row r="19" spans="2:4" x14ac:dyDescent="0.25">
      <c r="B19" s="260">
        <v>42346</v>
      </c>
      <c r="C19" s="3">
        <v>1.02</v>
      </c>
      <c r="D19" s="273">
        <v>1.0081270882058992</v>
      </c>
    </row>
    <row r="20" spans="2:4" s="274" customFormat="1" x14ac:dyDescent="0.25">
      <c r="B20" s="260">
        <v>42377</v>
      </c>
      <c r="C20" s="273">
        <v>0.99</v>
      </c>
      <c r="D20" s="273">
        <v>1</v>
      </c>
    </row>
    <row r="21" spans="2:4" s="274" customFormat="1" x14ac:dyDescent="0.25">
      <c r="B21" s="260">
        <v>42408</v>
      </c>
      <c r="C21" s="273">
        <v>0.99</v>
      </c>
      <c r="D21" s="273">
        <v>1</v>
      </c>
    </row>
    <row r="22" spans="2:4" s="274" customFormat="1" x14ac:dyDescent="0.25">
      <c r="B22" s="260">
        <v>42437</v>
      </c>
      <c r="C22" s="273">
        <v>0.99</v>
      </c>
      <c r="D22" s="273">
        <v>1</v>
      </c>
    </row>
    <row r="23" spans="2:4" s="274" customFormat="1" x14ac:dyDescent="0.25">
      <c r="B23" s="260">
        <v>42468</v>
      </c>
      <c r="C23" s="273">
        <v>0.99</v>
      </c>
      <c r="D23" s="273">
        <v>1</v>
      </c>
    </row>
    <row r="24" spans="2:4" s="274" customFormat="1" x14ac:dyDescent="0.25">
      <c r="B24" s="260">
        <v>42498</v>
      </c>
      <c r="C24" s="273">
        <v>0.92</v>
      </c>
      <c r="D24" s="273">
        <v>0.95</v>
      </c>
    </row>
    <row r="25" spans="2:4" s="274" customFormat="1" x14ac:dyDescent="0.25">
      <c r="B25" s="260">
        <v>42522</v>
      </c>
      <c r="C25" s="273">
        <v>1.02</v>
      </c>
      <c r="D25" s="273">
        <v>1.01</v>
      </c>
    </row>
    <row r="26" spans="2:4" s="274" customFormat="1" x14ac:dyDescent="0.25">
      <c r="B26" s="260">
        <v>42552</v>
      </c>
      <c r="C26" s="273">
        <v>1.02</v>
      </c>
      <c r="D26" s="273">
        <v>1.01</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workbookViewId="0">
      <selection activeCell="T12" sqref="T12:W12"/>
    </sheetView>
  </sheetViews>
  <sheetFormatPr defaultRowHeight="15" x14ac:dyDescent="0.25"/>
  <cols>
    <col min="1" max="1" width="7.85546875" customWidth="1"/>
    <col min="2" max="15" width="1.5703125" customWidth="1"/>
    <col min="16" max="35" width="3.140625" customWidth="1"/>
    <col min="36" max="36" width="11.5703125" style="261" bestFit="1" customWidth="1"/>
    <col min="39" max="39" width="5.7109375" bestFit="1" customWidth="1"/>
    <col min="40" max="40" width="27.7109375" bestFit="1" customWidth="1"/>
    <col min="41" max="41" width="18.7109375" bestFit="1" customWidth="1"/>
    <col min="42" max="42" width="20.7109375" bestFit="1" customWidth="1"/>
    <col min="43" max="43" width="18.28515625" bestFit="1" customWidth="1"/>
    <col min="44" max="44" width="12" bestFit="1" customWidth="1"/>
  </cols>
  <sheetData>
    <row r="1" spans="1:60" ht="38.25" x14ac:dyDescent="0.25">
      <c r="A1" s="374" t="s">
        <v>41</v>
      </c>
      <c r="B1" s="374"/>
      <c r="C1" s="374"/>
      <c r="D1" s="374"/>
      <c r="E1" s="374"/>
      <c r="F1" s="374"/>
      <c r="G1" s="374"/>
      <c r="H1" s="374"/>
      <c r="I1" s="374"/>
      <c r="J1" s="374"/>
      <c r="K1" s="374"/>
      <c r="L1" s="374"/>
      <c r="M1" s="374"/>
      <c r="N1" s="374"/>
      <c r="O1" s="374"/>
      <c r="P1" s="375" t="s">
        <v>46</v>
      </c>
      <c r="Q1" s="375"/>
      <c r="R1" s="375"/>
      <c r="S1" s="375"/>
      <c r="T1" s="375" t="s">
        <v>49</v>
      </c>
      <c r="U1" s="375"/>
      <c r="V1" s="375"/>
      <c r="W1" s="375"/>
      <c r="X1" s="375" t="s">
        <v>39</v>
      </c>
      <c r="Y1" s="375"/>
      <c r="Z1" s="375"/>
      <c r="AA1" s="375"/>
      <c r="AB1" s="375" t="s">
        <v>48</v>
      </c>
      <c r="AC1" s="375"/>
      <c r="AD1" s="375"/>
      <c r="AE1" s="375"/>
      <c r="AF1" s="375" t="s">
        <v>47</v>
      </c>
      <c r="AG1" s="375"/>
      <c r="AH1" s="375"/>
      <c r="AI1" s="375"/>
      <c r="AM1" s="276" t="s">
        <v>422</v>
      </c>
      <c r="AN1" s="276" t="s">
        <v>423</v>
      </c>
      <c r="AO1" s="277" t="s">
        <v>424</v>
      </c>
      <c r="AP1" s="277" t="s">
        <v>425</v>
      </c>
      <c r="AQ1" s="278" t="s">
        <v>426</v>
      </c>
      <c r="AR1" s="278" t="s">
        <v>447</v>
      </c>
    </row>
    <row r="2" spans="1:60" x14ac:dyDescent="0.25">
      <c r="A2" s="369" t="s">
        <v>42</v>
      </c>
      <c r="B2" s="369"/>
      <c r="C2" s="369"/>
      <c r="D2" s="369"/>
      <c r="E2" s="369"/>
      <c r="F2" s="369"/>
      <c r="G2" s="369"/>
      <c r="H2" s="369"/>
      <c r="I2" s="369"/>
      <c r="J2" s="369"/>
      <c r="K2" s="369"/>
      <c r="L2" s="369"/>
      <c r="M2" s="369"/>
      <c r="N2" s="369"/>
      <c r="O2" s="369"/>
      <c r="P2" s="367">
        <f>AO2</f>
        <v>130405821.31209995</v>
      </c>
      <c r="Q2" s="367"/>
      <c r="R2" s="367"/>
      <c r="S2" s="367"/>
      <c r="T2" s="367">
        <f>AP2</f>
        <v>128532024.81080002</v>
      </c>
      <c r="U2" s="367"/>
      <c r="V2" s="367"/>
      <c r="W2" s="367"/>
      <c r="X2" s="367">
        <f>AQ2</f>
        <v>112238238.85000001</v>
      </c>
      <c r="Y2" s="367"/>
      <c r="Z2" s="367"/>
      <c r="AA2" s="367"/>
      <c r="AB2" s="368">
        <f>P2-T2</f>
        <v>1873796.5012999326</v>
      </c>
      <c r="AC2" s="368"/>
      <c r="AD2" s="368"/>
      <c r="AE2" s="368"/>
      <c r="AF2" s="367">
        <f>P2</f>
        <v>130405821.31209995</v>
      </c>
      <c r="AG2" s="367"/>
      <c r="AH2" s="367"/>
      <c r="AI2" s="367"/>
      <c r="AM2" s="279" t="s">
        <v>427</v>
      </c>
      <c r="AN2" s="279" t="s">
        <v>42</v>
      </c>
      <c r="AO2" s="287">
        <v>130405821.31209995</v>
      </c>
      <c r="AP2" s="287">
        <v>128532024.81080002</v>
      </c>
      <c r="AQ2" s="287">
        <v>112238238.85000001</v>
      </c>
      <c r="AR2" s="287">
        <v>130405821.31608032</v>
      </c>
    </row>
    <row r="3" spans="1:60" x14ac:dyDescent="0.25">
      <c r="A3" s="369" t="s">
        <v>43</v>
      </c>
      <c r="B3" s="369"/>
      <c r="C3" s="369"/>
      <c r="D3" s="369"/>
      <c r="E3" s="369"/>
      <c r="F3" s="369"/>
      <c r="G3" s="369"/>
      <c r="H3" s="369"/>
      <c r="I3" s="369"/>
      <c r="J3" s="369"/>
      <c r="K3" s="369"/>
      <c r="L3" s="369"/>
      <c r="M3" s="369"/>
      <c r="N3" s="369"/>
      <c r="O3" s="369"/>
      <c r="P3" s="367">
        <f t="shared" ref="P3:P11" si="0">AO3</f>
        <v>59329894.399999939</v>
      </c>
      <c r="Q3" s="367"/>
      <c r="R3" s="367"/>
      <c r="S3" s="367"/>
      <c r="T3" s="367">
        <f>AP3+AP14</f>
        <v>53953554.952100009</v>
      </c>
      <c r="U3" s="367"/>
      <c r="V3" s="367"/>
      <c r="W3" s="367"/>
      <c r="X3" s="367">
        <f t="shared" ref="X3:X11" si="1">AQ3</f>
        <v>38838440.810999975</v>
      </c>
      <c r="Y3" s="367"/>
      <c r="Z3" s="367"/>
      <c r="AA3" s="367"/>
      <c r="AB3" s="368">
        <f t="shared" ref="AB3:AB11" si="2">P3-T3</f>
        <v>5376339.4478999302</v>
      </c>
      <c r="AC3" s="368"/>
      <c r="AD3" s="368"/>
      <c r="AE3" s="368"/>
      <c r="AF3" s="367">
        <f t="shared" ref="AF3:AF11" si="3">P3</f>
        <v>59329894.399999939</v>
      </c>
      <c r="AG3" s="367"/>
      <c r="AH3" s="367"/>
      <c r="AI3" s="367"/>
      <c r="AM3" s="279" t="s">
        <v>428</v>
      </c>
      <c r="AN3" s="279" t="s">
        <v>43</v>
      </c>
      <c r="AO3" s="287">
        <v>59329894.399999939</v>
      </c>
      <c r="AP3" s="287">
        <v>41862903.23209998</v>
      </c>
      <c r="AQ3" s="287">
        <v>38838440.810999975</v>
      </c>
      <c r="AR3" s="287">
        <v>59329894.40390595</v>
      </c>
    </row>
    <row r="4" spans="1:60" x14ac:dyDescent="0.25">
      <c r="A4" s="369" t="s">
        <v>44</v>
      </c>
      <c r="B4" s="369"/>
      <c r="C4" s="369"/>
      <c r="D4" s="369"/>
      <c r="E4" s="369"/>
      <c r="F4" s="369"/>
      <c r="G4" s="369"/>
      <c r="H4" s="369"/>
      <c r="I4" s="369"/>
      <c r="J4" s="369"/>
      <c r="K4" s="369"/>
      <c r="L4" s="369"/>
      <c r="M4" s="369"/>
      <c r="N4" s="369"/>
      <c r="O4" s="369"/>
      <c r="P4" s="367">
        <f t="shared" si="0"/>
        <v>1016859.77</v>
      </c>
      <c r="Q4" s="367"/>
      <c r="R4" s="367"/>
      <c r="S4" s="367"/>
      <c r="T4" s="367">
        <f t="shared" ref="T4:T11" si="4">AP4</f>
        <v>706410.32000000007</v>
      </c>
      <c r="U4" s="367"/>
      <c r="V4" s="367"/>
      <c r="W4" s="367"/>
      <c r="X4" s="367">
        <f t="shared" si="1"/>
        <v>706410.32</v>
      </c>
      <c r="Y4" s="367"/>
      <c r="Z4" s="367"/>
      <c r="AA4" s="367"/>
      <c r="AB4" s="368">
        <f t="shared" si="2"/>
        <v>310449.44999999995</v>
      </c>
      <c r="AC4" s="368"/>
      <c r="AD4" s="368"/>
      <c r="AE4" s="368"/>
      <c r="AF4" s="367">
        <f t="shared" si="3"/>
        <v>1016859.77</v>
      </c>
      <c r="AG4" s="367"/>
      <c r="AH4" s="367"/>
      <c r="AI4" s="367"/>
      <c r="AM4" s="279" t="s">
        <v>429</v>
      </c>
      <c r="AN4" s="279" t="s">
        <v>44</v>
      </c>
      <c r="AO4" s="287">
        <v>1016859.77</v>
      </c>
      <c r="AP4" s="287">
        <v>706410.32000000007</v>
      </c>
      <c r="AQ4" s="287">
        <v>706410.32</v>
      </c>
      <c r="AR4" s="287">
        <v>1016859.77</v>
      </c>
    </row>
    <row r="5" spans="1:60" x14ac:dyDescent="0.25">
      <c r="A5" s="369" t="s">
        <v>407</v>
      </c>
      <c r="B5" s="369"/>
      <c r="C5" s="369"/>
      <c r="D5" s="369"/>
      <c r="E5" s="369"/>
      <c r="F5" s="369"/>
      <c r="G5" s="369"/>
      <c r="H5" s="369"/>
      <c r="I5" s="369"/>
      <c r="J5" s="369"/>
      <c r="K5" s="369"/>
      <c r="L5" s="369"/>
      <c r="M5" s="369"/>
      <c r="N5" s="369"/>
      <c r="O5" s="369"/>
      <c r="P5" s="367">
        <f t="shared" si="0"/>
        <v>1969177.070000004</v>
      </c>
      <c r="Q5" s="367"/>
      <c r="R5" s="367"/>
      <c r="S5" s="367"/>
      <c r="T5" s="367">
        <f t="shared" si="4"/>
        <v>1969177.07</v>
      </c>
      <c r="U5" s="367"/>
      <c r="V5" s="367"/>
      <c r="W5" s="367"/>
      <c r="X5" s="367">
        <f t="shared" si="1"/>
        <v>1969177.0700000003</v>
      </c>
      <c r="Y5" s="367"/>
      <c r="Z5" s="367"/>
      <c r="AA5" s="367"/>
      <c r="AB5" s="368">
        <f t="shared" si="2"/>
        <v>3.9581209421157837E-9</v>
      </c>
      <c r="AC5" s="368"/>
      <c r="AD5" s="368"/>
      <c r="AE5" s="368"/>
      <c r="AF5" s="367">
        <f t="shared" si="3"/>
        <v>1969177.070000004</v>
      </c>
      <c r="AG5" s="367"/>
      <c r="AH5" s="367"/>
      <c r="AI5" s="367"/>
      <c r="AM5" s="279" t="s">
        <v>430</v>
      </c>
      <c r="AN5" s="279" t="s">
        <v>432</v>
      </c>
      <c r="AO5" s="287">
        <v>1969177.070000004</v>
      </c>
      <c r="AP5" s="287">
        <v>1969177.07</v>
      </c>
      <c r="AQ5" s="287">
        <v>1969177.0700000003</v>
      </c>
      <c r="AR5" s="287">
        <v>1969177.07</v>
      </c>
    </row>
    <row r="6" spans="1:60" x14ac:dyDescent="0.25">
      <c r="A6" s="369" t="s">
        <v>381</v>
      </c>
      <c r="B6" s="369"/>
      <c r="C6" s="369"/>
      <c r="D6" s="369"/>
      <c r="E6" s="369"/>
      <c r="F6" s="369"/>
      <c r="G6" s="369"/>
      <c r="H6" s="369"/>
      <c r="I6" s="369"/>
      <c r="J6" s="369"/>
      <c r="K6" s="369"/>
      <c r="L6" s="369"/>
      <c r="M6" s="369"/>
      <c r="N6" s="369"/>
      <c r="O6" s="369"/>
      <c r="P6" s="367">
        <f t="shared" si="0"/>
        <v>6.2654180510435253E-8</v>
      </c>
      <c r="Q6" s="367"/>
      <c r="R6" s="367"/>
      <c r="S6" s="367"/>
      <c r="T6" s="367">
        <f t="shared" si="4"/>
        <v>0</v>
      </c>
      <c r="U6" s="367"/>
      <c r="V6" s="367"/>
      <c r="W6" s="367"/>
      <c r="X6" s="367">
        <f t="shared" si="1"/>
        <v>0</v>
      </c>
      <c r="Y6" s="367"/>
      <c r="Z6" s="367"/>
      <c r="AA6" s="367"/>
      <c r="AB6" s="368">
        <f t="shared" si="2"/>
        <v>6.2654180510435253E-8</v>
      </c>
      <c r="AC6" s="368"/>
      <c r="AD6" s="368"/>
      <c r="AE6" s="368"/>
      <c r="AF6" s="367">
        <f t="shared" si="3"/>
        <v>6.2654180510435253E-8</v>
      </c>
      <c r="AG6" s="367"/>
      <c r="AH6" s="367"/>
      <c r="AI6" s="367"/>
      <c r="AM6" s="279" t="s">
        <v>431</v>
      </c>
      <c r="AN6" s="279" t="s">
        <v>407</v>
      </c>
      <c r="AO6" s="287">
        <v>6.2654180510435253E-8</v>
      </c>
      <c r="AP6" s="287">
        <v>0</v>
      </c>
      <c r="AQ6" s="287">
        <v>0</v>
      </c>
      <c r="AR6" s="287">
        <v>0</v>
      </c>
    </row>
    <row r="7" spans="1:60" x14ac:dyDescent="0.25">
      <c r="A7" s="369" t="s">
        <v>408</v>
      </c>
      <c r="B7" s="369"/>
      <c r="C7" s="369"/>
      <c r="D7" s="369"/>
      <c r="E7" s="369"/>
      <c r="F7" s="369"/>
      <c r="G7" s="369"/>
      <c r="H7" s="369"/>
      <c r="I7" s="369"/>
      <c r="J7" s="369"/>
      <c r="K7" s="369"/>
      <c r="L7" s="369"/>
      <c r="M7" s="369"/>
      <c r="N7" s="369"/>
      <c r="O7" s="369"/>
      <c r="P7" s="367">
        <f t="shared" si="0"/>
        <v>83082</v>
      </c>
      <c r="Q7" s="367"/>
      <c r="R7" s="367"/>
      <c r="S7" s="367"/>
      <c r="T7" s="367">
        <f t="shared" si="4"/>
        <v>83082</v>
      </c>
      <c r="U7" s="367"/>
      <c r="V7" s="367"/>
      <c r="W7" s="367"/>
      <c r="X7" s="367">
        <f t="shared" si="1"/>
        <v>83082</v>
      </c>
      <c r="Y7" s="367"/>
      <c r="Z7" s="367"/>
      <c r="AA7" s="367"/>
      <c r="AB7" s="368">
        <f t="shared" si="2"/>
        <v>0</v>
      </c>
      <c r="AC7" s="368"/>
      <c r="AD7" s="368"/>
      <c r="AE7" s="368"/>
      <c r="AF7" s="367">
        <f t="shared" si="3"/>
        <v>83082</v>
      </c>
      <c r="AG7" s="367"/>
      <c r="AH7" s="367"/>
      <c r="AI7" s="367"/>
      <c r="AM7" s="279" t="s">
        <v>433</v>
      </c>
      <c r="AN7" s="279" t="s">
        <v>408</v>
      </c>
      <c r="AO7" s="287">
        <v>83082</v>
      </c>
      <c r="AP7" s="287">
        <v>83082</v>
      </c>
      <c r="AQ7" s="287">
        <v>83082</v>
      </c>
      <c r="AR7" s="287">
        <v>83082</v>
      </c>
    </row>
    <row r="8" spans="1:60" x14ac:dyDescent="0.25">
      <c r="A8" s="369" t="s">
        <v>45</v>
      </c>
      <c r="B8" s="369"/>
      <c r="C8" s="369"/>
      <c r="D8" s="369"/>
      <c r="E8" s="369"/>
      <c r="F8" s="369"/>
      <c r="G8" s="369"/>
      <c r="H8" s="369"/>
      <c r="I8" s="369"/>
      <c r="J8" s="369"/>
      <c r="K8" s="369"/>
      <c r="L8" s="369"/>
      <c r="M8" s="369"/>
      <c r="N8" s="369"/>
      <c r="O8" s="369"/>
      <c r="P8" s="367">
        <f t="shared" si="0"/>
        <v>2997469.5599999982</v>
      </c>
      <c r="Q8" s="367"/>
      <c r="R8" s="367"/>
      <c r="S8" s="367"/>
      <c r="T8" s="367">
        <f t="shared" si="4"/>
        <v>2997469.56</v>
      </c>
      <c r="U8" s="367"/>
      <c r="V8" s="367"/>
      <c r="W8" s="367"/>
      <c r="X8" s="367">
        <f t="shared" si="1"/>
        <v>2997469.56</v>
      </c>
      <c r="Y8" s="367"/>
      <c r="Z8" s="367"/>
      <c r="AA8" s="367"/>
      <c r="AB8" s="368">
        <f t="shared" si="2"/>
        <v>0</v>
      </c>
      <c r="AC8" s="368"/>
      <c r="AD8" s="368"/>
      <c r="AE8" s="368"/>
      <c r="AF8" s="367">
        <f t="shared" si="3"/>
        <v>2997469.5599999982</v>
      </c>
      <c r="AG8" s="367"/>
      <c r="AH8" s="367"/>
      <c r="AI8" s="367"/>
      <c r="AM8" s="279" t="s">
        <v>434</v>
      </c>
      <c r="AN8" s="279" t="s">
        <v>45</v>
      </c>
      <c r="AO8" s="287">
        <v>2997469.5599999982</v>
      </c>
      <c r="AP8" s="287">
        <v>2997469.56</v>
      </c>
      <c r="AQ8" s="287">
        <v>2997469.56</v>
      </c>
      <c r="AR8" s="287">
        <v>2997469.56</v>
      </c>
    </row>
    <row r="9" spans="1:60" x14ac:dyDescent="0.25">
      <c r="A9" s="369" t="s">
        <v>409</v>
      </c>
      <c r="B9" s="369"/>
      <c r="C9" s="369"/>
      <c r="D9" s="369"/>
      <c r="E9" s="369"/>
      <c r="F9" s="369"/>
      <c r="G9" s="369"/>
      <c r="H9" s="369"/>
      <c r="I9" s="369"/>
      <c r="J9" s="369"/>
      <c r="K9" s="369"/>
      <c r="L9" s="369"/>
      <c r="M9" s="369"/>
      <c r="N9" s="369"/>
      <c r="O9" s="369"/>
      <c r="P9" s="367">
        <f t="shared" si="0"/>
        <v>2000000</v>
      </c>
      <c r="Q9" s="367"/>
      <c r="R9" s="367"/>
      <c r="S9" s="367"/>
      <c r="T9" s="367">
        <f t="shared" si="4"/>
        <v>0</v>
      </c>
      <c r="U9" s="367"/>
      <c r="V9" s="367"/>
      <c r="W9" s="367"/>
      <c r="X9" s="367">
        <f t="shared" si="1"/>
        <v>0</v>
      </c>
      <c r="Y9" s="367"/>
      <c r="Z9" s="367"/>
      <c r="AA9" s="367"/>
      <c r="AB9" s="368">
        <f t="shared" si="2"/>
        <v>2000000</v>
      </c>
      <c r="AC9" s="368"/>
      <c r="AD9" s="368"/>
      <c r="AE9" s="368"/>
      <c r="AF9" s="367">
        <f t="shared" si="3"/>
        <v>2000000</v>
      </c>
      <c r="AG9" s="367"/>
      <c r="AH9" s="367"/>
      <c r="AI9" s="367"/>
      <c r="AM9" s="279" t="s">
        <v>435</v>
      </c>
      <c r="AN9" s="279" t="s">
        <v>436</v>
      </c>
      <c r="AO9" s="287">
        <v>2000000</v>
      </c>
      <c r="AP9" s="287">
        <v>0</v>
      </c>
      <c r="AQ9" s="287">
        <v>0</v>
      </c>
      <c r="AR9" s="287">
        <v>1999999.9900000016</v>
      </c>
    </row>
    <row r="10" spans="1:60" x14ac:dyDescent="0.25">
      <c r="A10" s="371" t="s">
        <v>382</v>
      </c>
      <c r="B10" s="372"/>
      <c r="C10" s="372"/>
      <c r="D10" s="372"/>
      <c r="E10" s="372"/>
      <c r="F10" s="372"/>
      <c r="G10" s="372"/>
      <c r="H10" s="372"/>
      <c r="I10" s="372"/>
      <c r="J10" s="372"/>
      <c r="K10" s="372"/>
      <c r="L10" s="372"/>
      <c r="M10" s="372"/>
      <c r="N10" s="372"/>
      <c r="O10" s="373"/>
      <c r="P10" s="367">
        <f t="shared" si="0"/>
        <v>34463623.51000008</v>
      </c>
      <c r="Q10" s="367"/>
      <c r="R10" s="367"/>
      <c r="S10" s="367"/>
      <c r="T10" s="367">
        <f t="shared" si="4"/>
        <v>9619512.1099999994</v>
      </c>
      <c r="U10" s="367"/>
      <c r="V10" s="367"/>
      <c r="W10" s="367"/>
      <c r="X10" s="367">
        <f t="shared" si="1"/>
        <v>2338380.34</v>
      </c>
      <c r="Y10" s="367"/>
      <c r="Z10" s="367"/>
      <c r="AA10" s="367"/>
      <c r="AB10" s="368">
        <f t="shared" si="2"/>
        <v>24844111.40000008</v>
      </c>
      <c r="AC10" s="368"/>
      <c r="AD10" s="368"/>
      <c r="AE10" s="368"/>
      <c r="AF10" s="367">
        <f t="shared" si="3"/>
        <v>34463623.51000008</v>
      </c>
      <c r="AG10" s="367"/>
      <c r="AH10" s="367"/>
      <c r="AI10" s="367"/>
      <c r="AM10" s="279" t="s">
        <v>437</v>
      </c>
      <c r="AN10" s="279" t="s">
        <v>382</v>
      </c>
      <c r="AO10" s="287">
        <v>34463623.51000008</v>
      </c>
      <c r="AP10" s="287">
        <v>9619512.1099999994</v>
      </c>
      <c r="AQ10" s="287">
        <v>2338380.34</v>
      </c>
      <c r="AR10" s="287">
        <v>34463623.505859993</v>
      </c>
    </row>
    <row r="11" spans="1:60" x14ac:dyDescent="0.25">
      <c r="A11" s="369" t="s">
        <v>383</v>
      </c>
      <c r="B11" s="369"/>
      <c r="C11" s="369"/>
      <c r="D11" s="369"/>
      <c r="E11" s="369"/>
      <c r="F11" s="369"/>
      <c r="G11" s="369"/>
      <c r="H11" s="369"/>
      <c r="I11" s="369"/>
      <c r="J11" s="369"/>
      <c r="K11" s="369"/>
      <c r="L11" s="369"/>
      <c r="M11" s="369"/>
      <c r="N11" s="369"/>
      <c r="O11" s="369"/>
      <c r="P11" s="367">
        <f t="shared" si="0"/>
        <v>27734072.340999998</v>
      </c>
      <c r="Q11" s="367"/>
      <c r="R11" s="367"/>
      <c r="S11" s="367"/>
      <c r="T11" s="367">
        <f t="shared" si="4"/>
        <v>0</v>
      </c>
      <c r="U11" s="367"/>
      <c r="V11" s="367"/>
      <c r="W11" s="367"/>
      <c r="X11" s="367">
        <f t="shared" si="1"/>
        <v>0</v>
      </c>
      <c r="Y11" s="367"/>
      <c r="Z11" s="367"/>
      <c r="AA11" s="367"/>
      <c r="AB11" s="368">
        <f t="shared" si="2"/>
        <v>27734072.340999998</v>
      </c>
      <c r="AC11" s="368"/>
      <c r="AD11" s="368"/>
      <c r="AE11" s="368"/>
      <c r="AF11" s="367">
        <f t="shared" si="3"/>
        <v>27734072.340999998</v>
      </c>
      <c r="AG11" s="367"/>
      <c r="AH11" s="367"/>
      <c r="AI11" s="367"/>
      <c r="AM11" s="279" t="s">
        <v>441</v>
      </c>
      <c r="AN11" s="279" t="s">
        <v>442</v>
      </c>
      <c r="AO11" s="280">
        <v>27734072.340999998</v>
      </c>
      <c r="AP11" s="280">
        <v>0</v>
      </c>
      <c r="AQ11" s="280">
        <v>0</v>
      </c>
      <c r="AR11" s="280">
        <v>27734072.340999994</v>
      </c>
    </row>
    <row r="12" spans="1:60" x14ac:dyDescent="0.25">
      <c r="A12" s="374" t="s">
        <v>38</v>
      </c>
      <c r="B12" s="374"/>
      <c r="C12" s="374"/>
      <c r="D12" s="374"/>
      <c r="E12" s="374"/>
      <c r="F12" s="374"/>
      <c r="G12" s="374"/>
      <c r="H12" s="374"/>
      <c r="I12" s="374"/>
      <c r="J12" s="374"/>
      <c r="K12" s="374"/>
      <c r="L12" s="374"/>
      <c r="M12" s="374"/>
      <c r="N12" s="374"/>
      <c r="O12" s="374"/>
      <c r="P12" s="370">
        <f>SUM(P2:S11)</f>
        <v>259999999.96310002</v>
      </c>
      <c r="Q12" s="370"/>
      <c r="R12" s="370"/>
      <c r="S12" s="370"/>
      <c r="T12" s="370">
        <f t="shared" ref="T12" si="5">SUM(T2:W11)</f>
        <v>197861230.8229</v>
      </c>
      <c r="U12" s="370"/>
      <c r="V12" s="370"/>
      <c r="W12" s="370"/>
      <c r="X12" s="370">
        <f t="shared" ref="X12" si="6">SUM(X2:AA11)</f>
        <v>159171198.95099998</v>
      </c>
      <c r="Y12" s="370"/>
      <c r="Z12" s="370"/>
      <c r="AA12" s="370"/>
      <c r="AB12" s="370">
        <f t="shared" ref="AB12" si="7">SUM(AB2:AE11)</f>
        <v>62138769.140200011</v>
      </c>
      <c r="AC12" s="370"/>
      <c r="AD12" s="370"/>
      <c r="AE12" s="370"/>
      <c r="AF12" s="370">
        <f t="shared" ref="AF12" si="8">SUM(AF2:AI11)</f>
        <v>259999999.96310002</v>
      </c>
      <c r="AG12" s="370"/>
      <c r="AH12" s="370"/>
      <c r="AI12" s="370"/>
      <c r="AM12" s="281"/>
      <c r="AN12" s="281"/>
      <c r="AO12" s="282">
        <f>SUM(AO2:AO11)</f>
        <v>259999999.96310002</v>
      </c>
      <c r="AP12" s="282">
        <f t="shared" ref="AP12:AR12" si="9">SUM(AP2:AP11)</f>
        <v>185770579.10289997</v>
      </c>
      <c r="AQ12" s="282">
        <f t="shared" si="9"/>
        <v>159171198.95099998</v>
      </c>
      <c r="AR12" s="282">
        <f t="shared" si="9"/>
        <v>259999999.95684627</v>
      </c>
    </row>
    <row r="14" spans="1:60" ht="16.5" x14ac:dyDescent="0.3">
      <c r="R14" s="262"/>
      <c r="S14" s="263"/>
      <c r="T14" s="263"/>
      <c r="U14" s="263"/>
      <c r="V14" s="263"/>
      <c r="W14" s="264" t="s">
        <v>410</v>
      </c>
      <c r="X14" s="378">
        <f>X12/P12</f>
        <v>0.61219691912919239</v>
      </c>
      <c r="Y14" s="378"/>
      <c r="Z14" s="378"/>
      <c r="AA14" s="379"/>
      <c r="AB14" s="43" t="s">
        <v>411</v>
      </c>
      <c r="AN14" s="283" t="s">
        <v>438</v>
      </c>
      <c r="AO14" s="284"/>
      <c r="AP14" s="285">
        <v>12090651.720000029</v>
      </c>
      <c r="AQ14" s="288" t="s">
        <v>448</v>
      </c>
    </row>
    <row r="15" spans="1:60" ht="16.5" x14ac:dyDescent="0.3">
      <c r="R15" s="265"/>
      <c r="S15" s="20"/>
      <c r="T15" s="20"/>
      <c r="U15" s="20"/>
      <c r="V15" s="20"/>
      <c r="W15" s="266" t="s">
        <v>412</v>
      </c>
      <c r="X15" s="378">
        <v>0.51</v>
      </c>
      <c r="Y15" s="378"/>
      <c r="Z15" s="378"/>
      <c r="AA15" s="379"/>
      <c r="AB15" s="43" t="s">
        <v>413</v>
      </c>
    </row>
    <row r="16" spans="1:60" ht="16.5" x14ac:dyDescent="0.3">
      <c r="R16" s="265"/>
      <c r="S16" s="20"/>
      <c r="T16" s="20"/>
      <c r="U16" s="20"/>
      <c r="V16" s="20"/>
      <c r="W16" s="266" t="s">
        <v>414</v>
      </c>
      <c r="X16" s="380">
        <f>P12*X15</f>
        <v>132599999.98118101</v>
      </c>
      <c r="Y16" s="380"/>
      <c r="Z16" s="380"/>
      <c r="AA16" s="381"/>
      <c r="AB16" s="43" t="s">
        <v>403</v>
      </c>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row>
    <row r="17" spans="18:60" ht="16.5" x14ac:dyDescent="0.3">
      <c r="R17" s="265"/>
      <c r="S17" s="20"/>
      <c r="T17" s="20"/>
      <c r="U17" s="20"/>
      <c r="V17" s="20"/>
      <c r="W17" s="266" t="s">
        <v>404</v>
      </c>
      <c r="X17" s="380">
        <f>X12</f>
        <v>159171198.95099998</v>
      </c>
      <c r="Y17" s="380"/>
      <c r="Z17" s="380"/>
      <c r="AA17" s="381"/>
      <c r="AB17" s="43" t="s">
        <v>403</v>
      </c>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row>
    <row r="18" spans="18:60" ht="16.5" x14ac:dyDescent="0.3">
      <c r="R18" s="265"/>
      <c r="S18" s="20"/>
      <c r="T18" s="20"/>
      <c r="U18" s="20"/>
      <c r="V18" s="20"/>
      <c r="W18" s="266" t="s">
        <v>405</v>
      </c>
      <c r="X18" s="376">
        <f>X16/X17</f>
        <v>0.83306528351276177</v>
      </c>
      <c r="Y18" s="376"/>
      <c r="Z18" s="376"/>
      <c r="AA18" s="377"/>
      <c r="AB18" s="43" t="s">
        <v>403</v>
      </c>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row>
    <row r="19" spans="18:60" ht="16.5" x14ac:dyDescent="0.3">
      <c r="R19" s="267"/>
      <c r="S19" s="268"/>
      <c r="T19" s="268"/>
      <c r="U19" s="268"/>
      <c r="V19" s="268"/>
      <c r="W19" s="269" t="s">
        <v>406</v>
      </c>
      <c r="X19" s="376">
        <f>(P12-X16)/(P12-X12)</f>
        <v>1.2635278680605382</v>
      </c>
      <c r="Y19" s="376"/>
      <c r="Z19" s="376"/>
      <c r="AA19" s="377"/>
      <c r="AB19" s="43" t="s">
        <v>403</v>
      </c>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row>
    <row r="20" spans="18:60" x14ac:dyDescent="0.25">
      <c r="AB20" s="43"/>
      <c r="AJ20"/>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row>
    <row r="21" spans="18:60" x14ac:dyDescent="0.25">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row>
    <row r="22" spans="18:60" x14ac:dyDescent="0.25">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row>
    <row r="23" spans="18:60" x14ac:dyDescent="0.25">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row>
    <row r="24" spans="18:60" x14ac:dyDescent="0.25">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row>
    <row r="25" spans="18:60" x14ac:dyDescent="0.25">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row>
    <row r="26" spans="18:60" x14ac:dyDescent="0.25">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row>
    <row r="27" spans="18:60" x14ac:dyDescent="0.25">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row>
    <row r="28" spans="18:60" x14ac:dyDescent="0.25">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row>
    <row r="29" spans="18:60" x14ac:dyDescent="0.25">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row>
    <row r="30" spans="18:60" x14ac:dyDescent="0.25">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row>
    <row r="31" spans="18:60" x14ac:dyDescent="0.25">
      <c r="AM31" s="274"/>
      <c r="AN31" s="274"/>
      <c r="AO31" s="274"/>
      <c r="AP31" s="274"/>
      <c r="AQ31" s="274"/>
    </row>
  </sheetData>
  <mergeCells count="78">
    <mergeCell ref="T11:W11"/>
    <mergeCell ref="X11:AA11"/>
    <mergeCell ref="AB11:AE11"/>
    <mergeCell ref="AF5:AI5"/>
    <mergeCell ref="AF6:AI6"/>
    <mergeCell ref="AF7:AI7"/>
    <mergeCell ref="X9:AA9"/>
    <mergeCell ref="X7:AA7"/>
    <mergeCell ref="AB7:AE7"/>
    <mergeCell ref="AF8:AI8"/>
    <mergeCell ref="X6:AA6"/>
    <mergeCell ref="X19:AA19"/>
    <mergeCell ref="X14:AA14"/>
    <mergeCell ref="X15:AA15"/>
    <mergeCell ref="X16:AA16"/>
    <mergeCell ref="X17:AA17"/>
    <mergeCell ref="X18:AA18"/>
    <mergeCell ref="P2:S2"/>
    <mergeCell ref="A9:O9"/>
    <mergeCell ref="P9:S9"/>
    <mergeCell ref="T9:W9"/>
    <mergeCell ref="T7:W7"/>
    <mergeCell ref="A7:O7"/>
    <mergeCell ref="P7:S7"/>
    <mergeCell ref="A6:O6"/>
    <mergeCell ref="P6:S6"/>
    <mergeCell ref="T6:W6"/>
    <mergeCell ref="T2:W2"/>
    <mergeCell ref="A1:O1"/>
    <mergeCell ref="P1:S1"/>
    <mergeCell ref="T1:W1"/>
    <mergeCell ref="X1:AA1"/>
    <mergeCell ref="AB1:AE1"/>
    <mergeCell ref="AF1:AI1"/>
    <mergeCell ref="AB3:AE3"/>
    <mergeCell ref="AF3:AI3"/>
    <mergeCell ref="AB5:AE5"/>
    <mergeCell ref="AF11:AI11"/>
    <mergeCell ref="AF9:AI9"/>
    <mergeCell ref="AB6:AE6"/>
    <mergeCell ref="AB9:AE9"/>
    <mergeCell ref="A12:O12"/>
    <mergeCell ref="P12:S12"/>
    <mergeCell ref="T12:W12"/>
    <mergeCell ref="X12:AA12"/>
    <mergeCell ref="AB12:AE1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8" sqref="B8"/>
    </sheetView>
  </sheetViews>
  <sheetFormatPr defaultRowHeight="15" x14ac:dyDescent="0.25"/>
  <sheetData>
    <row r="2" spans="1:2" x14ac:dyDescent="0.25">
      <c r="B2" t="s">
        <v>439</v>
      </c>
    </row>
    <row r="3" spans="1:2" x14ac:dyDescent="0.25">
      <c r="A3" t="s">
        <v>5</v>
      </c>
      <c r="B3">
        <v>641</v>
      </c>
    </row>
    <row r="4" spans="1:2" x14ac:dyDescent="0.25">
      <c r="A4" t="s">
        <v>440</v>
      </c>
      <c r="B4">
        <v>188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C11" sqref="C11"/>
    </sheetView>
  </sheetViews>
  <sheetFormatPr defaultRowHeight="15" x14ac:dyDescent="0.25"/>
  <cols>
    <col min="2" max="2" width="13.42578125" customWidth="1"/>
    <col min="3" max="3" width="16.5703125" customWidth="1"/>
  </cols>
  <sheetData>
    <row r="2" spans="2:3" x14ac:dyDescent="0.25">
      <c r="B2" t="s">
        <v>374</v>
      </c>
    </row>
    <row r="4" spans="2:3" x14ac:dyDescent="0.25">
      <c r="B4" t="s">
        <v>376</v>
      </c>
      <c r="C4" s="254">
        <v>7823188.5899999999</v>
      </c>
    </row>
    <row r="5" spans="2:3" x14ac:dyDescent="0.25">
      <c r="B5" t="s">
        <v>375</v>
      </c>
      <c r="C5" s="254">
        <f>C4</f>
        <v>7823188.5899999999</v>
      </c>
    </row>
    <row r="8" spans="2:3" x14ac:dyDescent="0.25">
      <c r="B8" t="str">
        <f>B5</f>
        <v>Recovered</v>
      </c>
      <c r="C8" s="16">
        <f>C5</f>
        <v>7823188.5899999999</v>
      </c>
    </row>
    <row r="9" spans="2:3" x14ac:dyDescent="0.25">
      <c r="B9" t="s">
        <v>377</v>
      </c>
      <c r="C9" s="16">
        <f>C4-C5</f>
        <v>0</v>
      </c>
    </row>
    <row r="17" spans="2:2" x14ac:dyDescent="0.25">
      <c r="B17">
        <v>42549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82">
        <v>2015</v>
      </c>
      <c r="C2" s="382"/>
      <c r="D2" s="382"/>
      <c r="E2" s="382"/>
      <c r="F2" s="382">
        <v>2016</v>
      </c>
      <c r="G2" s="382"/>
      <c r="H2" s="382"/>
      <c r="I2" s="382"/>
      <c r="J2" s="382">
        <v>2017</v>
      </c>
      <c r="K2" s="382"/>
      <c r="L2" s="382"/>
      <c r="M2" s="382"/>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425781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425781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425781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425781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425781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425781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425781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425781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425781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425781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425781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425781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425781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425781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425781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425781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425781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425781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425781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425781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425781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425781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425781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425781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425781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425781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425781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425781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425781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425781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425781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425781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425781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425781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425781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425781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425781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425781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425781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425781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425781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425781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425781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425781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425781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425781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425781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425781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425781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425781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425781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425781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425781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425781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425781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425781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425781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425781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425781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425781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425781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425781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425781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425781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90" t="s">
        <v>117</v>
      </c>
      <c r="C74" s="391"/>
      <c r="D74" s="391"/>
      <c r="E74" s="391"/>
      <c r="F74" s="391"/>
      <c r="G74" s="391"/>
      <c r="H74" s="392"/>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93" t="s">
        <v>355</v>
      </c>
      <c r="B385" s="393"/>
      <c r="C385" s="235"/>
      <c r="D385" s="236"/>
      <c r="E385" s="236"/>
      <c r="F385" s="236"/>
      <c r="G385" s="157"/>
      <c r="H385" s="237"/>
    </row>
    <row r="386" spans="1:8" x14ac:dyDescent="0.2">
      <c r="A386" s="393" t="s">
        <v>356</v>
      </c>
      <c r="B386" s="393"/>
      <c r="C386" s="393"/>
      <c r="D386" s="393"/>
      <c r="E386" s="393"/>
      <c r="F386" s="393"/>
      <c r="G386" s="393"/>
      <c r="H386" s="393"/>
    </row>
    <row r="387" spans="1:8" x14ac:dyDescent="0.2">
      <c r="A387" s="393" t="s">
        <v>357</v>
      </c>
      <c r="B387" s="393"/>
      <c r="C387" s="393"/>
      <c r="D387" s="393"/>
      <c r="E387" s="393"/>
      <c r="F387" s="393"/>
      <c r="G387" s="393"/>
      <c r="H387" s="393"/>
    </row>
    <row r="388" spans="1:8" x14ac:dyDescent="0.2">
      <c r="A388" s="393" t="s">
        <v>358</v>
      </c>
      <c r="B388" s="393"/>
      <c r="C388" s="393"/>
      <c r="D388" s="393"/>
      <c r="E388" s="393"/>
      <c r="F388" s="393"/>
      <c r="G388" s="393"/>
      <c r="H388" s="393"/>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88" t="s">
        <v>359</v>
      </c>
      <c r="E391" s="389"/>
      <c r="F391" s="244"/>
      <c r="G391" s="245">
        <f t="shared" ref="G391:G396" si="11">COUNTIF($G$4:$G$383,D391)</f>
        <v>72</v>
      </c>
    </row>
    <row r="392" spans="1:8" ht="15.75" x14ac:dyDescent="0.25">
      <c r="C392" s="243"/>
      <c r="D392" s="383" t="s">
        <v>360</v>
      </c>
      <c r="E392" s="384"/>
      <c r="F392" s="246"/>
      <c r="G392" s="247">
        <f t="shared" si="11"/>
        <v>56</v>
      </c>
    </row>
    <row r="393" spans="1:8" ht="15.75" x14ac:dyDescent="0.25">
      <c r="C393" s="243"/>
      <c r="D393" s="385" t="s">
        <v>361</v>
      </c>
      <c r="E393" s="384"/>
      <c r="F393" s="248"/>
      <c r="G393" s="249">
        <f t="shared" si="11"/>
        <v>19</v>
      </c>
    </row>
    <row r="394" spans="1:8" ht="15.75" x14ac:dyDescent="0.25">
      <c r="C394" s="243"/>
      <c r="D394" s="385" t="s">
        <v>362</v>
      </c>
      <c r="E394" s="384"/>
      <c r="F394" s="248"/>
      <c r="G394" s="249">
        <f t="shared" si="11"/>
        <v>0</v>
      </c>
    </row>
    <row r="395" spans="1:8" ht="15.75" x14ac:dyDescent="0.25">
      <c r="C395" s="243"/>
      <c r="D395" s="385" t="s">
        <v>363</v>
      </c>
      <c r="E395" s="384"/>
      <c r="F395" s="248"/>
      <c r="G395" s="249">
        <f t="shared" si="11"/>
        <v>6</v>
      </c>
    </row>
    <row r="396" spans="1:8" ht="16.5" thickBot="1" x14ac:dyDescent="0.3">
      <c r="C396" s="243"/>
      <c r="D396" s="386" t="s">
        <v>364</v>
      </c>
      <c r="E396" s="387"/>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0d3476ab-1ec8-4de0-a950-52f6082a2dff" ContentTypeId="0x0101008DD6119B5CDC1F48A88A797FEEAB5C6A" PreviousValue="false"/>
</file>

<file path=customXml/item2.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EWPM-1982-7484</_dlc_DocId>
    <_dlc_DocIdUrl xmlns="fbe3e120-6299-484d-913c-cce1a3cbefa6">
      <Url>http://epm/ecc-000004/_layouts/DocIdRedir.aspx?ID=EWPM-1982-7484</Url>
      <Description>EWPM-1982-7484</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6588C-4643-4855-8330-968075B2DAE8}"/>
</file>

<file path=customXml/itemProps2.xml><?xml version="1.0" encoding="utf-8"?>
<ds:datastoreItem xmlns:ds="http://schemas.openxmlformats.org/officeDocument/2006/customXml" ds:itemID="{2FD623D3-E934-4A69-B4C0-CC7DDD40BA06}"/>
</file>

<file path=customXml/itemProps3.xml><?xml version="1.0" encoding="utf-8"?>
<ds:datastoreItem xmlns:ds="http://schemas.openxmlformats.org/officeDocument/2006/customXml" ds:itemID="{BF4B4140-5887-441B-A4D4-950627C32F49}"/>
</file>

<file path=customXml/itemProps4.xml><?xml version="1.0" encoding="utf-8"?>
<ds:datastoreItem xmlns:ds="http://schemas.openxmlformats.org/officeDocument/2006/customXml" ds:itemID="{07CEC99E-1F27-4E2C-AD77-C65F2A3951F8}"/>
</file>

<file path=customXml/itemProps5.xml><?xml version="1.0" encoding="utf-8"?>
<ds:datastoreItem xmlns:ds="http://schemas.openxmlformats.org/officeDocument/2006/customXml" ds:itemID="{A8E0E8EF-B38E-4716-9703-0D4190485B0E}"/>
</file>

<file path=customXml/itemProps6.xml><?xml version="1.0" encoding="utf-8"?>
<ds:datastoreItem xmlns:ds="http://schemas.openxmlformats.org/officeDocument/2006/customXml" ds:itemID="{9B2AD0BA-7330-4D94-820D-B266FE92A436}"/>
</file>

<file path=customXml/itemProps7.xml><?xml version="1.0" encoding="utf-8"?>
<ds:datastoreItem xmlns:ds="http://schemas.openxmlformats.org/officeDocument/2006/customXml" ds:itemID="{0C1784DD-33CD-4A6E-AC56-0FBDBBE43C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Doc Contr</vt:lpstr>
      <vt:lpstr>SPi-CPi</vt:lpstr>
      <vt:lpstr>Cost</vt:lpstr>
      <vt:lpstr>Savings</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07</dc:title>
  <dc:creator>Leon De Kock</dc:creator>
  <cp:lastModifiedBy>Roelof Strydom </cp:lastModifiedBy>
  <cp:lastPrinted>2015-03-23T08:58:45Z</cp:lastPrinted>
  <dcterms:created xsi:type="dcterms:W3CDTF">2014-10-30T09:35:14Z</dcterms:created>
  <dcterms:modified xsi:type="dcterms:W3CDTF">2016-08-05T07:15:25Z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e21732ca-0752-4fd6-a632-538b7b99e530</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1087</vt:lpwstr>
  </property>
</Properties>
</file>