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ver Page" sheetId="1" r:id="rId4"/>
    <sheet name="Summary Page" sheetId="2" r:id="rId5"/>
    <sheet name="Data Entry" sheetId="3" r:id="rId6"/>
  </sheets>
</workbook>
</file>

<file path=xl/sharedStrings.xml><?xml version="1.0" encoding="utf-8"?>
<sst xmlns="http://schemas.openxmlformats.org/spreadsheetml/2006/main" uniqueCount="196">
  <si>
    <r>
      <rPr>
        <b val="1"/>
        <sz val="14"/>
        <color indexed="8"/>
        <rFont val="Arial"/>
      </rPr>
      <t>MONTHLY PROJECT LOCAL SPEND &amp; LABOUR REPORT</t>
    </r>
  </si>
  <si>
    <t>MONTHLY PROJECT LOCAL SPEND &amp; LABOUR REPORT</t>
  </si>
  <si>
    <t>FOR</t>
  </si>
  <si>
    <t>BELFAST IMPLEMENTATION PROJECT</t>
  </si>
  <si>
    <t>Contract No 3195 - Contractor Name: Tyris Construction</t>
  </si>
  <si>
    <t>EXXARO</t>
  </si>
  <si>
    <t>REPORTING PERIOD</t>
  </si>
  <si>
    <r>
      <rPr>
        <sz val="9"/>
        <color indexed="8"/>
        <rFont val="Calibri"/>
      </rPr>
      <t>MONTHLY PROJECT LOCAL SPEND &amp; LABOUR REPORT</t>
    </r>
  </si>
  <si>
    <r>
      <rPr>
        <sz val="10"/>
        <color indexed="8"/>
        <rFont val="Calibri"/>
      </rPr>
      <t>BELFAST IMPLEMENTATION PROJECT</t>
    </r>
  </si>
  <si>
    <t>LOCAL SPEND</t>
  </si>
  <si>
    <t xml:space="preserve">The procurement of the materials, goods, services or labour required in the execution of the project from suppliers that are local to the project site. </t>
  </si>
  <si>
    <t>Local Spend [R]</t>
  </si>
  <si>
    <t>Number of Contractor/Vendors</t>
  </si>
  <si>
    <t>Percentage Local Spend to Date</t>
  </si>
  <si>
    <t xml:space="preserve">Percentage BEE Empowerment </t>
  </si>
  <si>
    <t xml:space="preserve">Contractor </t>
  </si>
  <si>
    <t>Contract Value</t>
  </si>
  <si>
    <t>Total Spend to Date</t>
  </si>
  <si>
    <t>Local</t>
  </si>
  <si>
    <t>All Contractors/Vendors/Suppliers</t>
  </si>
  <si>
    <t>Provincial</t>
  </si>
  <si>
    <t>Totals</t>
  </si>
  <si>
    <t>Percentage Actual Local Spend to Date</t>
  </si>
  <si>
    <t>Target</t>
  </si>
  <si>
    <t>Status</t>
  </si>
  <si>
    <t>LOCAL EMPLOYMENT</t>
  </si>
  <si>
    <t>Current local employment statistics</t>
  </si>
  <si>
    <t>Non-Local</t>
  </si>
  <si>
    <t>Demographic</t>
  </si>
  <si>
    <t>Un-Skilled</t>
  </si>
  <si>
    <t>Semi-Skilled</t>
  </si>
  <si>
    <t>Skilled/Junior Management</t>
  </si>
  <si>
    <t>Professional / Mid Management</t>
  </si>
  <si>
    <t>Senior Management</t>
  </si>
  <si>
    <t>Semi-Skilled and higher</t>
  </si>
  <si>
    <t>African</t>
  </si>
  <si>
    <t>Male</t>
  </si>
  <si>
    <t>Female</t>
  </si>
  <si>
    <t>Coloured</t>
  </si>
  <si>
    <t>Indian</t>
  </si>
  <si>
    <t>White</t>
  </si>
  <si>
    <t>Percentage  Local Labour</t>
  </si>
  <si>
    <r>
      <rPr>
        <b val="1"/>
        <sz val="8"/>
        <color indexed="8"/>
        <rFont val="Calibri"/>
      </rPr>
      <t xml:space="preserve">Target
</t>
    </r>
    <r>
      <rPr>
        <sz val="8"/>
        <color indexed="8"/>
        <rFont val="Calibri"/>
      </rPr>
      <t>(unofficial)</t>
    </r>
  </si>
  <si>
    <r>
      <rPr>
        <sz val="8"/>
        <color indexed="8"/>
        <rFont val="Calibri"/>
      </rPr>
      <t>MONTHLY PROJECT LOCAL SPEND &amp; LABOUR REPORT</t>
    </r>
  </si>
  <si>
    <r>
      <rPr>
        <sz val="8"/>
        <color indexed="8"/>
        <rFont val="Calibri"/>
      </rPr>
      <t>BELFAST IMPLEMENTATION PROJECT</t>
    </r>
  </si>
  <si>
    <t>TRAINING SCHEDULE</t>
  </si>
  <si>
    <t xml:space="preserve">Training </t>
  </si>
  <si>
    <t>%Trained to Date</t>
  </si>
  <si>
    <t>Number of Local Labour</t>
  </si>
  <si>
    <t>Number of Trained Labour</t>
  </si>
  <si>
    <t>Number of Certificates Issued</t>
  </si>
  <si>
    <t>Project Contractors</t>
  </si>
  <si>
    <t>TRAINING DETAIL</t>
  </si>
  <si>
    <t>Current statistics</t>
  </si>
  <si>
    <t>Number Trained</t>
  </si>
  <si>
    <t>Percentage Unskilled Labour Trained</t>
  </si>
  <si>
    <t xml:space="preserve">INSTRUCTIONS </t>
  </si>
  <si>
    <t>BEE Classification</t>
  </si>
  <si>
    <t>1) Complete the coloured cells for each contractor or vendor</t>
  </si>
  <si>
    <t>EME = Exempt micro enterprise &lt; 10 mil</t>
  </si>
  <si>
    <t>Locality Choices</t>
  </si>
  <si>
    <t>Turnover</t>
  </si>
  <si>
    <t>Ownership</t>
  </si>
  <si>
    <t>Supplier Development</t>
  </si>
  <si>
    <t xml:space="preserve">Black Woman </t>
  </si>
  <si>
    <t>2) The totals should calculate and read through to the summary page automatically</t>
  </si>
  <si>
    <t>QSME = Qualified small enterprise &lt; 50mil</t>
  </si>
  <si>
    <t>EME</t>
  </si>
  <si>
    <t>Negligible  (&lt; 5 %)</t>
  </si>
  <si>
    <t>SD/ED Candidate</t>
  </si>
  <si>
    <t>BW Owned (&gt;=30%)</t>
  </si>
  <si>
    <t>3) Unused rows must be left blank - do not delete rows or columns</t>
  </si>
  <si>
    <t>GE = General entity &gt; 50mil</t>
  </si>
  <si>
    <t>QSME</t>
  </si>
  <si>
    <t>Black Influenced  (&gt;=5 %, &lt;25 %)</t>
  </si>
  <si>
    <t>Not SD/ED</t>
  </si>
  <si>
    <t>Not BWO (&lt;30%)</t>
  </si>
  <si>
    <t>GE</t>
  </si>
  <si>
    <t>Black Empowered  (&gt;= 25 %, &lt; 51 %)</t>
  </si>
  <si>
    <t>LOCAL SPEND - Data Entry</t>
  </si>
  <si>
    <t>Black Owned  (&gt;= 51 %)</t>
  </si>
  <si>
    <t>(Local and Provincial)</t>
  </si>
  <si>
    <t>BEE Criteria</t>
  </si>
  <si>
    <t>Contractor</t>
  </si>
  <si>
    <t>Contract Scope Summary (What is the contractor employed to do)</t>
  </si>
  <si>
    <t>Contract number (If Applicable)</t>
  </si>
  <si>
    <t>Contract Value
[R]</t>
  </si>
  <si>
    <t>Total Spend to Date
[R]</t>
  </si>
  <si>
    <t>Locality</t>
  </si>
  <si>
    <t>Classification</t>
  </si>
  <si>
    <t>Black Ownership</t>
  </si>
  <si>
    <t>Empowering or higher? (Calculated)</t>
  </si>
  <si>
    <t>Local to project Area?</t>
  </si>
  <si>
    <t>Choose value</t>
  </si>
  <si>
    <t>Black Women Owned</t>
  </si>
  <si>
    <t>3Q Concrete</t>
  </si>
  <si>
    <t>Ready Mix Concrete</t>
  </si>
  <si>
    <t>Rustenburg</t>
  </si>
  <si>
    <t>AB</t>
  </si>
  <si>
    <t>Afrisam Middelburg</t>
  </si>
  <si>
    <t>Aida - Highlands Rental</t>
  </si>
  <si>
    <t>Accommodation</t>
  </si>
  <si>
    <t>Belfast</t>
  </si>
  <si>
    <t>Avis Rent a Car</t>
  </si>
  <si>
    <t>Car Rental</t>
  </si>
  <si>
    <t>Belfast Local &amp; Lond Distance Taxis Ass</t>
  </si>
  <si>
    <t>Taxi hire</t>
  </si>
  <si>
    <t>Belfast Midas</t>
  </si>
  <si>
    <t>Hardware</t>
  </si>
  <si>
    <t>Belfast Nuts &amp; Bolts</t>
  </si>
  <si>
    <t>Belfast Packaging</t>
  </si>
  <si>
    <t>Water Container</t>
  </si>
  <si>
    <t>Belfast Silica Mine (PTY) Ltd</t>
  </si>
  <si>
    <t>Aggregate</t>
  </si>
  <si>
    <t>No</t>
  </si>
  <si>
    <t>Brent Oil N4</t>
  </si>
  <si>
    <t>Fuel</t>
  </si>
  <si>
    <t>Buco Middelburg (Pty) Ltd</t>
  </si>
  <si>
    <t>Middelburg</t>
  </si>
  <si>
    <t>Builders Warehouse</t>
  </si>
  <si>
    <t>Witbank</t>
  </si>
  <si>
    <t>Coastal Tool Hire - Nelspruit</t>
  </si>
  <si>
    <t>Tool Hire</t>
  </si>
  <si>
    <t>Computer Mania</t>
  </si>
  <si>
    <t>Microsoft</t>
  </si>
  <si>
    <t>Corobrik</t>
  </si>
  <si>
    <t>Bricks</t>
  </si>
  <si>
    <t>Drs Konig, Gous, Cornelius</t>
  </si>
  <si>
    <t>Medicals</t>
  </si>
  <si>
    <t>Dr Maku</t>
  </si>
  <si>
    <t>Duiker - Taxi Fare</t>
  </si>
  <si>
    <t>EXXARO COAL MPUMALANGA (PTY) L</t>
  </si>
  <si>
    <t>Inductions</t>
  </si>
  <si>
    <t>Gen</t>
  </si>
  <si>
    <t>FITZGERALD MICA (PTY) LTD</t>
  </si>
  <si>
    <t>Yes</t>
  </si>
  <si>
    <t>FlySafAir</t>
  </si>
  <si>
    <t>Flight Ticket</t>
  </si>
  <si>
    <t>Francois de Villiers Properties</t>
  </si>
  <si>
    <t>G Mmakola</t>
  </si>
  <si>
    <t>HIGHLANDS BEDDING CENTRE CC</t>
  </si>
  <si>
    <t>Househole furniture</t>
  </si>
  <si>
    <t>Hinterland - Fuel</t>
  </si>
  <si>
    <t>Hinterland - Hardware</t>
  </si>
  <si>
    <t>Huibri &amp; Ian Jennings</t>
  </si>
  <si>
    <t>J Steenkamp</t>
  </si>
  <si>
    <t>Surveyors</t>
  </si>
  <si>
    <t>Klein Witbooi Boerdery Belange</t>
  </si>
  <si>
    <t>TLB Hire</t>
  </si>
  <si>
    <t>Kosmos Belfast</t>
  </si>
  <si>
    <t>Stationery</t>
  </si>
  <si>
    <t>Lewis</t>
  </si>
  <si>
    <t>Middelburg Uitkyk</t>
  </si>
  <si>
    <t>Moshe</t>
  </si>
  <si>
    <t>Mthinyana</t>
  </si>
  <si>
    <t>MTN SA</t>
  </si>
  <si>
    <t>Airtime &amp; Data</t>
  </si>
  <si>
    <t>Much Better Bedding</t>
  </si>
  <si>
    <t>Beds</t>
  </si>
  <si>
    <t>Nedfleet</t>
  </si>
  <si>
    <t>Petrol Cards</t>
  </si>
  <si>
    <t>Njala Guesthouse</t>
  </si>
  <si>
    <t>Pam Golding Properties</t>
  </si>
  <si>
    <t>PEP</t>
  </si>
  <si>
    <t>Household furniture</t>
  </si>
  <si>
    <t>Prepaid Electricity</t>
  </si>
  <si>
    <t>Puma N4</t>
  </si>
  <si>
    <t>Rainbow Lodge</t>
  </si>
  <si>
    <t>Russels</t>
  </si>
  <si>
    <t>Rustique Hotel &amp; Restaurant</t>
  </si>
  <si>
    <t>Siza Coal Services</t>
  </si>
  <si>
    <t>Water Sampling</t>
  </si>
  <si>
    <t>SONET HATTINGH</t>
  </si>
  <si>
    <t>X-Rays</t>
  </si>
  <si>
    <t>Spar</t>
  </si>
  <si>
    <t>Refreshments; Staff Teas; Cutlery</t>
  </si>
  <si>
    <t>S.W Engelbrecht Construction &amp; Eng</t>
  </si>
  <si>
    <t>Metalwork</t>
  </si>
  <si>
    <t>T N T HARDWARE N TILE CENTRE (</t>
  </si>
  <si>
    <t>The Irish Thirst Quencher</t>
  </si>
  <si>
    <t>Water</t>
  </si>
  <si>
    <t xml:space="preserve">Thrifty Car Rental </t>
  </si>
  <si>
    <t>Tierpoort</t>
  </si>
  <si>
    <t>Tyris Construction</t>
  </si>
  <si>
    <t>Wages</t>
  </si>
  <si>
    <t>Witbank Fountain Guesthouse</t>
  </si>
  <si>
    <t>Witbank Reinforcing</t>
  </si>
  <si>
    <t>Reinforcing</t>
  </si>
  <si>
    <t>CURRENT CONTRACTOR EMPLOYMENT DATA</t>
  </si>
  <si>
    <t>Main Contractor - Tyris Construction</t>
  </si>
  <si>
    <t>Sub-Contractor (Non-Local) - Magena Brickwork</t>
  </si>
  <si>
    <t>Sub-Contractor (Non-Local) - WRC</t>
  </si>
  <si>
    <t>Sub-Contractor (Non-Local) - VRC Formwork</t>
  </si>
  <si>
    <t>Sub-Contractor (Local) - Bell TLB Hire</t>
  </si>
  <si>
    <t>Sub-Contractor (Non-local) - Thermorwise</t>
  </si>
  <si>
    <t>Sub-Contractor (Non-local) - Cosmore Brick Work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</si>
</sst>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 &quot;* (#,##0);&quot; &quot;* &quot;-&quot;??&quot; &quot;"/>
    <numFmt numFmtId="60" formatCode="&quot; &quot;* #,##0.00&quot; &quot;;&quot; &quot;* (#,##0.00);&quot; &quot;* &quot;-&quot;??&quot; &quot;"/>
  </numFmts>
  <fonts count="29">
    <font>
      <sz val="11"/>
      <color indexed="8"/>
      <name val="Calibri"/>
    </font>
    <font>
      <sz val="15"/>
      <color indexed="8"/>
      <name val="Calibri"/>
    </font>
    <font>
      <b val="1"/>
      <sz val="14"/>
      <color indexed="8"/>
      <name val="Arial"/>
    </font>
    <font>
      <b val="1"/>
      <sz val="22"/>
      <color indexed="8"/>
      <name val="Arial"/>
    </font>
    <font>
      <b val="1"/>
      <sz val="9"/>
      <color indexed="8"/>
      <name val="Arial"/>
    </font>
    <font>
      <b val="1"/>
      <sz val="16"/>
      <color indexed="8"/>
      <name val="Arial"/>
    </font>
    <font>
      <b val="1"/>
      <u val="single"/>
      <sz val="16"/>
      <color indexed="8"/>
      <name val="Arial"/>
    </font>
    <font>
      <b val="1"/>
      <sz val="10"/>
      <color indexed="8"/>
      <name val="Arial"/>
    </font>
    <font>
      <sz val="14"/>
      <color indexed="8"/>
      <name val="Arial"/>
    </font>
    <font>
      <sz val="9"/>
      <color indexed="8"/>
      <name val="Calibri"/>
    </font>
    <font>
      <sz val="10"/>
      <color indexed="8"/>
      <name val="Calibri"/>
    </font>
    <font>
      <sz val="8"/>
      <color indexed="8"/>
      <name val="Calibri"/>
    </font>
    <font>
      <b val="1"/>
      <sz val="8"/>
      <color indexed="8"/>
      <name val="Calibri"/>
    </font>
    <font>
      <b val="1"/>
      <sz val="14"/>
      <color indexed="8"/>
      <name val="Calibri"/>
    </font>
    <font>
      <sz val="7"/>
      <color indexed="8"/>
      <name val="Calibri"/>
    </font>
    <font>
      <b val="1"/>
      <u val="single"/>
      <sz val="11"/>
      <color indexed="8"/>
      <name val="Calibri"/>
    </font>
    <font>
      <b val="1"/>
      <sz val="8"/>
      <color indexed="14"/>
      <name val="Calibri"/>
    </font>
    <font>
      <b val="1"/>
      <u val="single"/>
      <sz val="8"/>
      <color indexed="8"/>
      <name val="Calibri"/>
    </font>
    <font>
      <sz val="12"/>
      <color indexed="8"/>
      <name val="Helvetica Neue"/>
    </font>
    <font>
      <b val="1"/>
      <sz val="12"/>
      <color indexed="8"/>
      <name val="Arial"/>
    </font>
    <font>
      <u val="single"/>
      <sz val="11"/>
      <color indexed="8"/>
      <name val="Arial"/>
    </font>
    <font>
      <sz val="11"/>
      <color indexed="8"/>
      <name val="Arial"/>
    </font>
    <font>
      <b val="1"/>
      <sz val="11"/>
      <color indexed="14"/>
      <name val="Calibri"/>
    </font>
    <font>
      <sz val="12"/>
      <color indexed="14"/>
      <name val="Calibri"/>
    </font>
    <font>
      <b val="1"/>
      <sz val="11"/>
      <color indexed="8"/>
      <name val="Arial"/>
    </font>
    <font>
      <sz val="10"/>
      <color indexed="8"/>
      <name val="Arial"/>
    </font>
    <font>
      <sz val="8"/>
      <color indexed="14"/>
      <name val="Arial"/>
    </font>
    <font>
      <sz val="11"/>
      <color indexed="14"/>
      <name val="Arial"/>
    </font>
    <font>
      <b val="1"/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9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center" vertical="center"/>
    </xf>
    <xf numFmtId="0" fontId="2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2" fillId="2" borderId="5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2" fillId="2" borderId="8" applyNumberFormat="0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center"/>
    </xf>
    <xf numFmtId="0" fontId="4" fillId="2" borderId="5" applyNumberFormat="0" applyFont="1" applyFill="1" applyBorder="1" applyAlignment="1" applyProtection="0">
      <alignment horizontal="center" vertical="center"/>
    </xf>
    <xf numFmtId="49" fontId="5" fillId="2" borderId="5" applyNumberFormat="1" applyFont="1" applyFill="1" applyBorder="1" applyAlignment="1" applyProtection="0">
      <alignment horizontal="center" vertical="bottom"/>
    </xf>
    <xf numFmtId="0" fontId="5" fillId="2" borderId="5" applyNumberFormat="0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49" fontId="6" fillId="3" borderId="14" applyNumberFormat="1" applyFont="1" applyFill="1" applyBorder="1" applyAlignment="1" applyProtection="0">
      <alignment horizontal="center" vertical="bottom"/>
    </xf>
    <xf numFmtId="0" fontId="6" fillId="3" borderId="15" applyNumberFormat="0" applyFont="1" applyFill="1" applyBorder="1" applyAlignment="1" applyProtection="0">
      <alignment horizontal="center" vertical="bottom"/>
    </xf>
    <xf numFmtId="0" fontId="6" fillId="3" borderId="16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7" fillId="3" borderId="18" applyNumberFormat="1" applyFont="1" applyFill="1" applyBorder="1" applyAlignment="1" applyProtection="0">
      <alignment horizontal="center" vertical="center" wrapText="1"/>
    </xf>
    <xf numFmtId="0" fontId="7" fillId="3" borderId="18" applyNumberFormat="0" applyFont="1" applyFill="1" applyBorder="1" applyAlignment="1" applyProtection="0">
      <alignment horizontal="center" vertical="center" wrapText="1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17" fontId="8" fillId="2" borderId="18" applyNumberFormat="1" applyFont="1" applyFill="1" applyBorder="1" applyAlignment="1" applyProtection="0">
      <alignment horizontal="center" vertical="top" wrapText="1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9" fillId="2" borderId="2" applyNumberFormat="1" applyFont="1" applyFill="1" applyBorder="1" applyAlignment="1" applyProtection="0">
      <alignment horizontal="center" vertical="center" wrapText="1"/>
    </xf>
    <xf numFmtId="0" fontId="9" fillId="2" borderId="2" applyNumberFormat="0" applyFont="1" applyFill="1" applyBorder="1" applyAlignment="1" applyProtection="0">
      <alignment horizontal="center" vertical="center" wrapText="1"/>
    </xf>
    <xf numFmtId="49" fontId="10" fillId="2" borderId="2" applyNumberFormat="1" applyFont="1" applyFill="1" applyBorder="1" applyAlignment="1" applyProtection="0">
      <alignment horizontal="center" vertical="center" wrapText="1"/>
    </xf>
    <xf numFmtId="0" fontId="10" fillId="2" borderId="2" applyNumberFormat="0" applyFont="1" applyFill="1" applyBorder="1" applyAlignment="1" applyProtection="0">
      <alignment horizontal="center" vertical="center" wrapText="1"/>
    </xf>
    <xf numFmtId="17" fontId="11" fillId="2" borderId="2" applyNumberFormat="1" applyFont="1" applyFill="1" applyBorder="1" applyAlignment="1" applyProtection="0">
      <alignment horizontal="center" vertical="center"/>
    </xf>
    <xf numFmtId="0" fontId="9" fillId="2" borderId="5" applyNumberFormat="0" applyFont="1" applyFill="1" applyBorder="1" applyAlignment="1" applyProtection="0">
      <alignment horizontal="center" vertical="center" wrapText="1"/>
    </xf>
    <xf numFmtId="0" fontId="10" fillId="2" borderId="5" applyNumberFormat="0" applyFont="1" applyFill="1" applyBorder="1" applyAlignment="1" applyProtection="0">
      <alignment horizontal="center" vertical="center" wrapText="1"/>
    </xf>
    <xf numFmtId="17" fontId="11" fillId="2" borderId="5" applyNumberFormat="1" applyFont="1" applyFill="1" applyBorder="1" applyAlignment="1" applyProtection="0">
      <alignment horizontal="center" vertical="center"/>
    </xf>
    <xf numFmtId="0" fontId="9" fillId="2" borderId="8" applyNumberFormat="0" applyFont="1" applyFill="1" applyBorder="1" applyAlignment="1" applyProtection="0">
      <alignment horizontal="center" vertical="center" wrapText="1"/>
    </xf>
    <xf numFmtId="0" fontId="10" fillId="2" borderId="8" applyNumberFormat="0" applyFont="1" applyFill="1" applyBorder="1" applyAlignment="1" applyProtection="0">
      <alignment horizontal="center" vertical="center" wrapText="1"/>
    </xf>
    <xf numFmtId="17" fontId="11" fillId="2" borderId="8" applyNumberFormat="1" applyFont="1" applyFill="1" applyBorder="1" applyAlignment="1" applyProtection="0">
      <alignment horizontal="center" vertical="center"/>
    </xf>
    <xf numFmtId="0" fontId="11" fillId="2" borderId="4" applyNumberFormat="0" applyFont="1" applyFill="1" applyBorder="1" applyAlignment="1" applyProtection="0">
      <alignment vertical="bottom"/>
    </xf>
    <xf numFmtId="49" fontId="12" fillId="2" borderId="5" applyNumberFormat="1" applyFont="1" applyFill="1" applyBorder="1" applyAlignment="1" applyProtection="0">
      <alignment vertical="bottom"/>
    </xf>
    <xf numFmtId="0" fontId="11" fillId="2" borderId="5" applyNumberFormat="0" applyFont="1" applyFill="1" applyBorder="1" applyAlignment="1" applyProtection="0">
      <alignment vertical="bottom"/>
    </xf>
    <xf numFmtId="0" fontId="9" fillId="2" borderId="6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left" vertical="top" wrapText="1"/>
    </xf>
    <xf numFmtId="0" fontId="11" fillId="2" borderId="5" applyNumberFormat="0" applyFont="1" applyFill="1" applyBorder="1" applyAlignment="1" applyProtection="0">
      <alignment horizontal="left" vertical="top" wrapText="1"/>
    </xf>
    <xf numFmtId="0" fontId="11" fillId="2" borderId="8" applyNumberFormat="0" applyFont="1" applyFill="1" applyBorder="1" applyAlignment="1" applyProtection="0">
      <alignment vertical="bottom"/>
    </xf>
    <xf numFmtId="0" fontId="12" fillId="2" borderId="8" applyNumberFormat="0" applyFont="1" applyFill="1" applyBorder="1" applyAlignment="1" applyProtection="0">
      <alignment vertical="bottom"/>
    </xf>
    <xf numFmtId="0" fontId="11" fillId="2" borderId="24" applyNumberFormat="0" applyFont="1" applyFill="1" applyBorder="1" applyAlignment="1" applyProtection="0">
      <alignment vertical="bottom"/>
    </xf>
    <xf numFmtId="49" fontId="12" fillId="4" borderId="14" applyNumberFormat="1" applyFont="1" applyFill="1" applyBorder="1" applyAlignment="1" applyProtection="0">
      <alignment horizontal="center" vertical="center" wrapText="1"/>
    </xf>
    <xf numFmtId="0" fontId="12" fillId="4" borderId="16" applyNumberFormat="0" applyFont="1" applyFill="1" applyBorder="1" applyAlignment="1" applyProtection="0">
      <alignment horizontal="center" vertical="center" wrapText="1"/>
    </xf>
    <xf numFmtId="49" fontId="12" fillId="4" borderId="25" applyNumberFormat="1" applyFont="1" applyFill="1" applyBorder="1" applyAlignment="1" applyProtection="0">
      <alignment horizontal="center" vertical="center" wrapText="1"/>
    </xf>
    <xf numFmtId="0" fontId="11" fillId="2" borderId="26" applyNumberFormat="0" applyFont="1" applyFill="1" applyBorder="1" applyAlignment="1" applyProtection="0">
      <alignment vertical="bottom"/>
    </xf>
    <xf numFmtId="49" fontId="13" fillId="4" borderId="14" applyNumberFormat="1" applyFont="1" applyFill="1" applyBorder="1" applyAlignment="1" applyProtection="0">
      <alignment vertical="center" wrapText="1"/>
    </xf>
    <xf numFmtId="0" fontId="12" fillId="4" borderId="16" applyNumberFormat="0" applyFont="1" applyFill="1" applyBorder="1" applyAlignment="1" applyProtection="0">
      <alignment horizontal="left" vertical="center" wrapText="1"/>
    </xf>
    <xf numFmtId="49" fontId="11" fillId="4" borderId="18" applyNumberFormat="1" applyFont="1" applyFill="1" applyBorder="1" applyAlignment="1" applyProtection="0">
      <alignment horizontal="center" vertical="center" wrapText="1"/>
    </xf>
    <xf numFmtId="0" fontId="12" fillId="4" borderId="27" applyNumberFormat="0" applyFont="1" applyFill="1" applyBorder="1" applyAlignment="1" applyProtection="0">
      <alignment horizontal="center" vertical="center" wrapText="1"/>
    </xf>
    <xf numFmtId="49" fontId="12" fillId="4" borderId="14" applyNumberFormat="1" applyFont="1" applyFill="1" applyBorder="1" applyAlignment="1" applyProtection="0">
      <alignment vertical="center" wrapText="1"/>
    </xf>
    <xf numFmtId="0" fontId="11" fillId="4" borderId="18" applyNumberFormat="0" applyFont="1" applyFill="1" applyBorder="1" applyAlignment="1" applyProtection="0">
      <alignment horizontal="center" vertical="center" wrapText="1"/>
    </xf>
    <xf numFmtId="0" fontId="12" fillId="4" borderId="18" applyNumberFormat="0" applyFont="1" applyFill="1" applyBorder="1" applyAlignment="1" applyProtection="0">
      <alignment horizontal="center" vertical="center" wrapText="1"/>
    </xf>
    <xf numFmtId="49" fontId="11" fillId="2" borderId="14" applyNumberFormat="1" applyFont="1" applyFill="1" applyBorder="1" applyAlignment="1" applyProtection="0">
      <alignment horizontal="left" vertical="center"/>
    </xf>
    <xf numFmtId="0" fontId="11" fillId="2" borderId="16" applyNumberFormat="0" applyFont="1" applyFill="1" applyBorder="1" applyAlignment="1" applyProtection="0">
      <alignment horizontal="left" vertical="center"/>
    </xf>
    <xf numFmtId="59" fontId="14" fillId="2" borderId="18" applyNumberFormat="1" applyFont="1" applyFill="1" applyBorder="1" applyAlignment="1" applyProtection="0">
      <alignment vertical="bottom"/>
    </xf>
    <xf numFmtId="9" fontId="14" fillId="2" borderId="18" applyNumberFormat="1" applyFont="1" applyFill="1" applyBorder="1" applyAlignment="1" applyProtection="0">
      <alignment horizontal="center" vertical="center"/>
    </xf>
    <xf numFmtId="49" fontId="12" fillId="4" borderId="14" applyNumberFormat="1" applyFont="1" applyFill="1" applyBorder="1" applyAlignment="1" applyProtection="0">
      <alignment vertical="center"/>
    </xf>
    <xf numFmtId="0" fontId="12" fillId="4" borderId="16" applyNumberFormat="0" applyFont="1" applyFill="1" applyBorder="1" applyAlignment="1" applyProtection="0">
      <alignment vertical="center"/>
    </xf>
    <xf numFmtId="0" fontId="11" fillId="2" borderId="11" applyNumberFormat="0" applyFont="1" applyFill="1" applyBorder="1" applyAlignment="1" applyProtection="0">
      <alignment vertical="bottom"/>
    </xf>
    <xf numFmtId="0" fontId="11" fillId="2" borderId="15" applyNumberFormat="0" applyFont="1" applyFill="1" applyBorder="1" applyAlignment="1" applyProtection="0">
      <alignment vertical="bottom"/>
    </xf>
    <xf numFmtId="49" fontId="12" fillId="4" borderId="18" applyNumberFormat="1" applyFont="1" applyFill="1" applyBorder="1" applyAlignment="1" applyProtection="0">
      <alignment horizontal="center" vertical="center" wrapText="1"/>
    </xf>
    <xf numFmtId="0" fontId="11" fillId="2" borderId="17" applyNumberFormat="0" applyFont="1" applyFill="1" applyBorder="1" applyAlignment="1" applyProtection="0">
      <alignment vertical="bottom"/>
    </xf>
    <xf numFmtId="0" fontId="9" fillId="2" borderId="5" applyNumberFormat="0" applyFont="1" applyFill="1" applyBorder="1" applyAlignment="1" applyProtection="0">
      <alignment vertical="bottom"/>
    </xf>
    <xf numFmtId="9" fontId="11" fillId="2" borderId="18" applyNumberFormat="1" applyFont="1" applyFill="1" applyBorder="1" applyAlignment="1" applyProtection="0">
      <alignment horizontal="center" vertical="center"/>
    </xf>
    <xf numFmtId="9" fontId="11" fillId="2" borderId="18" applyNumberFormat="1" applyFont="1" applyFill="1" applyBorder="1" applyAlignment="1" applyProtection="0">
      <alignment horizontal="center" vertical="center" wrapText="1"/>
    </xf>
    <xf numFmtId="2" fontId="11" fillId="2" borderId="18" applyNumberFormat="1" applyFont="1" applyFill="1" applyBorder="1" applyAlignment="1" applyProtection="0">
      <alignment horizontal="center" vertical="center" wrapText="1"/>
    </xf>
    <xf numFmtId="0" fontId="12" fillId="2" borderId="5" applyNumberFormat="0" applyFont="1" applyFill="1" applyBorder="1" applyAlignment="1" applyProtection="0">
      <alignment vertical="center" wrapText="1"/>
    </xf>
    <xf numFmtId="59" fontId="12" fillId="2" borderId="5" applyNumberFormat="1" applyFont="1" applyFill="1" applyBorder="1" applyAlignment="1" applyProtection="0">
      <alignment horizontal="center" vertical="center"/>
    </xf>
    <xf numFmtId="9" fontId="11" fillId="2" borderId="11" applyNumberFormat="1" applyFont="1" applyFill="1" applyBorder="1" applyAlignment="1" applyProtection="0">
      <alignment horizontal="right" vertical="center"/>
    </xf>
    <xf numFmtId="9" fontId="11" fillId="2" borderId="5" applyNumberFormat="1" applyFont="1" applyFill="1" applyBorder="1" applyAlignment="1" applyProtection="0">
      <alignment horizontal="right" vertical="center"/>
    </xf>
    <xf numFmtId="0" fontId="12" fillId="2" borderId="5" applyNumberFormat="0" applyFont="1" applyFill="1" applyBorder="1" applyAlignment="1" applyProtection="0">
      <alignment horizontal="left" vertical="center" wrapText="1"/>
    </xf>
    <xf numFmtId="9" fontId="11" fillId="2" borderId="8" applyNumberFormat="1" applyFont="1" applyFill="1" applyBorder="1" applyAlignment="1" applyProtection="0">
      <alignment horizontal="right" vertical="center"/>
    </xf>
    <xf numFmtId="49" fontId="12" fillId="4" borderId="14" applyNumberFormat="1" applyFont="1" applyFill="1" applyBorder="1" applyAlignment="1" applyProtection="0">
      <alignment horizontal="left" vertical="center" wrapText="1"/>
    </xf>
    <xf numFmtId="49" fontId="12" fillId="4" borderId="25" applyNumberFormat="1" applyFont="1" applyFill="1" applyBorder="1" applyAlignment="1" applyProtection="0">
      <alignment horizontal="left" vertical="center" wrapText="1"/>
    </xf>
    <xf numFmtId="1" fontId="11" fillId="2" borderId="18" applyNumberFormat="1" applyFont="1" applyFill="1" applyBorder="1" applyAlignment="1" applyProtection="0">
      <alignment horizontal="center" vertical="center"/>
    </xf>
    <xf numFmtId="0" fontId="11" fillId="2" borderId="18" applyNumberFormat="1" applyFont="1" applyFill="1" applyBorder="1" applyAlignment="1" applyProtection="0">
      <alignment horizontal="center" vertical="center"/>
    </xf>
    <xf numFmtId="1" fontId="11" fillId="2" borderId="25" applyNumberFormat="1" applyFont="1" applyFill="1" applyBorder="1" applyAlignment="1" applyProtection="0">
      <alignment horizontal="center" vertical="center"/>
    </xf>
    <xf numFmtId="0" fontId="12" fillId="4" borderId="27" applyNumberFormat="0" applyFont="1" applyFill="1" applyBorder="1" applyAlignment="1" applyProtection="0">
      <alignment horizontal="left" vertical="center" wrapText="1"/>
    </xf>
    <xf numFmtId="1" fontId="11" fillId="2" borderId="28" applyNumberFormat="1" applyFont="1" applyFill="1" applyBorder="1" applyAlignment="1" applyProtection="0">
      <alignment horizontal="center" vertical="center"/>
    </xf>
    <xf numFmtId="1" fontId="11" fillId="2" borderId="27" applyNumberFormat="1" applyFont="1" applyFill="1" applyBorder="1" applyAlignment="1" applyProtection="0">
      <alignment horizontal="center" vertical="center"/>
    </xf>
    <xf numFmtId="49" fontId="12" fillId="4" borderId="29" applyNumberFormat="1" applyFont="1" applyFill="1" applyBorder="1" applyAlignment="1" applyProtection="0">
      <alignment horizontal="center" vertical="center"/>
    </xf>
    <xf numFmtId="0" fontId="12" fillId="4" borderId="30" applyNumberFormat="0" applyFont="1" applyFill="1" applyBorder="1" applyAlignment="1" applyProtection="0">
      <alignment horizontal="center" vertical="center"/>
    </xf>
    <xf numFmtId="1" fontId="12" fillId="5" borderId="18" applyNumberFormat="1" applyFont="1" applyFill="1" applyBorder="1" applyAlignment="1" applyProtection="0">
      <alignment horizontal="center" vertical="center"/>
    </xf>
    <xf numFmtId="0" fontId="12" fillId="4" borderId="31" applyNumberFormat="0" applyFont="1" applyFill="1" applyBorder="1" applyAlignment="1" applyProtection="0">
      <alignment horizontal="center" vertical="center"/>
    </xf>
    <xf numFmtId="0" fontId="12" fillId="4" borderId="24" applyNumberFormat="0" applyFont="1" applyFill="1" applyBorder="1" applyAlignment="1" applyProtection="0">
      <alignment horizontal="center" vertical="center"/>
    </xf>
    <xf numFmtId="1" fontId="12" fillId="5" borderId="14" applyNumberFormat="1" applyFont="1" applyFill="1" applyBorder="1" applyAlignment="1" applyProtection="0">
      <alignment horizontal="center" vertical="center"/>
    </xf>
    <xf numFmtId="1" fontId="12" fillId="5" borderId="15" applyNumberFormat="1" applyFont="1" applyFill="1" applyBorder="1" applyAlignment="1" applyProtection="0">
      <alignment horizontal="center" vertical="center"/>
    </xf>
    <xf numFmtId="1" fontId="12" fillId="5" borderId="16" applyNumberFormat="1" applyFont="1" applyFill="1" applyBorder="1" applyAlignment="1" applyProtection="0">
      <alignment horizontal="center" vertical="center"/>
    </xf>
    <xf numFmtId="60" fontId="0" fillId="2" borderId="17" applyNumberFormat="1" applyFont="1" applyFill="1" applyBorder="1" applyAlignment="1" applyProtection="0">
      <alignment vertical="bottom"/>
    </xf>
    <xf numFmtId="0" fontId="12" fillId="2" borderId="11" applyNumberFormat="0" applyFont="1" applyFill="1" applyBorder="1" applyAlignment="1" applyProtection="0">
      <alignment horizontal="center" vertical="center"/>
    </xf>
    <xf numFmtId="59" fontId="12" fillId="2" borderId="11" applyNumberFormat="1" applyFont="1" applyFill="1" applyBorder="1" applyAlignment="1" applyProtection="0">
      <alignment horizontal="center" vertical="center"/>
    </xf>
    <xf numFmtId="59" fontId="12" fillId="2" borderId="15" applyNumberFormat="1" applyFont="1" applyFill="1" applyBorder="1" applyAlignment="1" applyProtection="0">
      <alignment horizontal="center" vertical="center"/>
    </xf>
    <xf numFmtId="0" fontId="11" fillId="2" borderId="5" applyNumberFormat="0" applyFont="1" applyFill="1" applyBorder="1" applyAlignment="1" applyProtection="0">
      <alignment horizontal="left" vertical="center" wrapText="1"/>
    </xf>
    <xf numFmtId="0" fontId="11" fillId="2" borderId="13" applyNumberFormat="0" applyFont="1" applyFill="1" applyBorder="1" applyAlignment="1" applyProtection="0">
      <alignment vertical="bottom"/>
    </xf>
    <xf numFmtId="9" fontId="11" fillId="2" borderId="5" applyNumberFormat="1" applyFont="1" applyFill="1" applyBorder="1" applyAlignment="1" applyProtection="0">
      <alignment vertical="bottom"/>
    </xf>
    <xf numFmtId="9" fontId="11" fillId="2" borderId="18" applyNumberFormat="1" applyFont="1" applyFill="1" applyBorder="1" applyAlignment="1" applyProtection="0">
      <alignment horizontal="center" vertical="bottom"/>
    </xf>
    <xf numFmtId="0" fontId="14" fillId="2" borderId="5" applyNumberFormat="0" applyFont="1" applyFill="1" applyBorder="1" applyAlignment="1" applyProtection="0">
      <alignment vertical="bottom"/>
    </xf>
    <xf numFmtId="0" fontId="14" fillId="2" borderId="11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center" vertical="center" wrapText="1"/>
    </xf>
    <xf numFmtId="0" fontId="11" fillId="2" borderId="5" applyNumberFormat="0" applyFont="1" applyFill="1" applyBorder="1" applyAlignment="1" applyProtection="0">
      <alignment horizontal="center" vertical="center" wrapText="1"/>
    </xf>
    <xf numFmtId="15" fontId="11" fillId="2" borderId="5" applyNumberFormat="1" applyFont="1" applyFill="1" applyBorder="1" applyAlignment="1" applyProtection="0">
      <alignment horizontal="center" vertical="center"/>
    </xf>
    <xf numFmtId="0" fontId="11" fillId="2" borderId="8" applyNumberFormat="0" applyFont="1" applyFill="1" applyBorder="1" applyAlignment="1" applyProtection="0">
      <alignment horizontal="center" vertical="center" wrapText="1"/>
    </xf>
    <xf numFmtId="15" fontId="11" fillId="2" borderId="8" applyNumberFormat="1" applyFont="1" applyFill="1" applyBorder="1" applyAlignment="1" applyProtection="0">
      <alignment horizontal="center" vertical="center"/>
    </xf>
    <xf numFmtId="0" fontId="11" fillId="2" borderId="11" applyNumberFormat="0" applyFont="1" applyFill="1" applyBorder="1" applyAlignment="1" applyProtection="0">
      <alignment horizontal="center" vertical="center" wrapText="1"/>
    </xf>
    <xf numFmtId="15" fontId="11" fillId="2" borderId="11" applyNumberFormat="1" applyFont="1" applyFill="1" applyBorder="1" applyAlignment="1" applyProtection="0">
      <alignment horizontal="center" vertical="center"/>
    </xf>
    <xf numFmtId="49" fontId="15" fillId="2" borderId="5" applyNumberFormat="1" applyFont="1" applyFill="1" applyBorder="1" applyAlignment="1" applyProtection="0">
      <alignment vertical="bottom"/>
    </xf>
    <xf numFmtId="0" fontId="11" fillId="2" borderId="8" applyNumberFormat="0" applyFont="1" applyFill="1" applyBorder="1" applyAlignment="1" applyProtection="0">
      <alignment horizontal="left" vertical="top" wrapText="1"/>
    </xf>
    <xf numFmtId="0" fontId="11" fillId="2" borderId="28" applyNumberFormat="0" applyFont="1" applyFill="1" applyBorder="1" applyAlignment="1" applyProtection="0">
      <alignment vertical="bottom"/>
    </xf>
    <xf numFmtId="0" fontId="16" fillId="2" borderId="24" applyNumberFormat="0" applyFont="1" applyFill="1" applyBorder="1" applyAlignment="1" applyProtection="0">
      <alignment vertical="bottom"/>
    </xf>
    <xf numFmtId="9" fontId="11" fillId="2" borderId="28" applyNumberFormat="1" applyFont="1" applyFill="1" applyBorder="1" applyAlignment="1" applyProtection="0">
      <alignment horizontal="right" vertical="center"/>
    </xf>
    <xf numFmtId="0" fontId="0" fillId="2" borderId="26" applyNumberFormat="0" applyFont="1" applyFill="1" applyBorder="1" applyAlignment="1" applyProtection="0">
      <alignment vertical="bottom"/>
    </xf>
    <xf numFmtId="49" fontId="12" fillId="4" borderId="18" applyNumberFormat="1" applyFont="1" applyFill="1" applyBorder="1" applyAlignment="1" applyProtection="0">
      <alignment vertical="center" wrapText="1"/>
    </xf>
    <xf numFmtId="59" fontId="11" fillId="2" borderId="18" applyNumberFormat="1" applyFont="1" applyFill="1" applyBorder="1" applyAlignment="1" applyProtection="0">
      <alignment horizontal="center" vertical="center"/>
    </xf>
    <xf numFmtId="0" fontId="12" fillId="2" borderId="11" applyNumberFormat="0" applyFont="1" applyFill="1" applyBorder="1" applyAlignment="1" applyProtection="0">
      <alignment vertical="center" wrapText="1"/>
    </xf>
    <xf numFmtId="49" fontId="17" fillId="2" borderId="5" applyNumberFormat="1" applyFont="1" applyFill="1" applyBorder="1" applyAlignment="1" applyProtection="0">
      <alignment vertical="bottom"/>
    </xf>
    <xf numFmtId="1" fontId="12" fillId="5" borderId="18" applyNumberFormat="1" applyFont="1" applyFill="1" applyBorder="1" applyAlignment="1" applyProtection="0">
      <alignment vertical="center"/>
    </xf>
    <xf numFmtId="0" fontId="12" fillId="2" borderId="15" applyNumberFormat="0" applyFont="1" applyFill="1" applyBorder="1" applyAlignment="1" applyProtection="0">
      <alignment horizontal="center" vertical="center"/>
    </xf>
    <xf numFmtId="0" fontId="14" fillId="2" borderId="2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49" fontId="19" fillId="2" borderId="32" applyNumberFormat="1" applyFont="1" applyFill="1" applyBorder="1" applyAlignment="1" applyProtection="0">
      <alignment vertical="bottom"/>
    </xf>
    <xf numFmtId="0" fontId="19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7" fillId="2" borderId="32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49" fontId="20" fillId="2" borderId="29" applyNumberFormat="1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49" fontId="21" fillId="2" borderId="32" applyNumberFormat="1" applyFont="1" applyFill="1" applyBorder="1" applyAlignment="1" applyProtection="0">
      <alignment horizontal="left" vertical="bottom"/>
    </xf>
    <xf numFmtId="0" fontId="21" fillId="2" borderId="32" applyNumberFormat="0" applyFont="1" applyFill="1" applyBorder="1" applyAlignment="1" applyProtection="0">
      <alignment horizontal="left" vertical="bottom"/>
    </xf>
    <xf numFmtId="49" fontId="0" fillId="2" borderId="17" applyNumberFormat="1" applyFont="1" applyFill="1" applyBorder="1" applyAlignment="1" applyProtection="0">
      <alignment vertical="bottom"/>
    </xf>
    <xf numFmtId="49" fontId="22" fillId="2" borderId="36" applyNumberFormat="1" applyFont="1" applyFill="1" applyBorder="1" applyAlignment="1" applyProtection="0">
      <alignment vertical="bottom" wrapText="1"/>
    </xf>
    <xf numFmtId="49" fontId="23" fillId="2" borderId="37" applyNumberFormat="1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49" fontId="23" fillId="2" borderId="32" applyNumberFormat="1" applyFont="1" applyFill="1" applyBorder="1" applyAlignment="1" applyProtection="0">
      <alignment vertical="bottom"/>
    </xf>
    <xf numFmtId="0" fontId="24" fillId="2" borderId="32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0" fontId="23" fillId="2" borderId="32" applyNumberFormat="0" applyFont="1" applyFill="1" applyBorder="1" applyAlignment="1" applyProtection="0">
      <alignment vertical="bottom"/>
    </xf>
    <xf numFmtId="49" fontId="0" fillId="2" borderId="32" applyNumberFormat="1" applyFont="1" applyFill="1" applyBorder="1" applyAlignment="1" applyProtection="0">
      <alignment vertical="bottom"/>
    </xf>
    <xf numFmtId="0" fontId="25" fillId="2" borderId="32" applyNumberFormat="0" applyFont="1" applyFill="1" applyBorder="1" applyAlignment="1" applyProtection="0">
      <alignment vertical="bottom"/>
    </xf>
    <xf numFmtId="0" fontId="25" fillId="2" borderId="36" applyNumberFormat="0" applyFont="1" applyFill="1" applyBorder="1" applyAlignment="1" applyProtection="0">
      <alignment vertical="bottom"/>
    </xf>
    <xf numFmtId="59" fontId="21" fillId="2" borderId="32" applyNumberFormat="1" applyFont="1" applyFill="1" applyBorder="1" applyAlignment="1" applyProtection="0">
      <alignment horizontal="left" vertical="center"/>
    </xf>
    <xf numFmtId="0" fontId="25" fillId="2" borderId="39" applyNumberFormat="0" applyFont="1" applyFill="1" applyBorder="1" applyAlignment="1" applyProtection="0">
      <alignment vertical="bottom"/>
    </xf>
    <xf numFmtId="49" fontId="7" fillId="2" borderId="40" applyNumberFormat="1" applyFont="1" applyFill="1" applyBorder="1" applyAlignment="1" applyProtection="0">
      <alignment horizontal="center" vertical="center"/>
    </xf>
    <xf numFmtId="0" fontId="7" fillId="2" borderId="41" applyNumberFormat="0" applyFont="1" applyFill="1" applyBorder="1" applyAlignment="1" applyProtection="0">
      <alignment horizontal="center" vertical="center"/>
    </xf>
    <xf numFmtId="0" fontId="7" fillId="2" borderId="42" applyNumberFormat="0" applyFont="1" applyFill="1" applyBorder="1" applyAlignment="1" applyProtection="0">
      <alignment horizontal="center" vertical="center"/>
    </xf>
    <xf numFmtId="0" fontId="7" fillId="2" borderId="43" applyNumberFormat="0" applyFont="1" applyFill="1" applyBorder="1" applyAlignment="1" applyProtection="0">
      <alignment horizontal="center" vertical="bottom"/>
    </xf>
    <xf numFmtId="0" fontId="26" fillId="2" borderId="32" applyNumberFormat="0" applyFont="1" applyFill="1" applyBorder="1" applyAlignment="1" applyProtection="0">
      <alignment vertical="bottom"/>
    </xf>
    <xf numFmtId="0" fontId="27" fillId="2" borderId="32" applyNumberFormat="0" applyFont="1" applyFill="1" applyBorder="1" applyAlignment="1" applyProtection="0">
      <alignment vertical="bottom"/>
    </xf>
    <xf numFmtId="0" fontId="21" fillId="2" borderId="32" applyNumberFormat="0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/>
    </xf>
    <xf numFmtId="49" fontId="7" fillId="2" borderId="45" applyNumberFormat="1" applyFont="1" applyFill="1" applyBorder="1" applyAlignment="1" applyProtection="0">
      <alignment horizontal="center" vertical="center" wrapText="1"/>
    </xf>
    <xf numFmtId="49" fontId="7" fillId="2" borderId="46" applyNumberFormat="1" applyFont="1" applyFill="1" applyBorder="1" applyAlignment="1" applyProtection="0">
      <alignment horizontal="center" vertical="center" wrapText="1"/>
    </xf>
    <xf numFmtId="49" fontId="7" fillId="2" borderId="47" applyNumberFormat="1" applyFont="1" applyFill="1" applyBorder="1" applyAlignment="1" applyProtection="0">
      <alignment horizontal="center" vertical="center" wrapText="1"/>
    </xf>
    <xf numFmtId="49" fontId="7" fillId="2" borderId="48" applyNumberFormat="1" applyFont="1" applyFill="1" applyBorder="1" applyAlignment="1" applyProtection="0">
      <alignment horizontal="center" vertical="center" wrapText="1"/>
    </xf>
    <xf numFmtId="49" fontId="7" fillId="2" borderId="49" applyNumberFormat="1" applyFont="1" applyFill="1" applyBorder="1" applyAlignment="1" applyProtection="0">
      <alignment horizontal="center" vertical="center" wrapText="1"/>
    </xf>
    <xf numFmtId="49" fontId="7" fillId="2" borderId="50" applyNumberFormat="1" applyFont="1" applyFill="1" applyBorder="1" applyAlignment="1" applyProtection="0">
      <alignment horizontal="center" vertical="center" wrapText="1"/>
    </xf>
    <xf numFmtId="0" fontId="7" fillId="2" borderId="51" applyNumberFormat="0" applyFont="1" applyFill="1" applyBorder="1" applyAlignment="1" applyProtection="0">
      <alignment horizontal="center" vertical="center" wrapText="1"/>
    </xf>
    <xf numFmtId="49" fontId="25" fillId="2" borderId="52" applyNumberFormat="1" applyFont="1" applyFill="1" applyBorder="1" applyAlignment="1" applyProtection="0">
      <alignment horizontal="center" vertical="center" wrapText="1"/>
    </xf>
    <xf numFmtId="0" fontId="7" fillId="2" borderId="43" applyNumberFormat="0" applyFont="1" applyFill="1" applyBorder="1" applyAlignment="1" applyProtection="0">
      <alignment horizontal="center" vertical="center" wrapText="1"/>
    </xf>
    <xf numFmtId="0" fontId="7" fillId="2" borderId="53" applyNumberFormat="0" applyFont="1" applyFill="1" applyBorder="1" applyAlignment="1" applyProtection="0">
      <alignment horizontal="center" vertical="center" wrapText="1"/>
    </xf>
    <xf numFmtId="0" fontId="7" fillId="2" borderId="54" applyNumberFormat="0" applyFont="1" applyFill="1" applyBorder="1" applyAlignment="1" applyProtection="0">
      <alignment horizontal="center" vertical="center" wrapText="1"/>
    </xf>
    <xf numFmtId="0" fontId="7" fillId="2" borderId="55" applyNumberFormat="0" applyFont="1" applyFill="1" applyBorder="1" applyAlignment="1" applyProtection="0">
      <alignment horizontal="center" vertical="center" wrapText="1"/>
    </xf>
    <xf numFmtId="49" fontId="25" fillId="2" borderId="56" applyNumberFormat="1" applyFont="1" applyFill="1" applyBorder="1" applyAlignment="1" applyProtection="0">
      <alignment horizontal="center" vertical="center" wrapText="1"/>
    </xf>
    <xf numFmtId="49" fontId="25" fillId="2" borderId="57" applyNumberFormat="1" applyFont="1" applyFill="1" applyBorder="1" applyAlignment="1" applyProtection="0">
      <alignment horizontal="center" vertical="center"/>
    </xf>
    <xf numFmtId="49" fontId="25" fillId="2" borderId="58" applyNumberFormat="1" applyFont="1" applyFill="1" applyBorder="1" applyAlignment="1" applyProtection="0">
      <alignment horizontal="center" vertical="center"/>
    </xf>
    <xf numFmtId="49" fontId="25" fillId="2" borderId="59" applyNumberFormat="1" applyFont="1" applyFill="1" applyBorder="1" applyAlignment="1" applyProtection="0">
      <alignment horizontal="center" vertical="center"/>
    </xf>
    <xf numFmtId="0" fontId="25" fillId="2" borderId="60" applyNumberFormat="0" applyFont="1" applyFill="1" applyBorder="1" applyAlignment="1" applyProtection="0">
      <alignment horizontal="center" vertical="center" wrapText="1"/>
    </xf>
    <xf numFmtId="0" fontId="25" fillId="2" borderId="43" applyNumberFormat="0" applyFont="1" applyFill="1" applyBorder="1" applyAlignment="1" applyProtection="0">
      <alignment horizontal="center" vertical="bottom"/>
    </xf>
    <xf numFmtId="49" fontId="25" fillId="6" borderId="49" applyNumberFormat="1" applyFont="1" applyFill="1" applyBorder="1" applyAlignment="1" applyProtection="0">
      <alignment horizontal="left" vertical="center"/>
    </xf>
    <xf numFmtId="49" fontId="25" fillId="6" borderId="61" applyNumberFormat="1" applyFont="1" applyFill="1" applyBorder="1" applyAlignment="1" applyProtection="0">
      <alignment horizontal="left" vertical="center"/>
    </xf>
    <xf numFmtId="49" fontId="25" fillId="7" borderId="61" applyNumberFormat="1" applyFont="1" applyFill="1" applyBorder="1" applyAlignment="1" applyProtection="0">
      <alignment horizontal="left" vertical="center"/>
    </xf>
    <xf numFmtId="59" fontId="25" fillId="7" borderId="61" applyNumberFormat="1" applyFont="1" applyFill="1" applyBorder="1" applyAlignment="1" applyProtection="0">
      <alignment horizontal="left" vertical="center"/>
    </xf>
    <xf numFmtId="59" fontId="25" fillId="7" borderId="18" applyNumberFormat="1" applyFont="1" applyFill="1" applyBorder="1" applyAlignment="1" applyProtection="0">
      <alignment horizontal="left" vertical="center"/>
    </xf>
    <xf numFmtId="0" fontId="25" fillId="6" borderId="18" applyNumberFormat="0" applyFont="1" applyFill="1" applyBorder="1" applyAlignment="1" applyProtection="0">
      <alignment horizontal="center" vertical="center"/>
    </xf>
    <xf numFmtId="0" fontId="25" fillId="7" borderId="62" applyNumberFormat="0" applyFont="1" applyFill="1" applyBorder="1" applyAlignment="1" applyProtection="0">
      <alignment horizontal="center" vertical="center"/>
    </xf>
    <xf numFmtId="0" fontId="25" fillId="7" borderId="49" applyNumberFormat="0" applyFont="1" applyFill="1" applyBorder="1" applyAlignment="1" applyProtection="0">
      <alignment horizontal="center" vertical="center"/>
    </xf>
    <xf numFmtId="0" fontId="25" fillId="7" borderId="63" applyNumberFormat="0" applyFont="1" applyFill="1" applyBorder="1" applyAlignment="1" applyProtection="0">
      <alignment horizontal="center" vertical="center"/>
    </xf>
    <xf numFmtId="1" fontId="25" fillId="4" borderId="48" applyNumberFormat="1" applyFont="1" applyFill="1" applyBorder="1" applyAlignment="1" applyProtection="0">
      <alignment horizontal="center" vertical="center"/>
    </xf>
    <xf numFmtId="59" fontId="25" fillId="2" borderId="43" applyNumberFormat="1" applyFont="1" applyFill="1" applyBorder="1" applyAlignment="1" applyProtection="0">
      <alignment horizontal="left" vertical="center"/>
    </xf>
    <xf numFmtId="60" fontId="26" fillId="2" borderId="32" applyNumberFormat="1" applyFont="1" applyFill="1" applyBorder="1" applyAlignment="1" applyProtection="0">
      <alignment vertical="bottom"/>
    </xf>
    <xf numFmtId="49" fontId="25" fillId="6" borderId="64" applyNumberFormat="1" applyFont="1" applyFill="1" applyBorder="1" applyAlignment="1" applyProtection="0">
      <alignment horizontal="left" vertical="center"/>
    </xf>
    <xf numFmtId="0" fontId="25" fillId="6" borderId="18" applyNumberFormat="0" applyFont="1" applyFill="1" applyBorder="1" applyAlignment="1" applyProtection="0">
      <alignment horizontal="left" vertical="center"/>
    </xf>
    <xf numFmtId="0" fontId="25" fillId="7" borderId="18" applyNumberFormat="0" applyFont="1" applyFill="1" applyBorder="1" applyAlignment="1" applyProtection="0">
      <alignment horizontal="left" vertical="center"/>
    </xf>
    <xf numFmtId="59" fontId="25" fillId="7" borderId="14" applyNumberFormat="1" applyFont="1" applyFill="1" applyBorder="1" applyAlignment="1" applyProtection="0">
      <alignment horizontal="left" vertical="center"/>
    </xf>
    <xf numFmtId="59" fontId="25" fillId="7" borderId="15" applyNumberFormat="1" applyFont="1" applyFill="1" applyBorder="1" applyAlignment="1" applyProtection="0">
      <alignment horizontal="left" vertical="center"/>
    </xf>
    <xf numFmtId="0" fontId="25" fillId="6" borderId="15" applyNumberFormat="0" applyFont="1" applyFill="1" applyBorder="1" applyAlignment="1" applyProtection="0">
      <alignment horizontal="center" vertical="center"/>
    </xf>
    <xf numFmtId="0" fontId="25" fillId="7" borderId="65" applyNumberFormat="0" applyFont="1" applyFill="1" applyBorder="1" applyAlignment="1" applyProtection="0">
      <alignment horizontal="center" vertical="center"/>
    </xf>
    <xf numFmtId="0" fontId="25" fillId="7" borderId="64" applyNumberFormat="0" applyFont="1" applyFill="1" applyBorder="1" applyAlignment="1" applyProtection="0">
      <alignment horizontal="center" vertical="center"/>
    </xf>
    <xf numFmtId="0" fontId="25" fillId="7" borderId="66" applyNumberFormat="0" applyFont="1" applyFill="1" applyBorder="1" applyAlignment="1" applyProtection="0">
      <alignment horizontal="center" vertical="center"/>
    </xf>
    <xf numFmtId="1" fontId="25" fillId="4" borderId="56" applyNumberFormat="1" applyFont="1" applyFill="1" applyBorder="1" applyAlignment="1" applyProtection="0">
      <alignment horizontal="center" vertical="center"/>
    </xf>
    <xf numFmtId="49" fontId="25" fillId="6" borderId="18" applyNumberFormat="1" applyFont="1" applyFill="1" applyBorder="1" applyAlignment="1" applyProtection="0">
      <alignment horizontal="left" vertical="center"/>
    </xf>
    <xf numFmtId="49" fontId="25" fillId="7" borderId="18" applyNumberFormat="1" applyFont="1" applyFill="1" applyBorder="1" applyAlignment="1" applyProtection="0">
      <alignment horizontal="left" vertical="center"/>
    </xf>
    <xf numFmtId="59" fontId="25" fillId="7" borderId="66" applyNumberFormat="1" applyFont="1" applyFill="1" applyBorder="1" applyAlignment="1" applyProtection="0">
      <alignment horizontal="left" vertical="center"/>
    </xf>
    <xf numFmtId="59" fontId="25" fillId="7" borderId="56" applyNumberFormat="1" applyFont="1" applyFill="1" applyBorder="1" applyAlignment="1" applyProtection="0">
      <alignment horizontal="left" vertical="center"/>
    </xf>
    <xf numFmtId="0" fontId="25" fillId="6" borderId="56" applyNumberFormat="0" applyFont="1" applyFill="1" applyBorder="1" applyAlignment="1" applyProtection="0">
      <alignment horizontal="center" vertical="center"/>
    </xf>
    <xf numFmtId="0" fontId="25" fillId="7" borderId="56" applyNumberFormat="0" applyFont="1" applyFill="1" applyBorder="1" applyAlignment="1" applyProtection="0">
      <alignment horizontal="center" vertical="center"/>
    </xf>
    <xf numFmtId="49" fontId="25" fillId="6" borderId="56" applyNumberFormat="1" applyFont="1" applyFill="1" applyBorder="1" applyAlignment="1" applyProtection="0">
      <alignment horizontal="center" vertical="center"/>
    </xf>
    <xf numFmtId="49" fontId="25" fillId="7" borderId="56" applyNumberFormat="1" applyFont="1" applyFill="1" applyBorder="1" applyAlignment="1" applyProtection="0">
      <alignment horizontal="center" vertical="center"/>
    </xf>
    <xf numFmtId="49" fontId="25" fillId="7" borderId="64" applyNumberFormat="1" applyFont="1" applyFill="1" applyBorder="1" applyAlignment="1" applyProtection="0">
      <alignment horizontal="center" vertical="center"/>
    </xf>
    <xf numFmtId="49" fontId="25" fillId="7" borderId="66" applyNumberFormat="1" applyFont="1" applyFill="1" applyBorder="1" applyAlignment="1" applyProtection="0">
      <alignment horizontal="center" vertical="center"/>
    </xf>
    <xf numFmtId="49" fontId="25" fillId="4" borderId="56" applyNumberFormat="1" applyFont="1" applyFill="1" applyBorder="1" applyAlignment="1" applyProtection="0">
      <alignment horizontal="center" vertical="center"/>
    </xf>
    <xf numFmtId="49" fontId="25" fillId="7" borderId="66" applyNumberFormat="1" applyFont="1" applyFill="1" applyBorder="1" applyAlignment="1" applyProtection="0">
      <alignment horizontal="left" vertical="center"/>
    </xf>
    <xf numFmtId="0" fontId="25" fillId="7" borderId="66" applyNumberFormat="0" applyFont="1" applyFill="1" applyBorder="1" applyAlignment="1" applyProtection="0">
      <alignment horizontal="left" vertical="center"/>
    </xf>
    <xf numFmtId="0" fontId="25" fillId="2" borderId="43" applyNumberFormat="0" applyFont="1" applyFill="1" applyBorder="1" applyAlignment="1" applyProtection="0">
      <alignment vertical="bottom"/>
    </xf>
    <xf numFmtId="0" fontId="25" fillId="7" borderId="18" applyNumberFormat="0" applyFont="1" applyFill="1" applyBorder="1" applyAlignment="1" applyProtection="0">
      <alignment horizontal="center" vertical="center"/>
    </xf>
    <xf numFmtId="49" fontId="25" fillId="7" borderId="18" applyNumberFormat="1" applyFont="1" applyFill="1" applyBorder="1" applyAlignment="1" applyProtection="0">
      <alignment horizontal="center" vertical="center"/>
    </xf>
    <xf numFmtId="0" fontId="25" fillId="6" borderId="64" applyNumberFormat="0" applyFont="1" applyFill="1" applyBorder="1" applyAlignment="1" applyProtection="0">
      <alignment horizontal="left" vertical="center"/>
    </xf>
    <xf numFmtId="0" fontId="25" fillId="6" borderId="57" applyNumberFormat="0" applyFont="1" applyFill="1" applyBorder="1" applyAlignment="1" applyProtection="0">
      <alignment horizontal="left" vertical="center"/>
    </xf>
    <xf numFmtId="0" fontId="25" fillId="6" borderId="58" applyNumberFormat="0" applyFont="1" applyFill="1" applyBorder="1" applyAlignment="1" applyProtection="0">
      <alignment horizontal="left" vertical="center"/>
    </xf>
    <xf numFmtId="59" fontId="25" fillId="7" borderId="58" applyNumberFormat="1" applyFont="1" applyFill="1" applyBorder="1" applyAlignment="1" applyProtection="0">
      <alignment horizontal="left" vertical="center"/>
    </xf>
    <xf numFmtId="59" fontId="25" fillId="7" borderId="67" applyNumberFormat="1" applyFont="1" applyFill="1" applyBorder="1" applyAlignment="1" applyProtection="0">
      <alignment horizontal="left" vertical="center"/>
    </xf>
    <xf numFmtId="0" fontId="25" fillId="6" borderId="68" applyNumberFormat="0" applyFont="1" applyFill="1" applyBorder="1" applyAlignment="1" applyProtection="0">
      <alignment horizontal="center" vertical="center"/>
    </xf>
    <xf numFmtId="0" fontId="25" fillId="7" borderId="57" applyNumberFormat="0" applyFont="1" applyFill="1" applyBorder="1" applyAlignment="1" applyProtection="0">
      <alignment horizontal="center" vertical="center"/>
    </xf>
    <xf numFmtId="0" fontId="25" fillId="7" borderId="58" applyNumberFormat="0" applyFont="1" applyFill="1" applyBorder="1" applyAlignment="1" applyProtection="0">
      <alignment horizontal="center" vertical="center"/>
    </xf>
    <xf numFmtId="0" fontId="25" fillId="7" borderId="67" applyNumberFormat="0" applyFont="1" applyFill="1" applyBorder="1" applyAlignment="1" applyProtection="0">
      <alignment horizontal="center" vertical="center"/>
    </xf>
    <xf numFmtId="49" fontId="25" fillId="4" borderId="68" applyNumberFormat="1" applyFont="1" applyFill="1" applyBorder="1" applyAlignment="1" applyProtection="0">
      <alignment horizontal="center" vertical="center"/>
    </xf>
    <xf numFmtId="0" fontId="25" fillId="2" borderId="37" applyNumberFormat="0" applyFont="1" applyFill="1" applyBorder="1" applyAlignment="1" applyProtection="0">
      <alignment vertical="bottom"/>
    </xf>
    <xf numFmtId="59" fontId="25" fillId="2" borderId="37" applyNumberFormat="1" applyFont="1" applyFill="1" applyBorder="1" applyAlignment="1" applyProtection="0">
      <alignment vertical="bottom"/>
    </xf>
    <xf numFmtId="0" fontId="25" fillId="2" borderId="32" applyNumberFormat="0" applyFont="1" applyFill="1" applyBorder="1" applyAlignment="1" applyProtection="0">
      <alignment horizontal="left" vertical="top"/>
    </xf>
    <xf numFmtId="59" fontId="28" fillId="2" borderId="32" applyNumberFormat="1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49" fontId="28" fillId="4" borderId="69" applyNumberFormat="1" applyFont="1" applyFill="1" applyBorder="1" applyAlignment="1" applyProtection="0">
      <alignment horizontal="center" vertical="center" wrapText="1"/>
    </xf>
    <xf numFmtId="0" fontId="28" fillId="4" borderId="70" applyNumberFormat="0" applyFont="1" applyFill="1" applyBorder="1" applyAlignment="1" applyProtection="0">
      <alignment horizontal="center" vertical="center" wrapText="1"/>
    </xf>
    <xf numFmtId="0" fontId="28" fillId="4" borderId="71" applyNumberFormat="0" applyFont="1" applyFill="1" applyBorder="1" applyAlignment="1" applyProtection="0">
      <alignment horizontal="center" vertical="center" wrapText="1"/>
    </xf>
    <xf numFmtId="0" fontId="0" fillId="2" borderId="43" applyNumberFormat="0" applyFont="1" applyFill="1" applyBorder="1" applyAlignment="1" applyProtection="0">
      <alignment vertical="bottom"/>
    </xf>
    <xf numFmtId="0" fontId="28" fillId="2" borderId="32" applyNumberFormat="0" applyFont="1" applyFill="1" applyBorder="1" applyAlignment="1" applyProtection="0">
      <alignment vertical="center" wrapText="1"/>
    </xf>
    <xf numFmtId="0" fontId="28" fillId="4" borderId="72" applyNumberFormat="0" applyFont="1" applyFill="1" applyBorder="1" applyAlignment="1" applyProtection="0">
      <alignment horizontal="center" vertical="center" wrapText="1"/>
    </xf>
    <xf numFmtId="49" fontId="28" fillId="4" borderId="73" applyNumberFormat="1" applyFont="1" applyFill="1" applyBorder="1" applyAlignment="1" applyProtection="0">
      <alignment horizontal="center" vertical="center" wrapText="1"/>
    </xf>
    <xf numFmtId="49" fontId="28" fillId="4" borderId="74" applyNumberFormat="1" applyFont="1" applyFill="1" applyBorder="1" applyAlignment="1" applyProtection="0">
      <alignment vertical="center" wrapText="1"/>
    </xf>
    <xf numFmtId="0" fontId="0" fillId="4" borderId="71" applyNumberFormat="0" applyFont="1" applyFill="1" applyBorder="1" applyAlignment="1" applyProtection="0">
      <alignment vertical="bottom"/>
    </xf>
    <xf numFmtId="49" fontId="0" fillId="4" borderId="75" applyNumberFormat="1" applyFont="1" applyFill="1" applyBorder="1" applyAlignment="1" applyProtection="0">
      <alignment horizontal="center" vertical="center" wrapText="1"/>
    </xf>
    <xf numFmtId="59" fontId="0" fillId="2" borderId="32" applyNumberFormat="1" applyFont="1" applyFill="1" applyBorder="1" applyAlignment="1" applyProtection="0">
      <alignment horizontal="center" vertical="center" wrapText="1"/>
    </xf>
    <xf numFmtId="49" fontId="28" fillId="7" borderId="76" applyNumberFormat="1" applyFont="1" applyFill="1" applyBorder="1" applyAlignment="1" applyProtection="0">
      <alignment horizontal="center" vertical="center" wrapText="1"/>
    </xf>
    <xf numFmtId="0" fontId="28" fillId="7" borderId="77" applyNumberFormat="0" applyFont="1" applyFill="1" applyBorder="1" applyAlignment="1" applyProtection="0">
      <alignment horizontal="center" vertical="center" wrapText="1"/>
    </xf>
    <xf numFmtId="1" fontId="28" fillId="7" borderId="78" applyNumberFormat="1" applyFont="1" applyFill="1" applyBorder="1" applyAlignment="1" applyProtection="0">
      <alignment horizontal="center" vertical="center" wrapText="1"/>
    </xf>
    <xf numFmtId="49" fontId="28" fillId="4" borderId="79" applyNumberFormat="1" applyFont="1" applyFill="1" applyBorder="1" applyAlignment="1" applyProtection="0">
      <alignment horizontal="center" vertical="center" wrapText="1"/>
    </xf>
    <xf numFmtId="49" fontId="0" fillId="4" borderId="62" applyNumberFormat="1" applyFont="1" applyFill="1" applyBorder="1" applyAlignment="1" applyProtection="0">
      <alignment horizontal="center" vertical="center"/>
    </xf>
    <xf numFmtId="1" fontId="0" fillId="7" borderId="49" applyNumberFormat="1" applyFont="1" applyFill="1" applyBorder="1" applyAlignment="1" applyProtection="0">
      <alignment horizontal="center" vertical="center"/>
    </xf>
    <xf numFmtId="1" fontId="0" fillId="7" borderId="61" applyNumberFormat="1" applyFont="1" applyFill="1" applyBorder="1" applyAlignment="1" applyProtection="0">
      <alignment horizontal="center" vertical="center"/>
    </xf>
    <xf numFmtId="1" fontId="0" fillId="7" borderId="62" applyNumberFormat="1" applyFont="1" applyFill="1" applyBorder="1" applyAlignment="1" applyProtection="0">
      <alignment horizontal="center" vertical="center"/>
    </xf>
    <xf numFmtId="1" fontId="0" fillId="7" borderId="80" applyNumberFormat="1" applyFont="1" applyFill="1" applyBorder="1" applyAlignment="1" applyProtection="0">
      <alignment horizontal="center" vertical="center"/>
    </xf>
    <xf numFmtId="1" fontId="0" fillId="2" borderId="43" applyNumberFormat="1" applyFont="1" applyFill="1" applyBorder="1" applyAlignment="1" applyProtection="0">
      <alignment horizontal="center" vertical="center"/>
    </xf>
    <xf numFmtId="1" fontId="0" fillId="2" borderId="32" applyNumberFormat="1" applyFont="1" applyFill="1" applyBorder="1" applyAlignment="1" applyProtection="0">
      <alignment horizontal="center" vertical="center"/>
    </xf>
    <xf numFmtId="0" fontId="28" fillId="7" borderId="81" applyNumberFormat="0" applyFont="1" applyFill="1" applyBorder="1" applyAlignment="1" applyProtection="0">
      <alignment horizontal="center" vertical="center" wrapText="1"/>
    </xf>
    <xf numFmtId="0" fontId="28" fillId="7" borderId="13" applyNumberFormat="0" applyFont="1" applyFill="1" applyBorder="1" applyAlignment="1" applyProtection="0">
      <alignment horizontal="center" vertical="center" wrapText="1"/>
    </xf>
    <xf numFmtId="1" fontId="28" fillId="7" borderId="82" applyNumberFormat="1" applyFont="1" applyFill="1" applyBorder="1" applyAlignment="1" applyProtection="0">
      <alignment horizontal="center" vertical="center" wrapText="1"/>
    </xf>
    <xf numFmtId="0" fontId="28" fillId="4" borderId="83" applyNumberFormat="0" applyFont="1" applyFill="1" applyBorder="1" applyAlignment="1" applyProtection="0">
      <alignment horizontal="center" vertical="center" wrapText="1"/>
    </xf>
    <xf numFmtId="49" fontId="0" fillId="2" borderId="67" applyNumberFormat="1" applyFont="1" applyFill="1" applyBorder="1" applyAlignment="1" applyProtection="0">
      <alignment horizontal="center" vertical="center"/>
    </xf>
    <xf numFmtId="1" fontId="0" fillId="2" borderId="57" applyNumberFormat="1" applyFont="1" applyFill="1" applyBorder="1" applyAlignment="1" applyProtection="0">
      <alignment horizontal="center" vertical="center"/>
    </xf>
    <xf numFmtId="1" fontId="0" fillId="2" borderId="58" applyNumberFormat="1" applyFont="1" applyFill="1" applyBorder="1" applyAlignment="1" applyProtection="0">
      <alignment horizontal="center" vertical="center"/>
    </xf>
    <xf numFmtId="1" fontId="0" fillId="2" borderId="67" applyNumberFormat="1" applyFont="1" applyFill="1" applyBorder="1" applyAlignment="1" applyProtection="0">
      <alignment horizontal="center" vertical="center"/>
    </xf>
    <xf numFmtId="1" fontId="0" fillId="7" borderId="84" applyNumberFormat="1" applyFont="1" applyFill="1" applyBorder="1" applyAlignment="1" applyProtection="0">
      <alignment horizontal="center" vertical="center"/>
    </xf>
    <xf numFmtId="0" fontId="28" fillId="7" borderId="85" applyNumberFormat="0" applyFont="1" applyFill="1" applyBorder="1" applyAlignment="1" applyProtection="0">
      <alignment horizontal="center" vertical="center" wrapText="1"/>
    </xf>
    <xf numFmtId="0" fontId="28" fillId="7" borderId="86" applyNumberFormat="0" applyFont="1" applyFill="1" applyBorder="1" applyAlignment="1" applyProtection="0">
      <alignment horizontal="center" vertical="center" wrapText="1"/>
    </xf>
    <xf numFmtId="1" fontId="28" fillId="7" borderId="87" applyNumberFormat="1" applyFont="1" applyFill="1" applyBorder="1" applyAlignment="1" applyProtection="0">
      <alignment horizontal="center" vertical="center" wrapText="1"/>
    </xf>
    <xf numFmtId="1" fontId="0" fillId="7" borderId="88" applyNumberFormat="1" applyFont="1" applyFill="1" applyBorder="1" applyAlignment="1" applyProtection="0">
      <alignment horizontal="center" vertical="center"/>
    </xf>
    <xf numFmtId="49" fontId="24" fillId="6" borderId="76" applyNumberFormat="1" applyFont="1" applyFill="1" applyBorder="1" applyAlignment="1" applyProtection="0">
      <alignment horizontal="center" vertical="center" wrapText="1"/>
    </xf>
    <xf numFmtId="0" fontId="24" fillId="6" borderId="77" applyNumberFormat="0" applyFont="1" applyFill="1" applyBorder="1" applyAlignment="1" applyProtection="0">
      <alignment horizontal="center" vertical="center" wrapText="1"/>
    </xf>
    <xf numFmtId="1" fontId="0" fillId="6" borderId="49" applyNumberFormat="1" applyFont="1" applyFill="1" applyBorder="1" applyAlignment="1" applyProtection="0">
      <alignment horizontal="center" vertical="center"/>
    </xf>
    <xf numFmtId="1" fontId="0" fillId="6" borderId="61" applyNumberFormat="1" applyFont="1" applyFill="1" applyBorder="1" applyAlignment="1" applyProtection="0">
      <alignment horizontal="center" vertical="center"/>
    </xf>
    <xf numFmtId="1" fontId="0" fillId="6" borderId="62" applyNumberFormat="1" applyFont="1" applyFill="1" applyBorder="1" applyAlignment="1" applyProtection="0">
      <alignment horizontal="center" vertical="center"/>
    </xf>
    <xf numFmtId="1" fontId="0" fillId="6" borderId="80" applyNumberFormat="1" applyFont="1" applyFill="1" applyBorder="1" applyAlignment="1" applyProtection="0">
      <alignment horizontal="center" vertical="center"/>
    </xf>
    <xf numFmtId="0" fontId="24" fillId="6" borderId="81" applyNumberFormat="0" applyFont="1" applyFill="1" applyBorder="1" applyAlignment="1" applyProtection="0">
      <alignment horizontal="center" vertical="center" wrapText="1"/>
    </xf>
    <xf numFmtId="0" fontId="24" fillId="6" borderId="13" applyNumberFormat="0" applyFont="1" applyFill="1" applyBorder="1" applyAlignment="1" applyProtection="0">
      <alignment horizontal="center" vertical="center" wrapText="1"/>
    </xf>
    <xf numFmtId="0" fontId="28" fillId="7" borderId="82" applyNumberFormat="0" applyFont="1" applyFill="1" applyBorder="1" applyAlignment="1" applyProtection="0">
      <alignment horizontal="center" vertical="center" wrapText="1"/>
    </xf>
    <xf numFmtId="1" fontId="0" fillId="6" borderId="84" applyNumberFormat="1" applyFont="1" applyFill="1" applyBorder="1" applyAlignment="1" applyProtection="0">
      <alignment horizontal="center" vertical="center"/>
    </xf>
    <xf numFmtId="0" fontId="24" fillId="6" borderId="85" applyNumberFormat="0" applyFont="1" applyFill="1" applyBorder="1" applyAlignment="1" applyProtection="0">
      <alignment horizontal="center" vertical="center" wrapText="1"/>
    </xf>
    <xf numFmtId="0" fontId="24" fillId="6" borderId="86" applyNumberFormat="0" applyFont="1" applyFill="1" applyBorder="1" applyAlignment="1" applyProtection="0">
      <alignment horizontal="center" vertical="center" wrapText="1"/>
    </xf>
    <xf numFmtId="0" fontId="28" fillId="7" borderId="87" applyNumberFormat="0" applyFont="1" applyFill="1" applyBorder="1" applyAlignment="1" applyProtection="0">
      <alignment horizontal="center" vertical="center" wrapText="1"/>
    </xf>
    <xf numFmtId="1" fontId="0" fillId="6" borderId="88" applyNumberFormat="1" applyFont="1" applyFill="1" applyBorder="1" applyAlignment="1" applyProtection="0">
      <alignment horizontal="center" vertical="center"/>
    </xf>
    <xf numFmtId="0" fontId="28" fillId="7" borderId="78" applyNumberFormat="1" applyFont="1" applyFill="1" applyBorder="1" applyAlignment="1" applyProtection="0">
      <alignment horizontal="center" vertical="center" wrapText="1"/>
    </xf>
    <xf numFmtId="0" fontId="28" fillId="7" borderId="63" applyNumberFormat="0" applyFont="1" applyFill="1" applyBorder="1" applyAlignment="1" applyProtection="0">
      <alignment horizontal="center" vertical="center" wrapText="1"/>
    </xf>
    <xf numFmtId="1" fontId="0" fillId="2" borderId="64" applyNumberFormat="1" applyFont="1" applyFill="1" applyBorder="1" applyAlignment="1" applyProtection="0">
      <alignment horizontal="center" vertical="center"/>
    </xf>
    <xf numFmtId="1" fontId="0" fillId="2" borderId="18" applyNumberFormat="1" applyFont="1" applyFill="1" applyBorder="1" applyAlignment="1" applyProtection="0">
      <alignment horizontal="center" vertical="center"/>
    </xf>
    <xf numFmtId="1" fontId="0" fillId="2" borderId="66" applyNumberFormat="1" applyFont="1" applyFill="1" applyBorder="1" applyAlignment="1" applyProtection="0">
      <alignment horizontal="center" vertical="center"/>
    </xf>
    <xf numFmtId="1" fontId="0" fillId="6" borderId="89" applyNumberFormat="1" applyFont="1" applyFill="1" applyBorder="1" applyAlignment="1" applyProtection="0">
      <alignment horizontal="center" vertical="center"/>
    </xf>
    <xf numFmtId="0" fontId="0" fillId="2" borderId="37" applyNumberFormat="0" applyFont="1" applyFill="1" applyBorder="1" applyAlignment="1" applyProtection="0">
      <alignment vertical="bottom"/>
    </xf>
    <xf numFmtId="1" fontId="21" fillId="2" borderId="90" applyNumberFormat="1" applyFont="1" applyFill="1" applyBorder="1" applyAlignment="1" applyProtection="0">
      <alignment horizontal="center" vertical="bottom"/>
    </xf>
    <xf numFmtId="1" fontId="0" fillId="2" borderId="32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f2f2f2"/>
      <rgbColor rgb="ffe2eeda"/>
      <rgbColor rgb="ff7f7f7f"/>
      <rgbColor rgb="fffff2cb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19050</xdr:rowOff>
    </xdr:from>
    <xdr:to>
      <xdr:col>1</xdr:col>
      <xdr:colOff>38100</xdr:colOff>
      <xdr:row>2</xdr:row>
      <xdr:rowOff>122044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19050"/>
          <a:ext cx="736600" cy="46494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57978</xdr:colOff>
      <xdr:row>0</xdr:row>
      <xdr:rowOff>52181</xdr:rowOff>
    </xdr:from>
    <xdr:to>
      <xdr:col>1</xdr:col>
      <xdr:colOff>776751</xdr:colOff>
      <xdr:row>2</xdr:row>
      <xdr:rowOff>103213</xdr:rowOff>
    </xdr:to>
    <xdr:pic>
      <xdr:nvPicPr>
        <xdr:cNvPr id="4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9578" y="52181"/>
          <a:ext cx="718774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57978</xdr:colOff>
      <xdr:row>39</xdr:row>
      <xdr:rowOff>31861</xdr:rowOff>
    </xdr:from>
    <xdr:to>
      <xdr:col>1</xdr:col>
      <xdr:colOff>776751</xdr:colOff>
      <xdr:row>41</xdr:row>
      <xdr:rowOff>129883</xdr:rowOff>
    </xdr:to>
    <xdr:pic>
      <xdr:nvPicPr>
        <xdr:cNvPr id="5" name="Picture 5" descr="Picture 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9578" y="9099026"/>
          <a:ext cx="718773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21"/>
  <sheetViews>
    <sheetView workbookViewId="0" showGridLines="0" defaultGridColor="1"/>
  </sheetViews>
  <sheetFormatPr defaultColWidth="9.16667" defaultRowHeight="14.25" customHeight="1" outlineLevelRow="0" outlineLevelCol="0"/>
  <cols>
    <col min="1" max="14" width="9.17188" style="1" customWidth="1"/>
    <col min="15" max="16384" width="9.17188" style="1" customWidth="1"/>
  </cols>
  <sheetData>
    <row r="1" ht="14.25" customHeight="1">
      <c r="A1" s="2"/>
      <c r="B1" s="3"/>
      <c r="C1" s="3"/>
      <c r="D1" t="s" s="4">
        <f>B8</f>
        <v>0</v>
      </c>
      <c r="E1" s="5"/>
      <c r="F1" s="5"/>
      <c r="G1" s="5"/>
      <c r="H1" s="5"/>
      <c r="I1" s="5"/>
      <c r="J1" s="5"/>
      <c r="K1" s="5"/>
      <c r="L1" s="3"/>
      <c r="M1" s="3"/>
      <c r="N1" s="6"/>
    </row>
    <row r="2" ht="14.25" customHeight="1">
      <c r="A2" s="7"/>
      <c r="B2" s="8"/>
      <c r="C2" s="8"/>
      <c r="D2" s="9"/>
      <c r="E2" s="9"/>
      <c r="F2" s="9"/>
      <c r="G2" s="9"/>
      <c r="H2" s="9"/>
      <c r="I2" s="9"/>
      <c r="J2" s="9"/>
      <c r="K2" s="9"/>
      <c r="L2" s="8"/>
      <c r="M2" s="8"/>
      <c r="N2" s="10"/>
    </row>
    <row r="3" ht="14.25" customHeight="1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2"/>
      <c r="M3" s="12"/>
      <c r="N3" s="14"/>
    </row>
    <row r="4" ht="14.2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</row>
    <row r="5" ht="14.2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0"/>
    </row>
    <row r="6" ht="14.2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</row>
    <row r="7" ht="14.2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0"/>
    </row>
    <row r="8" ht="27.75" customHeight="1">
      <c r="A8" s="7"/>
      <c r="B8" t="s" s="18">
        <v>1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0"/>
    </row>
    <row r="9" ht="14.2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0"/>
    </row>
    <row r="10" ht="15" customHeight="1">
      <c r="A10" s="7"/>
      <c r="B10" s="8"/>
      <c r="C10" t="s" s="20">
        <v>2</v>
      </c>
      <c r="D10" s="21"/>
      <c r="E10" s="21"/>
      <c r="F10" s="21"/>
      <c r="G10" s="21"/>
      <c r="H10" s="21"/>
      <c r="I10" s="21"/>
      <c r="J10" s="21"/>
      <c r="K10" s="21"/>
      <c r="L10" s="21"/>
      <c r="M10" s="8"/>
      <c r="N10" s="10"/>
    </row>
    <row r="11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</row>
    <row r="12" ht="20.25" customHeight="1">
      <c r="A12" s="7"/>
      <c r="B12" s="8"/>
      <c r="C12" t="s" s="22">
        <v>3</v>
      </c>
      <c r="D12" s="23"/>
      <c r="E12" s="23"/>
      <c r="F12" s="23"/>
      <c r="G12" s="23"/>
      <c r="H12" s="23"/>
      <c r="I12" s="23"/>
      <c r="J12" s="23"/>
      <c r="K12" s="23"/>
      <c r="L12" s="23"/>
      <c r="M12" s="8"/>
      <c r="N12" s="10"/>
    </row>
    <row r="13" ht="14.25" customHeight="1">
      <c r="A13" s="7"/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8"/>
      <c r="N13" s="10"/>
    </row>
    <row r="14" ht="20.25" customHeight="1">
      <c r="A14" s="7"/>
      <c r="B14" s="24"/>
      <c r="C14" t="s" s="25">
        <v>4</v>
      </c>
      <c r="D14" s="26"/>
      <c r="E14" s="26"/>
      <c r="F14" s="26"/>
      <c r="G14" s="26"/>
      <c r="H14" s="26"/>
      <c r="I14" s="26"/>
      <c r="J14" s="26"/>
      <c r="K14" s="26"/>
      <c r="L14" s="27"/>
      <c r="M14" s="28"/>
      <c r="N14" s="10"/>
    </row>
    <row r="15" ht="14.25" customHeight="1">
      <c r="A15" s="7"/>
      <c r="B15" s="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8"/>
      <c r="N15" s="10"/>
    </row>
    <row r="16" ht="14.2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0"/>
    </row>
    <row r="17" ht="27.75" customHeight="1">
      <c r="A17" s="7"/>
      <c r="B17" s="8"/>
      <c r="C17" t="s" s="29">
        <v>5</v>
      </c>
      <c r="D17" s="30"/>
      <c r="E17" s="30"/>
      <c r="F17" s="30"/>
      <c r="G17" s="30"/>
      <c r="H17" s="30"/>
      <c r="I17" s="30"/>
      <c r="J17" s="30"/>
      <c r="K17" s="30"/>
      <c r="L17" s="30"/>
      <c r="M17" s="8"/>
      <c r="N17" s="10"/>
    </row>
    <row r="18" ht="14.25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0"/>
    </row>
    <row r="19" ht="14.25" customHeight="1">
      <c r="A19" s="7"/>
      <c r="B19" s="8"/>
      <c r="C19" s="8"/>
      <c r="D19" s="8"/>
      <c r="E19" s="12"/>
      <c r="F19" s="12"/>
      <c r="G19" s="12"/>
      <c r="H19" s="12"/>
      <c r="I19" s="12"/>
      <c r="J19" s="12"/>
      <c r="K19" s="8"/>
      <c r="L19" s="8"/>
      <c r="M19" s="8"/>
      <c r="N19" s="10"/>
    </row>
    <row r="20" ht="14.25" customHeight="1">
      <c r="A20" s="7"/>
      <c r="B20" s="8"/>
      <c r="C20" s="8"/>
      <c r="D20" s="24"/>
      <c r="E20" t="s" s="31">
        <v>6</v>
      </c>
      <c r="F20" s="32"/>
      <c r="G20" s="32"/>
      <c r="H20" s="32"/>
      <c r="I20" s="32"/>
      <c r="J20" s="32"/>
      <c r="K20" s="28"/>
      <c r="L20" s="8"/>
      <c r="M20" s="8"/>
      <c r="N20" s="10"/>
    </row>
    <row r="21" ht="18" customHeight="1">
      <c r="A21" s="33"/>
      <c r="B21" s="34"/>
      <c r="C21" s="34"/>
      <c r="D21" s="35"/>
      <c r="E21" s="36">
        <v>43466</v>
      </c>
      <c r="F21" s="36"/>
      <c r="G21" s="36"/>
      <c r="H21" s="36"/>
      <c r="I21" s="36"/>
      <c r="J21" s="36"/>
      <c r="K21" s="37"/>
      <c r="L21" s="34"/>
      <c r="M21" s="34"/>
      <c r="N21" s="38"/>
    </row>
  </sheetData>
  <mergeCells count="7">
    <mergeCell ref="C17:L17"/>
    <mergeCell ref="E20:J20"/>
    <mergeCell ref="E21:J21"/>
    <mergeCell ref="D1:K3"/>
    <mergeCell ref="C12:L12"/>
    <mergeCell ref="C10:L10"/>
    <mergeCell ref="C14:L14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&amp;C&amp;"Calibri,Regular"&amp;11&amp;K0000002018/02/22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M74"/>
  <sheetViews>
    <sheetView workbookViewId="0" showGridLines="0" defaultGridColor="1"/>
  </sheetViews>
  <sheetFormatPr defaultColWidth="9.16667" defaultRowHeight="12.75" customHeight="1" outlineLevelRow="0" outlineLevelCol="0"/>
  <cols>
    <col min="1" max="1" width="1.35156" style="39" customWidth="1"/>
    <col min="2" max="2" width="13.5" style="39" customWidth="1"/>
    <col min="3" max="3" width="10.5" style="39" customWidth="1"/>
    <col min="4" max="5" width="10.6719" style="39" customWidth="1"/>
    <col min="6" max="6" width="13.5" style="39" customWidth="1"/>
    <col min="7" max="7" width="12.8516" style="39" customWidth="1"/>
    <col min="8" max="8" width="10" style="39" customWidth="1"/>
    <col min="9" max="10" width="8.35156" style="39" customWidth="1"/>
    <col min="11" max="13" width="9" style="39" customWidth="1"/>
    <col min="14" max="16384" width="9.17188" style="39" customWidth="1"/>
  </cols>
  <sheetData>
    <row r="1" ht="15" customHeight="1">
      <c r="A1" s="2"/>
      <c r="B1" s="3"/>
      <c r="C1" t="s" s="40">
        <f>'Cover Page'!$D$1</f>
        <v>7</v>
      </c>
      <c r="D1" s="41"/>
      <c r="E1" s="41"/>
      <c r="F1" t="s" s="42">
        <f>'Cover Page'!$C$12</f>
        <v>8</v>
      </c>
      <c r="G1" s="43"/>
      <c r="H1" s="43"/>
      <c r="I1" s="44">
        <f>'Cover Page'!$E$21</f>
        <v>43466</v>
      </c>
      <c r="J1" s="44"/>
      <c r="K1" s="3"/>
      <c r="L1" s="3"/>
      <c r="M1" s="6"/>
    </row>
    <row r="2" ht="15" customHeight="1">
      <c r="A2" s="7"/>
      <c r="B2" s="8"/>
      <c r="C2" s="45"/>
      <c r="D2" s="45"/>
      <c r="E2" s="45"/>
      <c r="F2" s="46"/>
      <c r="G2" s="46"/>
      <c r="H2" s="46"/>
      <c r="I2" s="47"/>
      <c r="J2" s="47"/>
      <c r="K2" s="8"/>
      <c r="L2" s="8"/>
      <c r="M2" s="10"/>
    </row>
    <row r="3" ht="15" customHeight="1">
      <c r="A3" s="11"/>
      <c r="B3" s="12"/>
      <c r="C3" s="48"/>
      <c r="D3" s="48"/>
      <c r="E3" s="48"/>
      <c r="F3" s="49"/>
      <c r="G3" s="49"/>
      <c r="H3" s="49"/>
      <c r="I3" s="50"/>
      <c r="J3" s="50"/>
      <c r="K3" s="8"/>
      <c r="L3" s="8"/>
      <c r="M3" s="10"/>
    </row>
    <row r="4" ht="8.2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8"/>
      <c r="L4" s="8"/>
      <c r="M4" s="10"/>
    </row>
    <row r="5" ht="15" customHeight="1">
      <c r="A5" s="51"/>
      <c r="B5" t="s" s="52">
        <v>9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4"/>
    </row>
    <row r="6" ht="23.25" customHeight="1">
      <c r="A6" s="51"/>
      <c r="B6" t="s" s="55">
        <v>10</v>
      </c>
      <c r="C6" s="56"/>
      <c r="D6" s="56"/>
      <c r="E6" s="56"/>
      <c r="F6" s="56"/>
      <c r="G6" s="56"/>
      <c r="H6" s="56"/>
      <c r="I6" s="56"/>
      <c r="J6" s="56"/>
      <c r="K6" s="53"/>
      <c r="L6" s="53"/>
      <c r="M6" s="54"/>
    </row>
    <row r="7" ht="12.75" customHeight="1">
      <c r="A7" s="51"/>
      <c r="B7" s="53"/>
      <c r="C7" s="53"/>
      <c r="D7" s="57"/>
      <c r="E7" s="57"/>
      <c r="F7" s="57"/>
      <c r="G7" s="57"/>
      <c r="H7" s="57"/>
      <c r="I7" s="53"/>
      <c r="J7" s="53"/>
      <c r="K7" s="53"/>
      <c r="L7" s="53"/>
      <c r="M7" s="54"/>
    </row>
    <row r="8" ht="21" customHeight="1">
      <c r="A8" s="51"/>
      <c r="B8" s="58"/>
      <c r="C8" s="59"/>
      <c r="D8" t="s" s="60">
        <v>11</v>
      </c>
      <c r="E8" s="61"/>
      <c r="F8" t="s" s="62">
        <v>12</v>
      </c>
      <c r="G8" t="s" s="62">
        <v>13</v>
      </c>
      <c r="H8" t="s" s="62">
        <v>14</v>
      </c>
      <c r="I8" s="28"/>
      <c r="J8" s="8"/>
      <c r="K8" s="8"/>
      <c r="L8" s="8"/>
      <c r="M8" s="10"/>
    </row>
    <row r="9" ht="32.25" customHeight="1">
      <c r="A9" s="63"/>
      <c r="B9" t="s" s="64">
        <v>15</v>
      </c>
      <c r="C9" s="65"/>
      <c r="D9" t="s" s="66">
        <v>16</v>
      </c>
      <c r="E9" t="s" s="66">
        <v>17</v>
      </c>
      <c r="F9" s="67"/>
      <c r="G9" s="67"/>
      <c r="H9" s="67"/>
      <c r="I9" s="28"/>
      <c r="J9" s="8"/>
      <c r="K9" s="8"/>
      <c r="L9" s="8"/>
      <c r="M9" s="10"/>
    </row>
    <row r="10" ht="13.55" customHeight="1">
      <c r="A10" s="63"/>
      <c r="B10" t="s" s="68">
        <v>18</v>
      </c>
      <c r="C10" s="65"/>
      <c r="D10" s="69"/>
      <c r="E10" s="69"/>
      <c r="F10" s="70"/>
      <c r="G10" s="70"/>
      <c r="H10" s="70"/>
      <c r="I10" s="28"/>
      <c r="J10" s="8"/>
      <c r="K10" s="8"/>
      <c r="L10" s="8"/>
      <c r="M10" s="10"/>
    </row>
    <row r="11" ht="12.75" customHeight="1">
      <c r="A11" s="63"/>
      <c r="B11" t="s" s="71">
        <v>19</v>
      </c>
      <c r="C11" s="72"/>
      <c r="D11" s="73">
        <f>SUMIF('Data Entry'!G13:G76,"Local",'Data Entry'!E13:E76)</f>
        <v>769534.64</v>
      </c>
      <c r="E11" s="73">
        <f>SUMIF('Data Entry'!G13:G76,"Local",'Data Entry'!F13:F76)</f>
        <v>769534.64</v>
      </c>
      <c r="F11" s="73">
        <f>COUNTIF('Data Entry'!G13:G76,"Local")</f>
        <v>17</v>
      </c>
      <c r="G11" s="74">
        <f>E11/D11</f>
        <v>1</v>
      </c>
      <c r="H11" s="74">
        <f>F11/COUNTIF('Data Entry'!K13:K76,"Yes")</f>
        <v>2.83333333333333</v>
      </c>
      <c r="I11" s="28"/>
      <c r="J11" s="8"/>
      <c r="K11" s="8"/>
      <c r="L11" s="8"/>
      <c r="M11" s="10"/>
    </row>
    <row r="12" ht="13.55" customHeight="1">
      <c r="A12" s="63"/>
      <c r="B12" t="s" s="68">
        <v>20</v>
      </c>
      <c r="C12" s="65"/>
      <c r="D12" s="73">
        <f>SUMIF('Data Entry'!G13:G76,"Provioncial",'Data Entry'!E13:E76)</f>
        <v>0</v>
      </c>
      <c r="E12" s="69"/>
      <c r="F12" s="70"/>
      <c r="G12" s="70"/>
      <c r="H12" s="70"/>
      <c r="I12" s="28"/>
      <c r="J12" s="8"/>
      <c r="K12" s="8"/>
      <c r="L12" s="8"/>
      <c r="M12" s="10"/>
    </row>
    <row r="13" ht="12.75" customHeight="1">
      <c r="A13" s="63"/>
      <c r="B13" t="s" s="71">
        <v>19</v>
      </c>
      <c r="C13" s="72"/>
      <c r="D13" s="73">
        <f>SUMIF('Data Entry'!G13:G76,"Provincial",'Data Entry'!E13:E76)</f>
        <v>1818418.59</v>
      </c>
      <c r="E13" s="73">
        <f>SUMIF('Data Entry'!G13:G76,"Provincial",'Data Entry'!F13:F76)</f>
        <v>1818418.39</v>
      </c>
      <c r="F13" s="73">
        <f>COUNTIF('Data Entry'!G13:G76,"Provincial")</f>
        <v>4</v>
      </c>
      <c r="G13" s="74">
        <f>E13/D13</f>
        <v>0.999999890014323</v>
      </c>
      <c r="H13" s="74">
        <f>F13/COUNTIF('Data Entry'!K13:K76,"Yes")</f>
        <v>0.666666666666667</v>
      </c>
      <c r="I13" s="28"/>
      <c r="J13" s="8"/>
      <c r="K13" s="8"/>
      <c r="L13" s="8"/>
      <c r="M13" s="10"/>
    </row>
    <row r="14" ht="22.5" customHeight="1">
      <c r="A14" s="63"/>
      <c r="B14" t="s" s="75">
        <v>21</v>
      </c>
      <c r="C14" s="76"/>
      <c r="D14" s="73">
        <f>D11+D13</f>
        <v>2587953.23</v>
      </c>
      <c r="E14" s="73">
        <f>E11+E13</f>
        <v>2587953.03</v>
      </c>
      <c r="F14" s="73">
        <f>F11+F13</f>
        <v>21</v>
      </c>
      <c r="G14" s="74">
        <f>AVERAGE(G11,G13)</f>
        <v>0.999999945007162</v>
      </c>
      <c r="H14" s="74">
        <f>AVERAGE(H11,H13)</f>
        <v>1.75</v>
      </c>
      <c r="I14" s="28"/>
      <c r="J14" s="8"/>
      <c r="K14" s="8"/>
      <c r="L14" s="8"/>
      <c r="M14" s="10"/>
    </row>
    <row r="15" ht="12.75" customHeight="1">
      <c r="A15" s="51"/>
      <c r="B15" s="77"/>
      <c r="C15" s="77"/>
      <c r="D15" s="77"/>
      <c r="E15" s="77"/>
      <c r="F15" s="78"/>
      <c r="G15" s="78"/>
      <c r="H15" s="78"/>
      <c r="I15" s="53"/>
      <c r="J15" s="53"/>
      <c r="K15" s="53"/>
      <c r="L15" s="53"/>
      <c r="M15" s="54"/>
    </row>
    <row r="16" ht="42" customHeight="1">
      <c r="A16" s="51"/>
      <c r="B16" s="53"/>
      <c r="C16" s="53"/>
      <c r="D16" s="53"/>
      <c r="E16" s="24"/>
      <c r="F16" t="s" s="79">
        <v>22</v>
      </c>
      <c r="G16" t="s" s="79">
        <v>23</v>
      </c>
      <c r="H16" t="s" s="79">
        <v>24</v>
      </c>
      <c r="I16" s="80"/>
      <c r="J16" s="53"/>
      <c r="K16" s="53"/>
      <c r="L16" s="81"/>
      <c r="M16" s="10"/>
    </row>
    <row r="17" ht="18.75" customHeight="1">
      <c r="A17" s="51"/>
      <c r="B17" s="53"/>
      <c r="C17" s="53"/>
      <c r="D17" s="53"/>
      <c r="E17" s="24"/>
      <c r="F17" s="82">
        <f>G14</f>
        <v>0.999999945007162</v>
      </c>
      <c r="G17" s="83">
        <v>1</v>
      </c>
      <c r="H17" s="84">
        <f>IF(F17&gt;=G17,1,0)</f>
        <v>0</v>
      </c>
      <c r="I17" s="80"/>
      <c r="J17" s="53"/>
      <c r="K17" s="53"/>
      <c r="L17" s="81"/>
      <c r="M17" s="10"/>
    </row>
    <row r="18" ht="21" customHeight="1">
      <c r="A18" s="51"/>
      <c r="B18" s="85"/>
      <c r="C18" s="86"/>
      <c r="D18" s="86"/>
      <c r="E18" s="53"/>
      <c r="F18" s="87"/>
      <c r="G18" s="87"/>
      <c r="H18" s="87"/>
      <c r="I18" s="53"/>
      <c r="J18" s="53"/>
      <c r="K18" s="53"/>
      <c r="L18" s="53"/>
      <c r="M18" s="54"/>
    </row>
    <row r="19" ht="14.25" customHeight="1">
      <c r="A19" s="51"/>
      <c r="B19" t="s" s="52">
        <v>25</v>
      </c>
      <c r="C19" s="86"/>
      <c r="D19" s="86"/>
      <c r="E19" s="53"/>
      <c r="F19" s="88"/>
      <c r="G19" s="88"/>
      <c r="H19" s="88"/>
      <c r="I19" s="53"/>
      <c r="J19" s="53"/>
      <c r="K19" s="53"/>
      <c r="L19" s="53"/>
      <c r="M19" s="54"/>
    </row>
    <row r="20" ht="12.75" customHeight="1">
      <c r="A20" s="51"/>
      <c r="B20" t="s" s="55">
        <v>26</v>
      </c>
      <c r="C20" s="56"/>
      <c r="D20" s="56"/>
      <c r="E20" s="56"/>
      <c r="F20" s="56"/>
      <c r="G20" s="56"/>
      <c r="H20" s="56"/>
      <c r="I20" s="56"/>
      <c r="J20" s="56"/>
      <c r="K20" s="53"/>
      <c r="L20" s="53"/>
      <c r="M20" s="54"/>
    </row>
    <row r="21" ht="15" customHeight="1">
      <c r="A21" s="51"/>
      <c r="B21" s="89"/>
      <c r="C21" s="89"/>
      <c r="D21" s="90"/>
      <c r="E21" s="90"/>
      <c r="F21" s="90"/>
      <c r="G21" s="90"/>
      <c r="H21" s="90"/>
      <c r="I21" s="57"/>
      <c r="J21" s="57"/>
      <c r="K21" s="53"/>
      <c r="L21" s="53"/>
      <c r="M21" s="54"/>
    </row>
    <row r="22" ht="18.75" customHeight="1">
      <c r="A22" s="51"/>
      <c r="B22" s="57"/>
      <c r="C22" s="59"/>
      <c r="D22" t="s" s="79">
        <v>18</v>
      </c>
      <c r="E22" s="70"/>
      <c r="F22" s="70"/>
      <c r="G22" s="70"/>
      <c r="H22" s="70"/>
      <c r="I22" t="s" s="79">
        <v>27</v>
      </c>
      <c r="J22" s="70"/>
      <c r="K22" s="28"/>
      <c r="L22" s="53"/>
      <c r="M22" s="54"/>
    </row>
    <row r="23" ht="35.25" customHeight="1">
      <c r="A23" s="63"/>
      <c r="B23" t="s" s="91">
        <v>28</v>
      </c>
      <c r="C23" s="65"/>
      <c r="D23" t="s" s="79">
        <v>29</v>
      </c>
      <c r="E23" t="s" s="79">
        <v>30</v>
      </c>
      <c r="F23" t="s" s="79">
        <v>31</v>
      </c>
      <c r="G23" t="s" s="79">
        <v>32</v>
      </c>
      <c r="H23" t="s" s="79">
        <v>33</v>
      </c>
      <c r="I23" t="s" s="79">
        <v>29</v>
      </c>
      <c r="J23" t="s" s="79">
        <v>34</v>
      </c>
      <c r="K23" s="28"/>
      <c r="L23" s="53"/>
      <c r="M23" s="54"/>
    </row>
    <row r="24" ht="18.75" customHeight="1">
      <c r="A24" s="63"/>
      <c r="B24" t="s" s="92">
        <v>35</v>
      </c>
      <c r="C24" t="s" s="79">
        <v>36</v>
      </c>
      <c r="D24" s="93">
        <f>'Data Entry'!G83</f>
        <v>75</v>
      </c>
      <c r="E24" s="94">
        <v>3</v>
      </c>
      <c r="F24" s="93">
        <f>'Data Entry'!I83</f>
        <v>0</v>
      </c>
      <c r="G24" s="93">
        <f>'Data Entry'!J83</f>
        <v>0</v>
      </c>
      <c r="H24" s="93">
        <f>'Data Entry'!K83</f>
        <v>0</v>
      </c>
      <c r="I24" s="95">
        <f>SUM('Data Entry'!L83:L130)</f>
        <v>1</v>
      </c>
      <c r="J24" s="95">
        <f>SUM('Data Entry'!M83:M138)</f>
        <v>85</v>
      </c>
      <c r="K24" s="28"/>
      <c r="L24" s="53"/>
      <c r="M24" s="54"/>
    </row>
    <row r="25" ht="18.75" customHeight="1">
      <c r="A25" s="63"/>
      <c r="B25" s="96"/>
      <c r="C25" t="s" s="79">
        <v>37</v>
      </c>
      <c r="D25" s="93">
        <f>'Data Entry'!G84</f>
        <v>4</v>
      </c>
      <c r="E25" s="93">
        <f>'Data Entry'!H84</f>
        <v>1</v>
      </c>
      <c r="F25" s="93">
        <f>'Data Entry'!I84</f>
        <v>0</v>
      </c>
      <c r="G25" s="93">
        <f>'Data Entry'!J84</f>
        <v>0</v>
      </c>
      <c r="H25" s="93">
        <f>'Data Entry'!K84</f>
        <v>0</v>
      </c>
      <c r="I25" s="97"/>
      <c r="J25" s="97"/>
      <c r="K25" s="28"/>
      <c r="L25" s="53"/>
      <c r="M25" s="54"/>
    </row>
    <row r="26" ht="18.75" customHeight="1">
      <c r="A26" s="63"/>
      <c r="B26" t="s" s="92">
        <v>38</v>
      </c>
      <c r="C26" t="s" s="79">
        <v>36</v>
      </c>
      <c r="D26" s="93">
        <f>'Data Entry'!G85</f>
        <v>0</v>
      </c>
      <c r="E26" s="93">
        <f>'Data Entry'!H85</f>
        <v>0</v>
      </c>
      <c r="F26" s="93">
        <f>'Data Entry'!I85</f>
        <v>0</v>
      </c>
      <c r="G26" s="93">
        <f>'Data Entry'!J85</f>
        <v>0</v>
      </c>
      <c r="H26" s="93">
        <f>'Data Entry'!K85</f>
        <v>0</v>
      </c>
      <c r="I26" s="97"/>
      <c r="J26" s="97"/>
      <c r="K26" s="28"/>
      <c r="L26" s="53"/>
      <c r="M26" s="54"/>
    </row>
    <row r="27" ht="18.75" customHeight="1">
      <c r="A27" s="63"/>
      <c r="B27" s="96"/>
      <c r="C27" t="s" s="79">
        <v>37</v>
      </c>
      <c r="D27" s="93">
        <f>'Data Entry'!G86</f>
        <v>0</v>
      </c>
      <c r="E27" s="93">
        <f>'Data Entry'!H86</f>
        <v>0</v>
      </c>
      <c r="F27" s="93">
        <f>'Data Entry'!I86</f>
        <v>0</v>
      </c>
      <c r="G27" s="93">
        <f>'Data Entry'!J86</f>
        <v>0</v>
      </c>
      <c r="H27" s="93">
        <f>'Data Entry'!K86</f>
        <v>0</v>
      </c>
      <c r="I27" s="97"/>
      <c r="J27" s="97"/>
      <c r="K27" s="28"/>
      <c r="L27" s="53"/>
      <c r="M27" s="54"/>
    </row>
    <row r="28" ht="18.75" customHeight="1">
      <c r="A28" s="63"/>
      <c r="B28" t="s" s="92">
        <v>39</v>
      </c>
      <c r="C28" t="s" s="79">
        <v>36</v>
      </c>
      <c r="D28" s="93">
        <f>'Data Entry'!G87</f>
        <v>0</v>
      </c>
      <c r="E28" s="93">
        <f>'Data Entry'!H87</f>
        <v>0</v>
      </c>
      <c r="F28" s="93">
        <f>'Data Entry'!I87</f>
        <v>0</v>
      </c>
      <c r="G28" s="93">
        <f>'Data Entry'!J87</f>
        <v>0</v>
      </c>
      <c r="H28" s="93">
        <f>'Data Entry'!J87</f>
        <v>0</v>
      </c>
      <c r="I28" s="97"/>
      <c r="J28" s="97"/>
      <c r="K28" s="28"/>
      <c r="L28" s="53"/>
      <c r="M28" s="54"/>
    </row>
    <row r="29" ht="18.75" customHeight="1">
      <c r="A29" s="63"/>
      <c r="B29" s="96"/>
      <c r="C29" t="s" s="79">
        <v>37</v>
      </c>
      <c r="D29" s="93">
        <f>'Data Entry'!G88</f>
        <v>0</v>
      </c>
      <c r="E29" s="93">
        <f>'Data Entry'!H88</f>
        <v>0</v>
      </c>
      <c r="F29" s="93">
        <f>'Data Entry'!I88</f>
        <v>0</v>
      </c>
      <c r="G29" s="93">
        <f>'Data Entry'!J88</f>
        <v>0</v>
      </c>
      <c r="H29" s="93">
        <f>'Data Entry'!J88</f>
        <v>0</v>
      </c>
      <c r="I29" s="97"/>
      <c r="J29" s="97"/>
      <c r="K29" s="28"/>
      <c r="L29" s="53"/>
      <c r="M29" s="54"/>
    </row>
    <row r="30" ht="18.75" customHeight="1">
      <c r="A30" s="63"/>
      <c r="B30" t="s" s="92">
        <v>40</v>
      </c>
      <c r="C30" t="s" s="79">
        <v>36</v>
      </c>
      <c r="D30" s="93">
        <f>'Data Entry'!G89</f>
        <v>0</v>
      </c>
      <c r="E30" s="93">
        <f>'Data Entry'!H89</f>
        <v>0</v>
      </c>
      <c r="F30" s="93">
        <f>'Data Entry'!I89</f>
        <v>0</v>
      </c>
      <c r="G30" s="93">
        <f>'Data Entry'!J89</f>
        <v>0</v>
      </c>
      <c r="H30" s="93">
        <f>'Data Entry'!K89</f>
        <v>0</v>
      </c>
      <c r="I30" s="97"/>
      <c r="J30" s="97"/>
      <c r="K30" s="28"/>
      <c r="L30" s="53"/>
      <c r="M30" s="54"/>
    </row>
    <row r="31" ht="18.75" customHeight="1">
      <c r="A31" s="63"/>
      <c r="B31" s="96"/>
      <c r="C31" t="s" s="79">
        <v>37</v>
      </c>
      <c r="D31" s="93">
        <f>'Data Entry'!G90</f>
        <v>0</v>
      </c>
      <c r="E31" s="93">
        <f>'Data Entry'!H90</f>
        <v>0</v>
      </c>
      <c r="F31" s="93">
        <f>'Data Entry'!I90</f>
        <v>0</v>
      </c>
      <c r="G31" s="93">
        <f>'Data Entry'!J90</f>
        <v>0</v>
      </c>
      <c r="H31" s="93">
        <f>'Data Entry'!K90</f>
        <v>0</v>
      </c>
      <c r="I31" s="98"/>
      <c r="J31" s="98"/>
      <c r="K31" s="28"/>
      <c r="L31" s="53"/>
      <c r="M31" s="54"/>
    </row>
    <row r="32" ht="18.75" customHeight="1">
      <c r="A32" s="63"/>
      <c r="B32" t="s" s="99">
        <v>21</v>
      </c>
      <c r="C32" s="100"/>
      <c r="D32" s="101">
        <f>SUM(D24:D31)</f>
        <v>79</v>
      </c>
      <c r="E32" s="101">
        <f>SUM(E24:E31)</f>
        <v>4</v>
      </c>
      <c r="F32" s="101">
        <f>SUM(F24:F31)</f>
        <v>0</v>
      </c>
      <c r="G32" s="101">
        <f>SUM(G24:G31)</f>
        <v>0</v>
      </c>
      <c r="H32" s="101">
        <f>SUM(H24:H31)</f>
        <v>0</v>
      </c>
      <c r="I32" s="101">
        <f>SUM(I24:I31)</f>
        <v>1</v>
      </c>
      <c r="J32" s="101">
        <f>SUM(J24:J31)</f>
        <v>85</v>
      </c>
      <c r="K32" s="28"/>
      <c r="L32" s="53"/>
      <c r="M32" s="54"/>
    </row>
    <row r="33" ht="18.75" customHeight="1">
      <c r="A33" s="63"/>
      <c r="B33" s="102"/>
      <c r="C33" s="103"/>
      <c r="D33" s="104">
        <f>SUM(D32:H32)</f>
        <v>83</v>
      </c>
      <c r="E33" s="105"/>
      <c r="F33" s="105"/>
      <c r="G33" s="105"/>
      <c r="H33" s="106"/>
      <c r="I33" s="104">
        <f>SUM(I32:J32)</f>
        <v>86</v>
      </c>
      <c r="J33" s="106"/>
      <c r="K33" s="107"/>
      <c r="L33" s="53"/>
      <c r="M33" s="54"/>
    </row>
    <row r="34" ht="10.5" customHeight="1">
      <c r="A34" s="51"/>
      <c r="B34" s="108"/>
      <c r="C34" s="108"/>
      <c r="D34" s="109"/>
      <c r="E34" s="109"/>
      <c r="F34" s="109"/>
      <c r="G34" s="110"/>
      <c r="H34" s="110"/>
      <c r="I34" s="110"/>
      <c r="J34" s="110"/>
      <c r="K34" s="8"/>
      <c r="L34" s="53"/>
      <c r="M34" s="54"/>
    </row>
    <row r="35" ht="33.6" customHeight="1">
      <c r="A35" s="51"/>
      <c r="B35" s="111"/>
      <c r="C35" s="111"/>
      <c r="D35" s="53"/>
      <c r="E35" s="53"/>
      <c r="F35" s="112"/>
      <c r="G35" t="s" s="60">
        <v>41</v>
      </c>
      <c r="H35" s="61"/>
      <c r="I35" t="s" s="79">
        <v>42</v>
      </c>
      <c r="J35" t="s" s="79">
        <v>24</v>
      </c>
      <c r="K35" s="80"/>
      <c r="L35" s="53"/>
      <c r="M35" s="54"/>
    </row>
    <row r="36" ht="21" customHeight="1">
      <c r="A36" s="51"/>
      <c r="B36" s="111"/>
      <c r="C36" s="111"/>
      <c r="D36" s="113"/>
      <c r="E36" s="53"/>
      <c r="F36" s="112"/>
      <c r="G36" s="114">
        <f>D32/(I32+D32)</f>
        <v>0.9875</v>
      </c>
      <c r="H36" s="114"/>
      <c r="I36" s="83">
        <v>0.6</v>
      </c>
      <c r="J36" s="84">
        <f>IF(G36&gt;=I36,1,0)</f>
        <v>1</v>
      </c>
      <c r="K36" s="80"/>
      <c r="L36" s="53"/>
      <c r="M36" s="54"/>
    </row>
    <row r="37" ht="12.75" customHeight="1">
      <c r="A37" s="51"/>
      <c r="B37" s="115"/>
      <c r="C37" s="115"/>
      <c r="D37" s="115"/>
      <c r="E37" s="115"/>
      <c r="F37" s="115"/>
      <c r="G37" s="116"/>
      <c r="H37" s="116"/>
      <c r="I37" s="116"/>
      <c r="J37" s="116"/>
      <c r="K37" s="81"/>
      <c r="L37" s="81"/>
      <c r="M37" s="54"/>
    </row>
    <row r="38" ht="12.75" customHeight="1">
      <c r="A38" s="51"/>
      <c r="B38" s="115"/>
      <c r="C38" s="115"/>
      <c r="D38" s="115"/>
      <c r="E38" s="115"/>
      <c r="F38" s="115"/>
      <c r="G38" s="115"/>
      <c r="H38" s="115"/>
      <c r="I38" s="115"/>
      <c r="J38" s="115"/>
      <c r="K38" s="81"/>
      <c r="L38" s="81"/>
      <c r="M38" s="54"/>
    </row>
    <row r="39" ht="12.75" customHeight="1">
      <c r="A39" s="51"/>
      <c r="B39" s="115"/>
      <c r="C39" s="115"/>
      <c r="D39" s="115"/>
      <c r="E39" s="115"/>
      <c r="F39" s="115"/>
      <c r="G39" s="115"/>
      <c r="H39" s="115"/>
      <c r="I39" s="115"/>
      <c r="J39" s="115"/>
      <c r="K39" s="81"/>
      <c r="L39" s="81"/>
      <c r="M39" s="54"/>
    </row>
    <row r="40" ht="13.55" customHeight="1">
      <c r="A40" s="7"/>
      <c r="B40" s="53"/>
      <c r="C40" t="s" s="117">
        <f>'Cover Page'!$D$1</f>
        <v>43</v>
      </c>
      <c r="D40" s="118"/>
      <c r="E40" s="118"/>
      <c r="F40" t="s" s="117">
        <f>'Cover Page'!$C$12</f>
        <v>44</v>
      </c>
      <c r="G40" s="118"/>
      <c r="H40" s="118"/>
      <c r="I40" s="119">
        <f>'Cover Page'!$E$21</f>
        <v>43466</v>
      </c>
      <c r="J40" s="119"/>
      <c r="K40" s="8"/>
      <c r="L40" s="8"/>
      <c r="M40" s="10"/>
    </row>
    <row r="41" ht="12.75" customHeight="1">
      <c r="A41" s="7"/>
      <c r="B41" s="53"/>
      <c r="C41" s="118"/>
      <c r="D41" s="118"/>
      <c r="E41" s="118"/>
      <c r="F41" s="118"/>
      <c r="G41" s="118"/>
      <c r="H41" s="118"/>
      <c r="I41" s="119"/>
      <c r="J41" s="119"/>
      <c r="K41" s="8"/>
      <c r="L41" s="8"/>
      <c r="M41" s="10"/>
    </row>
    <row r="42" ht="12.75" customHeight="1">
      <c r="A42" s="7"/>
      <c r="B42" s="57"/>
      <c r="C42" s="120"/>
      <c r="D42" s="120"/>
      <c r="E42" s="120"/>
      <c r="F42" s="120"/>
      <c r="G42" s="120"/>
      <c r="H42" s="120"/>
      <c r="I42" s="121"/>
      <c r="J42" s="121"/>
      <c r="K42" s="8"/>
      <c r="L42" s="8"/>
      <c r="M42" s="10"/>
    </row>
    <row r="43" ht="12.75" customHeight="1">
      <c r="A43" s="7"/>
      <c r="B43" s="77"/>
      <c r="C43" s="122"/>
      <c r="D43" s="122"/>
      <c r="E43" s="122"/>
      <c r="F43" s="122"/>
      <c r="G43" s="122"/>
      <c r="H43" s="122"/>
      <c r="I43" s="123"/>
      <c r="J43" s="123"/>
      <c r="K43" s="8"/>
      <c r="L43" s="8"/>
      <c r="M43" s="10"/>
    </row>
    <row r="44" ht="15" customHeight="1">
      <c r="A44" s="7"/>
      <c r="B44" t="s" s="124">
        <v>45</v>
      </c>
      <c r="C44" s="53"/>
      <c r="D44" s="53"/>
      <c r="E44" s="53"/>
      <c r="F44" s="53"/>
      <c r="G44" s="53"/>
      <c r="H44" s="53"/>
      <c r="I44" s="53"/>
      <c r="J44" s="53"/>
      <c r="K44" s="8"/>
      <c r="L44" s="8"/>
      <c r="M44" s="10"/>
    </row>
    <row r="45" ht="12.75" customHeight="1">
      <c r="A45" s="7"/>
      <c r="B45" s="56"/>
      <c r="C45" s="56"/>
      <c r="D45" s="56"/>
      <c r="E45" s="56"/>
      <c r="F45" s="56"/>
      <c r="G45" s="56"/>
      <c r="H45" s="56"/>
      <c r="I45" s="56"/>
      <c r="J45" s="56"/>
      <c r="K45" s="8"/>
      <c r="L45" s="8"/>
      <c r="M45" s="10"/>
    </row>
    <row r="46" ht="12.75" customHeight="1">
      <c r="A46" s="7"/>
      <c r="B46" s="56"/>
      <c r="C46" s="125"/>
      <c r="D46" s="125"/>
      <c r="E46" s="125"/>
      <c r="F46" s="56"/>
      <c r="G46" s="125"/>
      <c r="H46" s="125"/>
      <c r="I46" s="125"/>
      <c r="J46" s="125"/>
      <c r="K46" s="8"/>
      <c r="L46" s="8"/>
      <c r="M46" s="10"/>
    </row>
    <row r="47" ht="13.55" customHeight="1">
      <c r="A47" s="7"/>
      <c r="B47" s="112"/>
      <c r="C47" t="s" s="79">
        <v>46</v>
      </c>
      <c r="D47" s="70"/>
      <c r="E47" s="70"/>
      <c r="F47" s="126"/>
      <c r="G47" t="s" s="79">
        <v>47</v>
      </c>
      <c r="H47" s="70"/>
      <c r="I47" s="70"/>
      <c r="J47" s="70"/>
      <c r="K47" s="28"/>
      <c r="L47" s="8"/>
      <c r="M47" s="10"/>
    </row>
    <row r="48" ht="33.75" customHeight="1">
      <c r="A48" s="7"/>
      <c r="B48" s="127"/>
      <c r="C48" t="s" s="79">
        <v>48</v>
      </c>
      <c r="D48" t="s" s="79">
        <v>49</v>
      </c>
      <c r="E48" t="s" s="79">
        <v>50</v>
      </c>
      <c r="F48" s="128"/>
      <c r="G48" s="83">
        <f>D49/C49</f>
      </c>
      <c r="H48" s="83"/>
      <c r="I48" s="83"/>
      <c r="J48" s="83"/>
      <c r="K48" s="28"/>
      <c r="L48" s="8"/>
      <c r="M48" s="10"/>
    </row>
    <row r="49" ht="22.5" customHeight="1">
      <c r="A49" s="129"/>
      <c r="B49" t="s" s="130">
        <v>51</v>
      </c>
      <c r="C49" s="131">
        <f>D32</f>
        <v>79</v>
      </c>
      <c r="D49" s="131">
        <f>#REF!</f>
      </c>
      <c r="E49" s="131">
        <f>COUNT(#REF!)</f>
      </c>
      <c r="F49" s="128"/>
      <c r="G49" s="83"/>
      <c r="H49" s="83"/>
      <c r="I49" s="83"/>
      <c r="J49" s="83"/>
      <c r="K49" s="28"/>
      <c r="L49" s="8"/>
      <c r="M49" s="10"/>
    </row>
    <row r="50" ht="12.75" customHeight="1">
      <c r="A50" s="7"/>
      <c r="B50" s="132"/>
      <c r="C50" s="109"/>
      <c r="D50" s="109"/>
      <c r="E50" s="109"/>
      <c r="F50" s="88"/>
      <c r="G50" s="87"/>
      <c r="H50" s="87"/>
      <c r="I50" s="77"/>
      <c r="J50" s="77"/>
      <c r="K50" s="8"/>
      <c r="L50" s="8"/>
      <c r="M50" s="10"/>
    </row>
    <row r="51" ht="12.75" customHeight="1">
      <c r="A51" s="7"/>
      <c r="B51" s="85"/>
      <c r="C51" s="86"/>
      <c r="D51" s="86"/>
      <c r="E51" s="53"/>
      <c r="F51" s="88"/>
      <c r="G51" s="88"/>
      <c r="H51" s="88"/>
      <c r="I51" s="53"/>
      <c r="J51" s="53"/>
      <c r="K51" s="8"/>
      <c r="L51" s="8"/>
      <c r="M51" s="10"/>
    </row>
    <row r="52" ht="12.75" customHeight="1">
      <c r="A52" s="7"/>
      <c r="B52" t="s" s="133">
        <v>52</v>
      </c>
      <c r="C52" s="86"/>
      <c r="D52" s="86"/>
      <c r="E52" s="53"/>
      <c r="F52" s="88"/>
      <c r="G52" s="88"/>
      <c r="H52" s="88"/>
      <c r="I52" s="53"/>
      <c r="J52" s="53"/>
      <c r="K52" s="8"/>
      <c r="L52" s="8"/>
      <c r="M52" s="10"/>
    </row>
    <row r="53" ht="13.55" customHeight="1">
      <c r="A53" s="7"/>
      <c r="B53" t="s" s="55">
        <v>53</v>
      </c>
      <c r="C53" s="56"/>
      <c r="D53" s="56"/>
      <c r="E53" s="56"/>
      <c r="F53" s="56"/>
      <c r="G53" s="56"/>
      <c r="H53" s="56"/>
      <c r="I53" s="56"/>
      <c r="J53" s="56"/>
      <c r="K53" s="8"/>
      <c r="L53" s="8"/>
      <c r="M53" s="10"/>
    </row>
    <row r="54" ht="12.75" customHeight="1">
      <c r="A54" s="7"/>
      <c r="B54" s="89"/>
      <c r="C54" s="89"/>
      <c r="D54" s="90"/>
      <c r="E54" s="90"/>
      <c r="F54" s="88"/>
      <c r="G54" s="88"/>
      <c r="H54" s="88"/>
      <c r="I54" s="53"/>
      <c r="J54" s="53"/>
      <c r="K54" s="8"/>
      <c r="L54" s="8"/>
      <c r="M54" s="10"/>
    </row>
    <row r="55" ht="13.55" customHeight="1">
      <c r="A55" s="7"/>
      <c r="B55" s="57"/>
      <c r="C55" s="59"/>
      <c r="D55" t="s" s="79">
        <v>18</v>
      </c>
      <c r="E55" t="s" s="79">
        <v>27</v>
      </c>
      <c r="F55" s="28"/>
      <c r="G55" s="8"/>
      <c r="H55" s="8"/>
      <c r="I55" s="8"/>
      <c r="J55" s="8"/>
      <c r="K55" s="8"/>
      <c r="L55" s="8"/>
      <c r="M55" s="10"/>
    </row>
    <row r="56" ht="22.5" customHeight="1">
      <c r="A56" s="129"/>
      <c r="B56" t="s" s="91">
        <v>28</v>
      </c>
      <c r="C56" s="65"/>
      <c r="D56" t="s" s="79">
        <v>54</v>
      </c>
      <c r="E56" t="s" s="79">
        <v>54</v>
      </c>
      <c r="F56" s="28"/>
      <c r="G56" s="8"/>
      <c r="H56" s="8"/>
      <c r="I56" s="8"/>
      <c r="J56" s="8"/>
      <c r="K56" s="8"/>
      <c r="L56" s="8"/>
      <c r="M56" s="10"/>
    </row>
    <row r="57" ht="13.55" customHeight="1">
      <c r="A57" s="129"/>
      <c r="B57" t="s" s="92">
        <v>35</v>
      </c>
      <c r="C57" t="s" s="79">
        <v>36</v>
      </c>
      <c r="D57" s="93">
        <f>#REF!</f>
      </c>
      <c r="E57" s="93">
        <f>#REF!</f>
      </c>
      <c r="F57" s="28"/>
      <c r="G57" s="8"/>
      <c r="H57" s="8"/>
      <c r="I57" s="8"/>
      <c r="J57" s="8"/>
      <c r="K57" s="8"/>
      <c r="L57" s="8"/>
      <c r="M57" s="10"/>
    </row>
    <row r="58" ht="13.55" customHeight="1">
      <c r="A58" s="129"/>
      <c r="B58" s="96"/>
      <c r="C58" t="s" s="79">
        <v>37</v>
      </c>
      <c r="D58" s="93">
        <f>#REF!</f>
      </c>
      <c r="E58" s="93">
        <f>#REF!</f>
      </c>
      <c r="F58" s="28"/>
      <c r="G58" s="8"/>
      <c r="H58" s="8"/>
      <c r="I58" s="8"/>
      <c r="J58" s="8"/>
      <c r="K58" s="8"/>
      <c r="L58" s="8"/>
      <c r="M58" s="10"/>
    </row>
    <row r="59" ht="13.55" customHeight="1">
      <c r="A59" s="129"/>
      <c r="B59" t="s" s="92">
        <v>38</v>
      </c>
      <c r="C59" t="s" s="79">
        <v>36</v>
      </c>
      <c r="D59" s="93">
        <f>#REF!</f>
      </c>
      <c r="E59" s="93">
        <f>#REF!</f>
      </c>
      <c r="F59" s="28"/>
      <c r="G59" s="8"/>
      <c r="H59" s="8"/>
      <c r="I59" s="8"/>
      <c r="J59" s="8"/>
      <c r="K59" s="8"/>
      <c r="L59" s="8"/>
      <c r="M59" s="10"/>
    </row>
    <row r="60" ht="13.55" customHeight="1">
      <c r="A60" s="129"/>
      <c r="B60" s="96"/>
      <c r="C60" t="s" s="79">
        <v>37</v>
      </c>
      <c r="D60" s="93">
        <f>#REF!</f>
      </c>
      <c r="E60" s="93">
        <f>#REF!</f>
      </c>
      <c r="F60" s="28"/>
      <c r="G60" s="8"/>
      <c r="H60" s="8"/>
      <c r="I60" s="8"/>
      <c r="J60" s="8"/>
      <c r="K60" s="8"/>
      <c r="L60" s="8"/>
      <c r="M60" s="10"/>
    </row>
    <row r="61" ht="13.55" customHeight="1">
      <c r="A61" s="129"/>
      <c r="B61" t="s" s="92">
        <v>39</v>
      </c>
      <c r="C61" t="s" s="79">
        <v>36</v>
      </c>
      <c r="D61" s="93">
        <f>#REF!</f>
      </c>
      <c r="E61" s="93">
        <f>#REF!</f>
      </c>
      <c r="F61" s="28"/>
      <c r="G61" s="8"/>
      <c r="H61" s="8"/>
      <c r="I61" s="8"/>
      <c r="J61" s="8"/>
      <c r="K61" s="8"/>
      <c r="L61" s="8"/>
      <c r="M61" s="10"/>
    </row>
    <row r="62" ht="13.55" customHeight="1">
      <c r="A62" s="129"/>
      <c r="B62" s="96"/>
      <c r="C62" t="s" s="79">
        <v>37</v>
      </c>
      <c r="D62" s="93">
        <f>#REF!</f>
      </c>
      <c r="E62" s="93">
        <f>#REF!</f>
      </c>
      <c r="F62" s="28"/>
      <c r="G62" s="8"/>
      <c r="H62" s="8"/>
      <c r="I62" s="8"/>
      <c r="J62" s="8"/>
      <c r="K62" s="8"/>
      <c r="L62" s="8"/>
      <c r="M62" s="10"/>
    </row>
    <row r="63" ht="13.55" customHeight="1">
      <c r="A63" s="129"/>
      <c r="B63" t="s" s="92">
        <v>40</v>
      </c>
      <c r="C63" t="s" s="79">
        <v>36</v>
      </c>
      <c r="D63" s="93">
        <f>#REF!</f>
      </c>
      <c r="E63" s="93">
        <f>#REF!</f>
      </c>
      <c r="F63" s="28"/>
      <c r="G63" s="8"/>
      <c r="H63" s="8"/>
      <c r="I63" s="8"/>
      <c r="J63" s="8"/>
      <c r="K63" s="8"/>
      <c r="L63" s="8"/>
      <c r="M63" s="10"/>
    </row>
    <row r="64" ht="13.55" customHeight="1">
      <c r="A64" s="129"/>
      <c r="B64" s="96"/>
      <c r="C64" t="s" s="79">
        <v>37</v>
      </c>
      <c r="D64" s="93">
        <f>#REF!</f>
      </c>
      <c r="E64" s="93">
        <f>#REF!</f>
      </c>
      <c r="F64" s="28"/>
      <c r="G64" s="8"/>
      <c r="H64" s="8"/>
      <c r="I64" s="8"/>
      <c r="J64" s="8"/>
      <c r="K64" s="8"/>
      <c r="L64" s="8"/>
      <c r="M64" s="10"/>
    </row>
    <row r="65" ht="12.75" customHeight="1">
      <c r="A65" s="129"/>
      <c r="B65" t="s" s="99">
        <v>21</v>
      </c>
      <c r="C65" s="100"/>
      <c r="D65" s="101">
        <f>SUM(D57:D64)</f>
      </c>
      <c r="E65" s="101">
        <f>SUM(E57:E64)</f>
      </c>
      <c r="F65" s="28"/>
      <c r="G65" s="8"/>
      <c r="H65" s="8"/>
      <c r="I65" s="8"/>
      <c r="J65" s="8"/>
      <c r="K65" s="8"/>
      <c r="L65" s="8"/>
      <c r="M65" s="10"/>
    </row>
    <row r="66" ht="12.75" customHeight="1">
      <c r="A66" s="129"/>
      <c r="B66" s="102"/>
      <c r="C66" s="103"/>
      <c r="D66" s="134"/>
      <c r="E66" s="134"/>
      <c r="F66" s="28"/>
      <c r="G66" s="8"/>
      <c r="H66" s="8"/>
      <c r="I66" s="8"/>
      <c r="J66" s="8"/>
      <c r="K66" s="8"/>
      <c r="L66" s="8"/>
      <c r="M66" s="10"/>
    </row>
    <row r="67" ht="12.75" customHeight="1">
      <c r="A67" s="7"/>
      <c r="B67" s="135"/>
      <c r="C67" s="135"/>
      <c r="D67" s="110"/>
      <c r="E67" s="110"/>
      <c r="F67" s="86"/>
      <c r="G67" s="86"/>
      <c r="H67" s="86"/>
      <c r="I67" s="86"/>
      <c r="J67" s="86"/>
      <c r="K67" s="8"/>
      <c r="L67" s="8"/>
      <c r="M67" s="10"/>
    </row>
    <row r="68" ht="22.5" customHeight="1">
      <c r="A68" s="129"/>
      <c r="B68" t="s" s="60">
        <v>55</v>
      </c>
      <c r="C68" s="61"/>
      <c r="D68" t="s" s="79">
        <v>42</v>
      </c>
      <c r="E68" t="s" s="79">
        <v>24</v>
      </c>
      <c r="F68" s="80"/>
      <c r="G68" s="8"/>
      <c r="H68" s="8"/>
      <c r="I68" s="8"/>
      <c r="J68" s="8"/>
      <c r="K68" s="8"/>
      <c r="L68" s="8"/>
      <c r="M68" s="10"/>
    </row>
    <row r="69" ht="12.75" customHeight="1">
      <c r="A69" s="129"/>
      <c r="B69" s="114">
        <f>G48</f>
      </c>
      <c r="C69" s="114"/>
      <c r="D69" s="83">
        <v>0.6</v>
      </c>
      <c r="E69" s="84">
        <f>IF(B69&gt;=D69,1,0)</f>
      </c>
      <c r="F69" s="80"/>
      <c r="G69" s="8"/>
      <c r="H69" s="8"/>
      <c r="I69" s="8"/>
      <c r="J69" s="8"/>
      <c r="K69" s="8"/>
      <c r="L69" s="8"/>
      <c r="M69" s="10"/>
    </row>
    <row r="70" ht="12.75" customHeight="1">
      <c r="A70" s="7"/>
      <c r="B70" s="116"/>
      <c r="C70" s="116"/>
      <c r="D70" s="116"/>
      <c r="E70" s="116"/>
      <c r="F70" s="115"/>
      <c r="G70" s="115"/>
      <c r="H70" s="115"/>
      <c r="I70" s="115"/>
      <c r="J70" s="115"/>
      <c r="K70" s="8"/>
      <c r="L70" s="8"/>
      <c r="M70" s="10"/>
    </row>
    <row r="71" ht="12.75" customHeight="1">
      <c r="A71" s="7"/>
      <c r="B71" s="115"/>
      <c r="C71" s="115"/>
      <c r="D71" s="115"/>
      <c r="E71" s="115"/>
      <c r="F71" s="115"/>
      <c r="G71" s="115"/>
      <c r="H71" s="115"/>
      <c r="I71" s="115"/>
      <c r="J71" s="115"/>
      <c r="K71" s="8"/>
      <c r="L71" s="8"/>
      <c r="M71" s="10"/>
    </row>
    <row r="72" ht="12.75" customHeight="1">
      <c r="A72" s="7"/>
      <c r="B72" s="115"/>
      <c r="C72" s="115"/>
      <c r="D72" s="115"/>
      <c r="E72" s="115"/>
      <c r="F72" s="115"/>
      <c r="G72" s="115"/>
      <c r="H72" s="115"/>
      <c r="I72" s="115"/>
      <c r="J72" s="115"/>
      <c r="K72" s="8"/>
      <c r="L72" s="8"/>
      <c r="M72" s="10"/>
    </row>
    <row r="73" ht="12.75" customHeight="1">
      <c r="A73" s="7"/>
      <c r="B73" s="115"/>
      <c r="C73" s="115"/>
      <c r="D73" s="115"/>
      <c r="E73" s="115"/>
      <c r="F73" s="115"/>
      <c r="G73" s="115"/>
      <c r="H73" s="115"/>
      <c r="I73" s="115"/>
      <c r="J73" s="115"/>
      <c r="K73" s="8"/>
      <c r="L73" s="8"/>
      <c r="M73" s="10"/>
    </row>
    <row r="74" ht="12.75" customHeight="1">
      <c r="A74" s="33"/>
      <c r="B74" s="136"/>
      <c r="C74" s="136"/>
      <c r="D74" s="136"/>
      <c r="E74" s="136"/>
      <c r="F74" s="136"/>
      <c r="G74" s="136"/>
      <c r="H74" s="136"/>
      <c r="I74" s="136"/>
      <c r="J74" s="136"/>
      <c r="K74" s="34"/>
      <c r="L74" s="34"/>
      <c r="M74" s="38"/>
    </row>
  </sheetData>
  <mergeCells count="41">
    <mergeCell ref="B23:C23"/>
    <mergeCell ref="H8:H9"/>
    <mergeCell ref="I1:J3"/>
    <mergeCell ref="B6:J6"/>
    <mergeCell ref="C1:E3"/>
    <mergeCell ref="F1:H3"/>
    <mergeCell ref="F8:F9"/>
    <mergeCell ref="G8:G9"/>
    <mergeCell ref="D8:E8"/>
    <mergeCell ref="B36:C36"/>
    <mergeCell ref="B20:J20"/>
    <mergeCell ref="I24:I31"/>
    <mergeCell ref="J24:J31"/>
    <mergeCell ref="G35:H35"/>
    <mergeCell ref="G36:H36"/>
    <mergeCell ref="B32:C33"/>
    <mergeCell ref="D33:H33"/>
    <mergeCell ref="I33:J33"/>
    <mergeCell ref="B35:C35"/>
    <mergeCell ref="B24:B25"/>
    <mergeCell ref="B26:B27"/>
    <mergeCell ref="B28:B29"/>
    <mergeCell ref="B30:B31"/>
    <mergeCell ref="I22:J22"/>
    <mergeCell ref="D22:H22"/>
    <mergeCell ref="B69:C69"/>
    <mergeCell ref="B65:C66"/>
    <mergeCell ref="B68:C68"/>
    <mergeCell ref="B57:B58"/>
    <mergeCell ref="B59:B60"/>
    <mergeCell ref="B61:B62"/>
    <mergeCell ref="B63:B64"/>
    <mergeCell ref="G48:J49"/>
    <mergeCell ref="B53:J53"/>
    <mergeCell ref="B56:C56"/>
    <mergeCell ref="C40:E42"/>
    <mergeCell ref="F40:H42"/>
    <mergeCell ref="I40:J42"/>
    <mergeCell ref="B45:J45"/>
    <mergeCell ref="C47:E47"/>
    <mergeCell ref="G47:J47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&amp;C&amp;"Calibri,Regular"&amp;11&amp;K0000002018/02/22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Z142"/>
  <sheetViews>
    <sheetView workbookViewId="0" showGridLines="0" defaultGridColor="1"/>
  </sheetViews>
  <sheetFormatPr defaultColWidth="9.16667" defaultRowHeight="14.25" customHeight="1" outlineLevelRow="0" outlineLevelCol="0"/>
  <cols>
    <col min="1" max="1" width="5.5" style="137" customWidth="1"/>
    <col min="2" max="2" width="22.6719" style="137" customWidth="1"/>
    <col min="3" max="3" width="20" style="137" customWidth="1"/>
    <col min="4" max="4" width="12.5" style="137" customWidth="1"/>
    <col min="5" max="6" width="20.1719" style="137" customWidth="1"/>
    <col min="7" max="7" width="17" style="137" customWidth="1"/>
    <col min="8" max="8" width="21.1719" style="137" customWidth="1"/>
    <col min="9" max="9" width="26.5" style="137" customWidth="1"/>
    <col min="10" max="10" width="21" style="137" customWidth="1"/>
    <col min="11" max="11" width="14.8516" style="137" customWidth="1"/>
    <col min="12" max="12" width="16" style="137" customWidth="1"/>
    <col min="13" max="15" width="17" style="137" customWidth="1"/>
    <col min="16" max="16" width="20.5" style="137" customWidth="1"/>
    <col min="17" max="18" width="18.8516" style="137" customWidth="1"/>
    <col min="19" max="19" width="54.8516" style="137" customWidth="1"/>
    <col min="20" max="20" width="46.3516" style="137" customWidth="1"/>
    <col min="21" max="21" width="18.5" style="137" customWidth="1"/>
    <col min="22" max="22" width="14.1719" style="137" customWidth="1"/>
    <col min="23" max="23" width="42.6719" style="137" customWidth="1"/>
    <col min="24" max="24" width="27.6719" style="137" customWidth="1"/>
    <col min="25" max="26" width="30" style="137" customWidth="1"/>
    <col min="27" max="16384" width="9.17188" style="137" customWidth="1"/>
  </cols>
  <sheetData>
    <row r="1" ht="13.55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</row>
    <row r="2" ht="15.75" customHeight="1">
      <c r="A2" s="138"/>
      <c r="B2" t="s" s="139">
        <v>56</v>
      </c>
      <c r="C2" s="140"/>
      <c r="D2" s="138"/>
      <c r="E2" s="138"/>
      <c r="F2" s="138"/>
      <c r="G2" s="138"/>
      <c r="H2" s="141"/>
      <c r="I2" s="141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ht="14.6" customHeight="1">
      <c r="A3" s="138"/>
      <c r="B3" s="142"/>
      <c r="C3" s="142"/>
      <c r="D3" s="138"/>
      <c r="E3" s="138"/>
      <c r="F3" s="138"/>
      <c r="G3" s="143"/>
      <c r="H3" t="s" s="144">
        <v>57</v>
      </c>
      <c r="I3" s="145"/>
      <c r="J3" s="146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</row>
    <row r="4" ht="15.75" customHeight="1">
      <c r="A4" s="138"/>
      <c r="B4" t="s" s="147">
        <v>58</v>
      </c>
      <c r="C4" s="148"/>
      <c r="D4" s="138"/>
      <c r="E4" s="138"/>
      <c r="F4" s="138"/>
      <c r="G4" s="143"/>
      <c r="H4" t="s" s="149">
        <v>59</v>
      </c>
      <c r="I4" s="24"/>
      <c r="J4" s="146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t="s" s="150">
        <v>60</v>
      </c>
      <c r="V4" t="s" s="150">
        <v>61</v>
      </c>
      <c r="W4" t="s" s="150">
        <v>62</v>
      </c>
      <c r="X4" t="s" s="150">
        <v>63</v>
      </c>
      <c r="Y4" t="s" s="150">
        <v>64</v>
      </c>
      <c r="Z4" s="138"/>
    </row>
    <row r="5" ht="15.75" customHeight="1">
      <c r="A5" s="138"/>
      <c r="B5" t="s" s="147">
        <v>65</v>
      </c>
      <c r="C5" s="148"/>
      <c r="D5" s="138"/>
      <c r="E5" s="138"/>
      <c r="F5" s="138"/>
      <c r="G5" s="143"/>
      <c r="H5" t="s" s="149">
        <v>66</v>
      </c>
      <c r="I5" s="24"/>
      <c r="J5" s="146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t="s" s="151">
        <v>18</v>
      </c>
      <c r="V5" t="s" s="151">
        <v>67</v>
      </c>
      <c r="W5" t="s" s="151">
        <v>68</v>
      </c>
      <c r="X5" t="s" s="151">
        <v>69</v>
      </c>
      <c r="Y5" t="s" s="151">
        <v>70</v>
      </c>
      <c r="Z5" s="138"/>
    </row>
    <row r="6" ht="15.75" customHeight="1">
      <c r="A6" s="138"/>
      <c r="B6" t="s" s="147">
        <v>71</v>
      </c>
      <c r="C6" s="148"/>
      <c r="D6" s="138"/>
      <c r="E6" s="138"/>
      <c r="F6" s="138"/>
      <c r="G6" s="143"/>
      <c r="H6" t="s" s="152">
        <v>72</v>
      </c>
      <c r="I6" s="153"/>
      <c r="J6" s="146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t="s" s="154">
        <v>20</v>
      </c>
      <c r="V6" t="s" s="154">
        <v>73</v>
      </c>
      <c r="W6" t="s" s="154">
        <v>74</v>
      </c>
      <c r="X6" t="s" s="154">
        <v>75</v>
      </c>
      <c r="Y6" t="s" s="154">
        <v>76</v>
      </c>
      <c r="Z6" s="138"/>
    </row>
    <row r="7" ht="15.75" customHeight="1">
      <c r="A7" s="138"/>
      <c r="B7" s="155"/>
      <c r="C7" s="155"/>
      <c r="D7" s="138"/>
      <c r="E7" s="138"/>
      <c r="F7" s="138"/>
      <c r="G7" s="138"/>
      <c r="H7" s="156"/>
      <c r="I7" s="156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57"/>
      <c r="V7" t="s" s="154">
        <v>77</v>
      </c>
      <c r="W7" t="s" s="154">
        <v>78</v>
      </c>
      <c r="X7" s="157"/>
      <c r="Y7" s="157"/>
      <c r="Z7" s="138"/>
    </row>
    <row r="8" ht="15.75" customHeight="1">
      <c r="A8" s="138"/>
      <c r="B8" t="s" s="139">
        <v>79</v>
      </c>
      <c r="C8" s="140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57"/>
      <c r="V8" s="157"/>
      <c r="W8" t="s" s="154">
        <v>80</v>
      </c>
      <c r="X8" s="157"/>
      <c r="Y8" s="157"/>
      <c r="Z8" s="138"/>
    </row>
    <row r="9" ht="15" customHeight="1">
      <c r="A9" s="138"/>
      <c r="B9" t="s" s="158">
        <v>81</v>
      </c>
      <c r="C9" s="138"/>
      <c r="D9" s="159"/>
      <c r="E9" s="159"/>
      <c r="F9" s="159"/>
      <c r="G9" s="159"/>
      <c r="H9" s="160"/>
      <c r="I9" s="160"/>
      <c r="J9" s="160"/>
      <c r="K9" s="160"/>
      <c r="L9" s="159"/>
      <c r="M9" s="159"/>
      <c r="N9" s="159"/>
      <c r="O9" s="159"/>
      <c r="P9" s="159"/>
      <c r="Q9" s="161"/>
      <c r="R9" s="161"/>
      <c r="S9" s="159"/>
      <c r="T9" s="159"/>
      <c r="U9" s="138"/>
      <c r="V9" s="138"/>
      <c r="W9" s="138"/>
      <c r="X9" s="138"/>
      <c r="Y9" s="138"/>
      <c r="Z9" s="138"/>
    </row>
    <row r="10" ht="20.25" customHeight="1">
      <c r="A10" s="138"/>
      <c r="B10" s="160"/>
      <c r="C10" s="160"/>
      <c r="D10" s="160"/>
      <c r="E10" s="160"/>
      <c r="F10" s="160"/>
      <c r="G10" s="162"/>
      <c r="H10" t="s" s="163">
        <v>82</v>
      </c>
      <c r="I10" s="164"/>
      <c r="J10" s="164"/>
      <c r="K10" s="165"/>
      <c r="L10" s="166"/>
      <c r="M10" s="167"/>
      <c r="N10" s="167"/>
      <c r="O10" s="167"/>
      <c r="P10" s="167"/>
      <c r="Q10" s="168"/>
      <c r="R10" s="138"/>
      <c r="S10" s="138"/>
      <c r="T10" s="138"/>
      <c r="U10" s="169"/>
      <c r="V10" s="169"/>
      <c r="W10" s="169"/>
      <c r="X10" s="169"/>
      <c r="Y10" s="169"/>
      <c r="Z10" s="138"/>
    </row>
    <row r="11" ht="38.25" customHeight="1">
      <c r="A11" s="170"/>
      <c r="B11" t="s" s="171">
        <v>83</v>
      </c>
      <c r="C11" t="s" s="172">
        <v>84</v>
      </c>
      <c r="D11" t="s" s="172">
        <v>85</v>
      </c>
      <c r="E11" t="s" s="172">
        <v>86</v>
      </c>
      <c r="F11" t="s" s="173">
        <v>87</v>
      </c>
      <c r="G11" t="s" s="174">
        <v>88</v>
      </c>
      <c r="H11" t="s" s="175">
        <v>89</v>
      </c>
      <c r="I11" t="s" s="176">
        <v>90</v>
      </c>
      <c r="J11" s="177"/>
      <c r="K11" t="s" s="178">
        <v>91</v>
      </c>
      <c r="L11" s="179"/>
      <c r="M11" s="167"/>
      <c r="N11" s="167"/>
      <c r="O11" s="167"/>
      <c r="P11" s="167"/>
      <c r="Q11" s="168"/>
      <c r="R11" s="138"/>
      <c r="S11" s="138"/>
      <c r="T11" s="138"/>
      <c r="U11" s="169"/>
      <c r="V11" s="169"/>
      <c r="W11" s="169"/>
      <c r="X11" s="169"/>
      <c r="Y11" s="169"/>
      <c r="Z11" s="138"/>
    </row>
    <row r="12" ht="27.75" customHeight="1">
      <c r="A12" s="170"/>
      <c r="B12" s="180"/>
      <c r="C12" s="181"/>
      <c r="D12" s="181"/>
      <c r="E12" s="181"/>
      <c r="F12" s="182"/>
      <c r="G12" t="s" s="183">
        <v>92</v>
      </c>
      <c r="H12" t="s" s="184">
        <v>93</v>
      </c>
      <c r="I12" t="s" s="185">
        <v>90</v>
      </c>
      <c r="J12" t="s" s="186">
        <v>94</v>
      </c>
      <c r="K12" s="187"/>
      <c r="L12" s="188"/>
      <c r="M12" s="167"/>
      <c r="N12" s="167"/>
      <c r="O12" s="167"/>
      <c r="P12" s="167"/>
      <c r="Q12" s="168"/>
      <c r="R12" s="138"/>
      <c r="S12" s="138"/>
      <c r="T12" s="138"/>
      <c r="U12" s="169"/>
      <c r="V12" s="169"/>
      <c r="W12" s="169"/>
      <c r="X12" s="169"/>
      <c r="Y12" s="169"/>
      <c r="Z12" s="138"/>
    </row>
    <row r="13" ht="19.5" customHeight="1">
      <c r="A13" s="170"/>
      <c r="B13" t="s" s="189">
        <v>95</v>
      </c>
      <c r="C13" t="s" s="190">
        <v>96</v>
      </c>
      <c r="D13" t="s" s="191">
        <v>97</v>
      </c>
      <c r="E13" s="192">
        <v>724290</v>
      </c>
      <c r="F13" s="193">
        <v>724290</v>
      </c>
      <c r="G13" s="194"/>
      <c r="H13" s="195"/>
      <c r="I13" s="196"/>
      <c r="J13" s="197"/>
      <c r="K13" s="198"/>
      <c r="L13" s="199"/>
      <c r="M13" s="200"/>
      <c r="N13" s="167"/>
      <c r="O13" s="167"/>
      <c r="P13" s="167"/>
      <c r="Q13" s="168"/>
      <c r="R13" s="138"/>
      <c r="S13" s="138"/>
      <c r="T13" s="138"/>
      <c r="U13" s="169"/>
      <c r="V13" s="169"/>
      <c r="W13" s="169"/>
      <c r="X13" s="169"/>
      <c r="Y13" s="169"/>
      <c r="Z13" s="138"/>
    </row>
    <row r="14" ht="19.5" customHeight="1">
      <c r="A14" s="170"/>
      <c r="B14" t="s" s="201">
        <v>98</v>
      </c>
      <c r="C14" s="202"/>
      <c r="D14" s="203"/>
      <c r="E14" s="204">
        <v>1400</v>
      </c>
      <c r="F14" s="205">
        <v>1400</v>
      </c>
      <c r="G14" s="206"/>
      <c r="H14" s="207"/>
      <c r="I14" s="208"/>
      <c r="J14" s="209"/>
      <c r="K14" s="210"/>
      <c r="L14" s="199"/>
      <c r="M14" s="200"/>
      <c r="N14" s="167"/>
      <c r="O14" s="167"/>
      <c r="P14" s="167"/>
      <c r="Q14" s="168"/>
      <c r="R14" s="138"/>
      <c r="S14" s="138"/>
      <c r="T14" s="138"/>
      <c r="U14" s="169"/>
      <c r="V14" s="169"/>
      <c r="W14" s="169"/>
      <c r="X14" s="169"/>
      <c r="Y14" s="169"/>
      <c r="Z14" s="138"/>
    </row>
    <row r="15" ht="19.5" customHeight="1">
      <c r="A15" s="170"/>
      <c r="B15" t="s" s="201">
        <v>99</v>
      </c>
      <c r="C15" t="s" s="211">
        <v>96</v>
      </c>
      <c r="D15" s="203"/>
      <c r="E15" s="204">
        <v>22970.88</v>
      </c>
      <c r="F15" s="205">
        <v>22970.88</v>
      </c>
      <c r="G15" s="206"/>
      <c r="H15" s="207"/>
      <c r="I15" s="208"/>
      <c r="J15" s="209"/>
      <c r="K15" s="210"/>
      <c r="L15" s="199"/>
      <c r="M15" s="200"/>
      <c r="N15" s="167"/>
      <c r="O15" s="167"/>
      <c r="P15" s="167"/>
      <c r="Q15" s="168"/>
      <c r="R15" s="138"/>
      <c r="S15" s="138"/>
      <c r="T15" s="138"/>
      <c r="U15" s="169"/>
      <c r="V15" s="169"/>
      <c r="W15" s="169"/>
      <c r="X15" s="169"/>
      <c r="Y15" s="169"/>
      <c r="Z15" s="138"/>
    </row>
    <row r="16" ht="19.5" customHeight="1">
      <c r="A16" s="170"/>
      <c r="B16" t="s" s="201">
        <v>100</v>
      </c>
      <c r="C16" t="s" s="211">
        <v>101</v>
      </c>
      <c r="D16" t="s" s="212">
        <v>102</v>
      </c>
      <c r="E16" s="204">
        <v>18000</v>
      </c>
      <c r="F16" s="205">
        <v>18000</v>
      </c>
      <c r="G16" s="206"/>
      <c r="H16" s="207"/>
      <c r="I16" s="208"/>
      <c r="J16" s="209"/>
      <c r="K16" s="210"/>
      <c r="L16" s="199"/>
      <c r="M16" s="200"/>
      <c r="N16" s="167"/>
      <c r="O16" s="167"/>
      <c r="P16" s="167"/>
      <c r="Q16" s="168"/>
      <c r="R16" s="138"/>
      <c r="S16" s="138"/>
      <c r="T16" s="138"/>
      <c r="U16" s="169"/>
      <c r="V16" s="169"/>
      <c r="W16" s="169"/>
      <c r="X16" s="169"/>
      <c r="Y16" s="169"/>
      <c r="Z16" s="138"/>
    </row>
    <row r="17" ht="19.5" customHeight="1">
      <c r="A17" s="170"/>
      <c r="B17" t="s" s="201">
        <v>103</v>
      </c>
      <c r="C17" t="s" s="211">
        <v>104</v>
      </c>
      <c r="D17" s="203"/>
      <c r="E17" s="204">
        <v>10035.99</v>
      </c>
      <c r="F17" s="205">
        <v>10035.99</v>
      </c>
      <c r="G17" s="206"/>
      <c r="H17" s="207"/>
      <c r="I17" s="208"/>
      <c r="J17" s="209"/>
      <c r="K17" s="210"/>
      <c r="L17" s="199"/>
      <c r="M17" s="200"/>
      <c r="N17" s="167"/>
      <c r="O17" s="167"/>
      <c r="P17" s="167"/>
      <c r="Q17" s="168"/>
      <c r="R17" s="138"/>
      <c r="S17" s="138"/>
      <c r="T17" s="138"/>
      <c r="U17" s="138"/>
      <c r="V17" s="138"/>
      <c r="W17" s="138"/>
      <c r="X17" s="138"/>
      <c r="Y17" s="138"/>
      <c r="Z17" s="138"/>
    </row>
    <row r="18" ht="19.5" customHeight="1">
      <c r="A18" s="170"/>
      <c r="B18" t="s" s="201">
        <v>105</v>
      </c>
      <c r="C18" t="s" s="211">
        <v>106</v>
      </c>
      <c r="D18" t="s" s="212">
        <v>102</v>
      </c>
      <c r="E18" s="204">
        <v>310148.21</v>
      </c>
      <c r="F18" s="205">
        <v>310148.21</v>
      </c>
      <c r="G18" s="206"/>
      <c r="H18" s="207"/>
      <c r="I18" s="208"/>
      <c r="J18" s="209"/>
      <c r="K18" s="210"/>
      <c r="L18" s="199"/>
      <c r="M18" s="200"/>
      <c r="N18" s="167"/>
      <c r="O18" s="167"/>
      <c r="P18" s="167"/>
      <c r="Q18" s="168"/>
      <c r="R18" s="138"/>
      <c r="S18" s="138"/>
      <c r="T18" s="138"/>
      <c r="U18" s="138"/>
      <c r="V18" s="138"/>
      <c r="W18" s="138"/>
      <c r="X18" s="138"/>
      <c r="Y18" s="138"/>
      <c r="Z18" s="138"/>
    </row>
    <row r="19" ht="19.5" customHeight="1">
      <c r="A19" s="170"/>
      <c r="B19" t="s" s="201">
        <v>107</v>
      </c>
      <c r="C19" t="s" s="211">
        <v>108</v>
      </c>
      <c r="D19" t="s" s="212">
        <v>102</v>
      </c>
      <c r="E19" s="204">
        <v>3177.19</v>
      </c>
      <c r="F19" s="205">
        <v>3177.19</v>
      </c>
      <c r="G19" s="206"/>
      <c r="H19" s="207"/>
      <c r="I19" s="208"/>
      <c r="J19" s="209"/>
      <c r="K19" s="210"/>
      <c r="L19" s="199"/>
      <c r="M19" s="200"/>
      <c r="N19" s="167"/>
      <c r="O19" s="167"/>
      <c r="P19" s="167"/>
      <c r="Q19" s="168"/>
      <c r="R19" s="138"/>
      <c r="S19" s="138"/>
      <c r="T19" s="138"/>
      <c r="U19" s="138"/>
      <c r="V19" s="138"/>
      <c r="W19" s="138"/>
      <c r="X19" s="138"/>
      <c r="Y19" s="138"/>
      <c r="Z19" s="138"/>
    </row>
    <row r="20" ht="19.5" customHeight="1">
      <c r="A20" s="170"/>
      <c r="B20" t="s" s="201">
        <v>109</v>
      </c>
      <c r="C20" t="s" s="211">
        <v>108</v>
      </c>
      <c r="D20" t="s" s="212">
        <v>102</v>
      </c>
      <c r="E20" s="204">
        <v>105.83</v>
      </c>
      <c r="F20" s="205">
        <v>105.83</v>
      </c>
      <c r="G20" s="206"/>
      <c r="H20" s="207"/>
      <c r="I20" s="208"/>
      <c r="J20" s="209"/>
      <c r="K20" s="210"/>
      <c r="L20" s="199"/>
      <c r="M20" s="200"/>
      <c r="N20" s="167"/>
      <c r="O20" s="167"/>
      <c r="P20" s="167"/>
      <c r="Q20" s="168"/>
      <c r="R20" s="138"/>
      <c r="S20" s="138"/>
      <c r="T20" s="138"/>
      <c r="U20" s="138"/>
      <c r="V20" s="138"/>
      <c r="W20" s="138"/>
      <c r="X20" s="138"/>
      <c r="Y20" s="138"/>
      <c r="Z20" s="138"/>
    </row>
    <row r="21" ht="19.5" customHeight="1">
      <c r="A21" s="170"/>
      <c r="B21" t="s" s="201">
        <v>110</v>
      </c>
      <c r="C21" t="s" s="211">
        <v>111</v>
      </c>
      <c r="D21" t="s" s="212">
        <v>102</v>
      </c>
      <c r="E21" s="213"/>
      <c r="F21" s="214"/>
      <c r="G21" s="215"/>
      <c r="H21" s="216"/>
      <c r="I21" s="208"/>
      <c r="J21" s="209"/>
      <c r="K21" s="210"/>
      <c r="L21" s="199"/>
      <c r="M21" s="200"/>
      <c r="N21" s="167"/>
      <c r="O21" s="167"/>
      <c r="P21" s="167"/>
      <c r="Q21" s="168"/>
      <c r="R21" s="138"/>
      <c r="S21" s="138"/>
      <c r="T21" s="138"/>
      <c r="U21" s="138"/>
      <c r="V21" s="138"/>
      <c r="W21" s="138"/>
      <c r="X21" s="138"/>
      <c r="Y21" s="138"/>
      <c r="Z21" s="138"/>
    </row>
    <row r="22" ht="19.5" customHeight="1">
      <c r="A22" s="170"/>
      <c r="B22" t="s" s="201">
        <v>112</v>
      </c>
      <c r="C22" t="s" s="211">
        <v>113</v>
      </c>
      <c r="D22" t="s" s="212">
        <v>102</v>
      </c>
      <c r="E22" s="213">
        <v>38267.92</v>
      </c>
      <c r="F22" s="214">
        <v>38267.92</v>
      </c>
      <c r="G22" t="s" s="217">
        <v>18</v>
      </c>
      <c r="H22" t="s" s="218">
        <v>73</v>
      </c>
      <c r="I22" t="s" s="219">
        <v>68</v>
      </c>
      <c r="J22" t="s" s="220">
        <v>76</v>
      </c>
      <c r="K22" t="s" s="221">
        <f>IF(H22="EME","Yes",IF(I22="Black Empowered  (&gt;= 25 %, &lt; 51 %)","Yes",IF(I22="Black Owned  (&gt;= 51 %)","Yes","No")))</f>
        <v>114</v>
      </c>
      <c r="L22" s="199"/>
      <c r="M22" s="200"/>
      <c r="N22" s="167"/>
      <c r="O22" s="167"/>
      <c r="P22" s="167"/>
      <c r="Q22" s="168"/>
      <c r="R22" s="138"/>
      <c r="S22" s="138"/>
      <c r="T22" s="138"/>
      <c r="U22" s="138"/>
      <c r="V22" s="138"/>
      <c r="W22" s="138"/>
      <c r="X22" s="138"/>
      <c r="Y22" s="138"/>
      <c r="Z22" s="138"/>
    </row>
    <row r="23" ht="19.5" customHeight="1">
      <c r="A23" s="170"/>
      <c r="B23" t="s" s="201">
        <v>115</v>
      </c>
      <c r="C23" t="s" s="211">
        <v>116</v>
      </c>
      <c r="D23" s="203"/>
      <c r="E23" s="213">
        <v>1317.6</v>
      </c>
      <c r="F23" s="214">
        <v>1317.6</v>
      </c>
      <c r="G23" s="215"/>
      <c r="H23" s="216"/>
      <c r="I23" s="208"/>
      <c r="J23" s="209"/>
      <c r="K23" s="210"/>
      <c r="L23" s="199"/>
      <c r="M23" s="200"/>
      <c r="N23" s="167"/>
      <c r="O23" s="167"/>
      <c r="P23" s="167"/>
      <c r="Q23" s="168"/>
      <c r="R23" s="138"/>
      <c r="S23" s="138"/>
      <c r="T23" s="138"/>
      <c r="U23" s="138"/>
      <c r="V23" s="138"/>
      <c r="W23" s="138"/>
      <c r="X23" s="138"/>
      <c r="Y23" s="138"/>
      <c r="Z23" s="138"/>
    </row>
    <row r="24" ht="19.5" customHeight="1">
      <c r="A24" s="170"/>
      <c r="B24" t="s" s="201">
        <v>117</v>
      </c>
      <c r="C24" t="s" s="211">
        <v>108</v>
      </c>
      <c r="D24" t="s" s="212">
        <v>118</v>
      </c>
      <c r="E24" s="213">
        <v>298096.41</v>
      </c>
      <c r="F24" s="214">
        <v>298096.41</v>
      </c>
      <c r="G24" t="s" s="217">
        <v>20</v>
      </c>
      <c r="H24" s="216"/>
      <c r="I24" t="s" s="219">
        <v>68</v>
      </c>
      <c r="J24" t="s" s="220">
        <v>76</v>
      </c>
      <c r="K24" t="s" s="221">
        <f>IF(H24="EME","Yes",IF(I24="Black Empowered  (&gt;= 25 %, &lt; 51 %)","Yes",IF(I24="Black Owned  (&gt;= 51 %)","Yes","No")))</f>
        <v>114</v>
      </c>
      <c r="L24" s="199"/>
      <c r="M24" s="200"/>
      <c r="N24" s="167"/>
      <c r="O24" s="167"/>
      <c r="P24" s="167"/>
      <c r="Q24" s="168"/>
      <c r="R24" s="138"/>
      <c r="S24" s="138"/>
      <c r="T24" s="138"/>
      <c r="U24" s="138"/>
      <c r="V24" s="138"/>
      <c r="W24" s="138"/>
      <c r="X24" s="138"/>
      <c r="Y24" s="138"/>
      <c r="Z24" s="138"/>
    </row>
    <row r="25" ht="19.5" customHeight="1">
      <c r="A25" s="170"/>
      <c r="B25" t="s" s="201">
        <v>119</v>
      </c>
      <c r="C25" t="s" s="211">
        <v>108</v>
      </c>
      <c r="D25" t="s" s="212">
        <v>120</v>
      </c>
      <c r="E25" s="213">
        <v>196913.45</v>
      </c>
      <c r="F25" s="214">
        <v>196913.45</v>
      </c>
      <c r="G25" s="215"/>
      <c r="H25" s="216"/>
      <c r="I25" s="208"/>
      <c r="J25" s="209"/>
      <c r="K25" s="210"/>
      <c r="L25" s="199"/>
      <c r="M25" s="200"/>
      <c r="N25" s="167"/>
      <c r="O25" s="167"/>
      <c r="P25" s="167"/>
      <c r="Q25" s="168"/>
      <c r="R25" s="138"/>
      <c r="S25" s="138"/>
      <c r="T25" s="138"/>
      <c r="U25" s="138"/>
      <c r="V25" s="138"/>
      <c r="W25" s="138"/>
      <c r="X25" s="138"/>
      <c r="Y25" s="138"/>
      <c r="Z25" s="138"/>
    </row>
    <row r="26" ht="19.5" customHeight="1">
      <c r="A26" s="170"/>
      <c r="B26" t="s" s="201">
        <v>121</v>
      </c>
      <c r="C26" t="s" s="211">
        <v>122</v>
      </c>
      <c r="D26" s="203"/>
      <c r="E26" s="213">
        <v>14076.51</v>
      </c>
      <c r="F26" s="214">
        <v>14076.51</v>
      </c>
      <c r="G26" s="215"/>
      <c r="H26" s="216"/>
      <c r="I26" s="208"/>
      <c r="J26" s="209"/>
      <c r="K26" s="210"/>
      <c r="L26" s="199"/>
      <c r="M26" s="200"/>
      <c r="N26" s="167"/>
      <c r="O26" s="167"/>
      <c r="P26" s="167"/>
      <c r="Q26" s="168"/>
      <c r="R26" s="138"/>
      <c r="S26" s="138"/>
      <c r="T26" s="138"/>
      <c r="U26" s="138"/>
      <c r="V26" s="138"/>
      <c r="W26" s="138"/>
      <c r="X26" s="138"/>
      <c r="Y26" s="138"/>
      <c r="Z26" s="138"/>
    </row>
    <row r="27" ht="19.5" customHeight="1">
      <c r="A27" s="170"/>
      <c r="B27" t="s" s="201">
        <v>123</v>
      </c>
      <c r="C27" t="s" s="211">
        <v>124</v>
      </c>
      <c r="D27" s="203"/>
      <c r="E27" s="213">
        <v>1478.26</v>
      </c>
      <c r="F27" s="214">
        <v>1478.26</v>
      </c>
      <c r="G27" s="215"/>
      <c r="H27" s="216"/>
      <c r="I27" s="208"/>
      <c r="J27" s="209"/>
      <c r="K27" s="210"/>
      <c r="L27" s="199"/>
      <c r="M27" s="200"/>
      <c r="N27" s="167"/>
      <c r="O27" s="167"/>
      <c r="P27" s="167"/>
      <c r="Q27" s="168"/>
      <c r="R27" s="138"/>
      <c r="S27" s="138"/>
      <c r="T27" s="138"/>
      <c r="U27" s="138"/>
      <c r="V27" s="138"/>
      <c r="W27" s="138"/>
      <c r="X27" s="138"/>
      <c r="Y27" s="138"/>
      <c r="Z27" s="138"/>
    </row>
    <row r="28" ht="19.5" customHeight="1">
      <c r="A28" s="170"/>
      <c r="B28" t="s" s="201">
        <v>125</v>
      </c>
      <c r="C28" t="s" s="211">
        <v>126</v>
      </c>
      <c r="D28" s="203"/>
      <c r="E28" s="213"/>
      <c r="F28" s="214"/>
      <c r="G28" s="215"/>
      <c r="H28" s="216"/>
      <c r="I28" s="208"/>
      <c r="J28" s="209"/>
      <c r="K28" s="210"/>
      <c r="L28" s="199"/>
      <c r="M28" s="200"/>
      <c r="N28" s="167"/>
      <c r="O28" s="167"/>
      <c r="P28" s="167"/>
      <c r="Q28" s="168"/>
      <c r="R28" s="138"/>
      <c r="S28" s="138"/>
      <c r="T28" s="138"/>
      <c r="U28" s="138"/>
      <c r="V28" s="138"/>
      <c r="W28" s="138"/>
      <c r="X28" s="138"/>
      <c r="Y28" s="138"/>
      <c r="Z28" s="138"/>
    </row>
    <row r="29" ht="19.5" customHeight="1">
      <c r="A29" s="170"/>
      <c r="B29" t="s" s="201">
        <v>127</v>
      </c>
      <c r="C29" t="s" s="211">
        <v>128</v>
      </c>
      <c r="D29" s="203"/>
      <c r="E29" s="213">
        <v>1884.55</v>
      </c>
      <c r="F29" s="214">
        <v>1884.55</v>
      </c>
      <c r="G29" s="215"/>
      <c r="H29" s="216"/>
      <c r="I29" s="208"/>
      <c r="J29" s="209"/>
      <c r="K29" s="210"/>
      <c r="L29" s="199"/>
      <c r="M29" s="200"/>
      <c r="N29" s="167"/>
      <c r="O29" s="167"/>
      <c r="P29" s="167"/>
      <c r="Q29" s="168"/>
      <c r="R29" s="138"/>
      <c r="S29" s="138"/>
      <c r="T29" s="138"/>
      <c r="U29" s="138"/>
      <c r="V29" s="138"/>
      <c r="W29" s="138"/>
      <c r="X29" s="138"/>
      <c r="Y29" s="138"/>
      <c r="Z29" s="138"/>
    </row>
    <row r="30" ht="19.5" customHeight="1">
      <c r="A30" s="170"/>
      <c r="B30" t="s" s="201">
        <v>129</v>
      </c>
      <c r="C30" t="s" s="211">
        <v>128</v>
      </c>
      <c r="D30" s="203"/>
      <c r="E30" s="213">
        <v>30434.78</v>
      </c>
      <c r="F30" s="214">
        <v>30434.78</v>
      </c>
      <c r="G30" s="215"/>
      <c r="H30" s="216"/>
      <c r="I30" s="208"/>
      <c r="J30" s="209"/>
      <c r="K30" s="210"/>
      <c r="L30" s="199"/>
      <c r="M30" s="200"/>
      <c r="N30" s="167"/>
      <c r="O30" s="167"/>
      <c r="P30" s="167"/>
      <c r="Q30" s="168"/>
      <c r="R30" s="138"/>
      <c r="S30" s="138"/>
      <c r="T30" s="138"/>
      <c r="U30" s="138"/>
      <c r="V30" s="138"/>
      <c r="W30" s="138"/>
      <c r="X30" s="138"/>
      <c r="Y30" s="138"/>
      <c r="Z30" s="138"/>
    </row>
    <row r="31" ht="19.5" customHeight="1">
      <c r="A31" s="170"/>
      <c r="B31" t="s" s="201">
        <v>130</v>
      </c>
      <c r="C31" t="s" s="211">
        <v>106</v>
      </c>
      <c r="D31" s="203"/>
      <c r="E31" s="213">
        <v>600</v>
      </c>
      <c r="F31" s="214">
        <v>600</v>
      </c>
      <c r="G31" s="215"/>
      <c r="H31" s="216"/>
      <c r="I31" s="208"/>
      <c r="J31" s="209"/>
      <c r="K31" s="210"/>
      <c r="L31" s="199"/>
      <c r="M31" s="200"/>
      <c r="N31" s="167"/>
      <c r="O31" s="167"/>
      <c r="P31" s="167"/>
      <c r="Q31" s="168"/>
      <c r="R31" s="138"/>
      <c r="S31" s="138"/>
      <c r="T31" s="138"/>
      <c r="U31" s="138"/>
      <c r="V31" s="138"/>
      <c r="W31" s="138"/>
      <c r="X31" s="138"/>
      <c r="Y31" s="138"/>
      <c r="Z31" s="138"/>
    </row>
    <row r="32" ht="19.5" customHeight="1">
      <c r="A32" s="170"/>
      <c r="B32" t="s" s="201">
        <v>131</v>
      </c>
      <c r="C32" t="s" s="211">
        <v>132</v>
      </c>
      <c r="D32" t="s" s="212">
        <v>102</v>
      </c>
      <c r="E32" s="213"/>
      <c r="F32" s="214">
        <v>0</v>
      </c>
      <c r="G32" t="s" s="217">
        <v>18</v>
      </c>
      <c r="H32" t="s" s="218">
        <v>133</v>
      </c>
      <c r="I32" t="s" s="219">
        <v>68</v>
      </c>
      <c r="J32" t="s" s="220">
        <v>76</v>
      </c>
      <c r="K32" t="s" s="221">
        <f>IF(H32="EME","Yes",IF(I32="Black Empowered  (&gt;= 25 %, &lt; 51 %)","Yes",IF(I32="Black Owned  (&gt;= 51 %)","Yes","No")))</f>
        <v>114</v>
      </c>
      <c r="L32" s="199"/>
      <c r="M32" s="200"/>
      <c r="N32" s="167"/>
      <c r="O32" s="167"/>
      <c r="P32" s="167"/>
      <c r="Q32" s="168"/>
      <c r="R32" s="138"/>
      <c r="S32" s="138"/>
      <c r="T32" s="138"/>
      <c r="U32" s="138"/>
      <c r="V32" s="138"/>
      <c r="W32" s="138"/>
      <c r="X32" s="138"/>
      <c r="Y32" s="138"/>
      <c r="Z32" s="138"/>
    </row>
    <row r="33" ht="19.5" customHeight="1">
      <c r="A33" s="170"/>
      <c r="B33" t="s" s="201">
        <v>134</v>
      </c>
      <c r="C33" t="s" s="211">
        <v>108</v>
      </c>
      <c r="D33" t="s" s="212">
        <v>102</v>
      </c>
      <c r="E33" s="213">
        <v>120049.62</v>
      </c>
      <c r="F33" s="214">
        <v>120049.62</v>
      </c>
      <c r="G33" t="s" s="217">
        <v>18</v>
      </c>
      <c r="H33" t="s" s="218">
        <v>73</v>
      </c>
      <c r="I33" t="s" s="219">
        <v>80</v>
      </c>
      <c r="J33" t="s" s="220">
        <v>76</v>
      </c>
      <c r="K33" t="s" s="221">
        <f>IF(H33="EME","Yes",IF(I33="Black Empowered  (&gt;= 25 %, &lt; 51 %)","Yes",IF(I33="Black Owned  (&gt;= 51 %)","Yes","No")))</f>
        <v>135</v>
      </c>
      <c r="L33" s="199"/>
      <c r="M33" s="200"/>
      <c r="N33" s="167"/>
      <c r="O33" s="167"/>
      <c r="P33" s="167"/>
      <c r="Q33" s="168"/>
      <c r="R33" s="138"/>
      <c r="S33" s="138"/>
      <c r="T33" s="138"/>
      <c r="U33" s="138"/>
      <c r="V33" s="138"/>
      <c r="W33" s="138"/>
      <c r="X33" s="138"/>
      <c r="Y33" s="138"/>
      <c r="Z33" s="138"/>
    </row>
    <row r="34" ht="19.5" customHeight="1">
      <c r="A34" s="170"/>
      <c r="B34" t="s" s="201">
        <v>136</v>
      </c>
      <c r="C34" t="s" s="211">
        <v>137</v>
      </c>
      <c r="D34" s="203"/>
      <c r="E34" s="213">
        <v>3563.48</v>
      </c>
      <c r="F34" s="214">
        <v>3563.48</v>
      </c>
      <c r="G34" s="215"/>
      <c r="H34" s="216"/>
      <c r="I34" s="208"/>
      <c r="J34" s="209"/>
      <c r="K34" s="210"/>
      <c r="L34" s="199"/>
      <c r="M34" s="200"/>
      <c r="N34" s="167"/>
      <c r="O34" s="167"/>
      <c r="P34" s="167"/>
      <c r="Q34" s="168"/>
      <c r="R34" s="138"/>
      <c r="S34" s="138"/>
      <c r="T34" s="138"/>
      <c r="U34" s="138"/>
      <c r="V34" s="138"/>
      <c r="W34" s="138"/>
      <c r="X34" s="138"/>
      <c r="Y34" s="138"/>
      <c r="Z34" s="138"/>
    </row>
    <row r="35" ht="19.5" customHeight="1">
      <c r="A35" s="170"/>
      <c r="B35" t="s" s="201">
        <v>138</v>
      </c>
      <c r="C35" t="s" s="211">
        <v>101</v>
      </c>
      <c r="D35" t="s" s="212">
        <v>102</v>
      </c>
      <c r="E35" s="213">
        <v>34750</v>
      </c>
      <c r="F35" s="214">
        <v>34750</v>
      </c>
      <c r="G35" t="s" s="217">
        <v>18</v>
      </c>
      <c r="H35" s="216"/>
      <c r="I35" s="208"/>
      <c r="J35" s="209"/>
      <c r="K35" s="210"/>
      <c r="L35" s="199"/>
      <c r="M35" s="200"/>
      <c r="N35" s="167"/>
      <c r="O35" s="167"/>
      <c r="P35" s="167"/>
      <c r="Q35" s="168"/>
      <c r="R35" s="138"/>
      <c r="S35" s="138"/>
      <c r="T35" s="138"/>
      <c r="U35" s="138"/>
      <c r="V35" s="138"/>
      <c r="W35" s="138"/>
      <c r="X35" s="138"/>
      <c r="Y35" s="138"/>
      <c r="Z35" s="138"/>
    </row>
    <row r="36" ht="19.5" customHeight="1">
      <c r="A36" s="170"/>
      <c r="B36" t="s" s="201">
        <v>139</v>
      </c>
      <c r="C36" s="202"/>
      <c r="D36" s="203"/>
      <c r="E36" s="213">
        <v>1730</v>
      </c>
      <c r="F36" s="214">
        <v>1730</v>
      </c>
      <c r="G36" s="215"/>
      <c r="H36" s="216"/>
      <c r="I36" s="208"/>
      <c r="J36" s="209"/>
      <c r="K36" s="210"/>
      <c r="L36" s="199"/>
      <c r="M36" s="200"/>
      <c r="N36" s="167"/>
      <c r="O36" s="167"/>
      <c r="P36" s="167"/>
      <c r="Q36" s="168"/>
      <c r="R36" s="138"/>
      <c r="S36" s="138"/>
      <c r="T36" s="138"/>
      <c r="U36" s="138"/>
      <c r="V36" s="138"/>
      <c r="W36" s="138"/>
      <c r="X36" s="138"/>
      <c r="Y36" s="138"/>
      <c r="Z36" s="138"/>
    </row>
    <row r="37" ht="19.5" customHeight="1">
      <c r="A37" s="170"/>
      <c r="B37" t="s" s="201">
        <v>140</v>
      </c>
      <c r="C37" t="s" s="211">
        <v>141</v>
      </c>
      <c r="D37" t="s" s="212">
        <v>102</v>
      </c>
      <c r="E37" s="213">
        <v>85468.25</v>
      </c>
      <c r="F37" s="214">
        <v>85468.25</v>
      </c>
      <c r="G37" t="s" s="217">
        <v>18</v>
      </c>
      <c r="H37" t="s" s="218">
        <v>67</v>
      </c>
      <c r="I37" t="s" s="219">
        <v>68</v>
      </c>
      <c r="J37" t="s" s="220">
        <v>76</v>
      </c>
      <c r="K37" t="s" s="221">
        <f>IF(H37="EME","Yes",IF(I37="Black Empowered  (&gt;= 25 %, &lt; 51 %)","Yes",IF(I37="Black Owned  (&gt;= 51 %)","Yes","No")))</f>
        <v>135</v>
      </c>
      <c r="L37" s="199"/>
      <c r="M37" s="200"/>
      <c r="N37" s="167"/>
      <c r="O37" s="167"/>
      <c r="P37" s="167"/>
      <c r="Q37" s="168"/>
      <c r="R37" s="138"/>
      <c r="S37" s="138"/>
      <c r="T37" s="138"/>
      <c r="U37" s="138"/>
      <c r="V37" s="138"/>
      <c r="W37" s="138"/>
      <c r="X37" s="138"/>
      <c r="Y37" s="138"/>
      <c r="Z37" s="138"/>
    </row>
    <row r="38" ht="19.5" customHeight="1">
      <c r="A38" s="170"/>
      <c r="B38" t="s" s="201">
        <v>142</v>
      </c>
      <c r="C38" t="s" s="211">
        <v>116</v>
      </c>
      <c r="D38" s="203"/>
      <c r="E38" s="213">
        <v>74249.12</v>
      </c>
      <c r="F38" s="214">
        <v>74249.12</v>
      </c>
      <c r="G38" s="215"/>
      <c r="H38" s="216"/>
      <c r="I38" s="208"/>
      <c r="J38" s="209"/>
      <c r="K38" s="210"/>
      <c r="L38" s="199"/>
      <c r="M38" s="200"/>
      <c r="N38" s="167"/>
      <c r="O38" s="167"/>
      <c r="P38" s="167"/>
      <c r="Q38" s="168"/>
      <c r="R38" s="138"/>
      <c r="S38" s="138"/>
      <c r="T38" s="138"/>
      <c r="U38" s="138"/>
      <c r="V38" s="138"/>
      <c r="W38" s="138"/>
      <c r="X38" s="138"/>
      <c r="Y38" s="138"/>
      <c r="Z38" s="138"/>
    </row>
    <row r="39" ht="19.5" customHeight="1">
      <c r="A39" s="170"/>
      <c r="B39" t="s" s="201">
        <v>143</v>
      </c>
      <c r="C39" t="s" s="211">
        <v>108</v>
      </c>
      <c r="D39" s="203"/>
      <c r="E39" s="213">
        <v>20308.84</v>
      </c>
      <c r="F39" s="214">
        <v>20308.84</v>
      </c>
      <c r="G39" s="215"/>
      <c r="H39" s="216"/>
      <c r="I39" s="208"/>
      <c r="J39" s="209"/>
      <c r="K39" s="210"/>
      <c r="L39" s="199"/>
      <c r="M39" s="200"/>
      <c r="N39" s="167"/>
      <c r="O39" s="167"/>
      <c r="P39" s="167"/>
      <c r="Q39" s="168"/>
      <c r="R39" s="138"/>
      <c r="S39" s="138"/>
      <c r="T39" s="138"/>
      <c r="U39" s="138"/>
      <c r="V39" s="138"/>
      <c r="W39" s="138"/>
      <c r="X39" s="138"/>
      <c r="Y39" s="138"/>
      <c r="Z39" s="138"/>
    </row>
    <row r="40" ht="19.5" customHeight="1">
      <c r="A40" s="170"/>
      <c r="B40" t="s" s="201">
        <v>144</v>
      </c>
      <c r="C40" t="s" s="211">
        <v>101</v>
      </c>
      <c r="D40" t="s" s="212">
        <v>102</v>
      </c>
      <c r="E40" s="213">
        <v>101643</v>
      </c>
      <c r="F40" s="214">
        <v>101643</v>
      </c>
      <c r="G40" t="s" s="217">
        <v>18</v>
      </c>
      <c r="H40" s="216"/>
      <c r="I40" s="208"/>
      <c r="J40" s="209"/>
      <c r="K40" s="210"/>
      <c r="L40" s="199"/>
      <c r="M40" s="200"/>
      <c r="N40" s="167"/>
      <c r="O40" s="167"/>
      <c r="P40" s="167"/>
      <c r="Q40" s="168"/>
      <c r="R40" s="138"/>
      <c r="S40" s="138"/>
      <c r="T40" s="138"/>
      <c r="U40" s="138"/>
      <c r="V40" s="138"/>
      <c r="W40" s="138"/>
      <c r="X40" s="138"/>
      <c r="Y40" s="138"/>
      <c r="Z40" s="138"/>
    </row>
    <row r="41" ht="19.5" customHeight="1">
      <c r="A41" s="170"/>
      <c r="B41" t="s" s="201">
        <v>145</v>
      </c>
      <c r="C41" t="s" s="211">
        <v>146</v>
      </c>
      <c r="D41" s="203"/>
      <c r="E41" s="213">
        <v>37000</v>
      </c>
      <c r="F41" s="214">
        <v>37000</v>
      </c>
      <c r="G41" s="215"/>
      <c r="H41" s="216"/>
      <c r="I41" s="208"/>
      <c r="J41" s="209"/>
      <c r="K41" s="210"/>
      <c r="L41" s="199"/>
      <c r="M41" s="200"/>
      <c r="N41" s="167"/>
      <c r="O41" s="167"/>
      <c r="P41" s="167"/>
      <c r="Q41" s="168"/>
      <c r="R41" s="138"/>
      <c r="S41" s="138"/>
      <c r="T41" s="138"/>
      <c r="U41" s="138"/>
      <c r="V41" s="138"/>
      <c r="W41" s="138"/>
      <c r="X41" s="138"/>
      <c r="Y41" s="138"/>
      <c r="Z41" s="138"/>
    </row>
    <row r="42" ht="19.5" customHeight="1">
      <c r="A42" s="170"/>
      <c r="B42" t="s" s="201">
        <v>147</v>
      </c>
      <c r="C42" t="s" s="211">
        <v>148</v>
      </c>
      <c r="D42" s="203"/>
      <c r="E42" s="213">
        <v>65353.39</v>
      </c>
      <c r="F42" s="214">
        <v>65353.39</v>
      </c>
      <c r="G42" s="215"/>
      <c r="H42" s="216"/>
      <c r="I42" s="208"/>
      <c r="J42" s="209"/>
      <c r="K42" s="210"/>
      <c r="L42" s="199"/>
      <c r="M42" s="200"/>
      <c r="N42" s="167"/>
      <c r="O42" s="167"/>
      <c r="P42" s="167"/>
      <c r="Q42" s="168"/>
      <c r="R42" s="138"/>
      <c r="S42" s="138"/>
      <c r="T42" s="138"/>
      <c r="U42" s="138"/>
      <c r="V42" s="138"/>
      <c r="W42" s="138"/>
      <c r="X42" s="138"/>
      <c r="Y42" s="138"/>
      <c r="Z42" s="138"/>
    </row>
    <row r="43" ht="19.5" customHeight="1">
      <c r="A43" s="170"/>
      <c r="B43" t="s" s="201">
        <v>149</v>
      </c>
      <c r="C43" t="s" s="211">
        <v>150</v>
      </c>
      <c r="D43" s="203"/>
      <c r="E43" s="213">
        <v>90</v>
      </c>
      <c r="F43" s="214">
        <v>90</v>
      </c>
      <c r="G43" s="215"/>
      <c r="H43" s="216"/>
      <c r="I43" s="208"/>
      <c r="J43" s="209"/>
      <c r="K43" s="210"/>
      <c r="L43" s="199"/>
      <c r="M43" s="200"/>
      <c r="N43" s="167"/>
      <c r="O43" s="167"/>
      <c r="P43" s="167"/>
      <c r="Q43" s="168"/>
      <c r="R43" s="138"/>
      <c r="S43" s="138"/>
      <c r="T43" s="138"/>
      <c r="U43" s="138"/>
      <c r="V43" s="138"/>
      <c r="W43" s="138"/>
      <c r="X43" s="138"/>
      <c r="Y43" s="138"/>
      <c r="Z43" s="138"/>
    </row>
    <row r="44" ht="19.5" customHeight="1">
      <c r="A44" s="170"/>
      <c r="B44" t="s" s="201">
        <v>151</v>
      </c>
      <c r="C44" s="202"/>
      <c r="D44" s="203"/>
      <c r="E44" s="213">
        <v>1130</v>
      </c>
      <c r="F44" s="214">
        <v>1130</v>
      </c>
      <c r="G44" s="215"/>
      <c r="H44" s="216"/>
      <c r="I44" s="208"/>
      <c r="J44" s="209"/>
      <c r="K44" s="210"/>
      <c r="L44" s="199"/>
      <c r="M44" s="200"/>
      <c r="N44" s="167"/>
      <c r="O44" s="167"/>
      <c r="P44" s="167"/>
      <c r="Q44" s="168"/>
      <c r="R44" s="138"/>
      <c r="S44" s="138"/>
      <c r="T44" s="138"/>
      <c r="U44" s="138"/>
      <c r="V44" s="138"/>
      <c r="W44" s="138"/>
      <c r="X44" s="138"/>
      <c r="Y44" s="138"/>
      <c r="Z44" s="138"/>
    </row>
    <row r="45" ht="19.5" customHeight="1">
      <c r="A45" s="170"/>
      <c r="B45" t="s" s="201">
        <v>152</v>
      </c>
      <c r="C45" t="s" s="211">
        <v>116</v>
      </c>
      <c r="D45" t="s" s="212">
        <v>118</v>
      </c>
      <c r="E45" s="213">
        <v>1049</v>
      </c>
      <c r="F45" s="214">
        <v>1048.8</v>
      </c>
      <c r="G45" t="s" s="217">
        <v>20</v>
      </c>
      <c r="H45" s="216"/>
      <c r="I45" s="208"/>
      <c r="J45" s="209"/>
      <c r="K45" s="210"/>
      <c r="L45" s="199"/>
      <c r="M45" s="200"/>
      <c r="N45" s="167"/>
      <c r="O45" s="167"/>
      <c r="P45" s="167"/>
      <c r="Q45" s="168"/>
      <c r="R45" s="138"/>
      <c r="S45" s="138"/>
      <c r="T45" s="138"/>
      <c r="U45" s="138"/>
      <c r="V45" s="138"/>
      <c r="W45" s="138"/>
      <c r="X45" s="138"/>
      <c r="Y45" s="138"/>
      <c r="Z45" s="138"/>
    </row>
    <row r="46" ht="19.5" customHeight="1">
      <c r="A46" s="170"/>
      <c r="B46" t="s" s="201">
        <v>153</v>
      </c>
      <c r="C46" s="202"/>
      <c r="D46" s="203"/>
      <c r="E46" s="213">
        <v>900</v>
      </c>
      <c r="F46" s="214">
        <v>900</v>
      </c>
      <c r="G46" s="215"/>
      <c r="H46" s="216"/>
      <c r="I46" s="208"/>
      <c r="J46" s="209"/>
      <c r="K46" s="210"/>
      <c r="L46" s="199"/>
      <c r="M46" s="200"/>
      <c r="N46" s="167"/>
      <c r="O46" s="167"/>
      <c r="P46" s="167"/>
      <c r="Q46" s="168"/>
      <c r="R46" s="138"/>
      <c r="S46" s="138"/>
      <c r="T46" s="138"/>
      <c r="U46" s="138"/>
      <c r="V46" s="138"/>
      <c r="W46" s="138"/>
      <c r="X46" s="138"/>
      <c r="Y46" s="138"/>
      <c r="Z46" s="138"/>
    </row>
    <row r="47" ht="19.5" customHeight="1">
      <c r="A47" s="170"/>
      <c r="B47" t="s" s="201">
        <v>154</v>
      </c>
      <c r="C47" t="s" s="211">
        <v>106</v>
      </c>
      <c r="D47" t="s" s="222">
        <v>102</v>
      </c>
      <c r="E47" s="214"/>
      <c r="F47" s="214">
        <v>0</v>
      </c>
      <c r="G47" t="s" s="217">
        <v>18</v>
      </c>
      <c r="H47" t="s" s="218">
        <v>67</v>
      </c>
      <c r="I47" t="s" s="219">
        <v>68</v>
      </c>
      <c r="J47" t="s" s="220">
        <v>76</v>
      </c>
      <c r="K47" t="s" s="221">
        <f>IF(H47="EME","Yes",IF(I47="Black Empowered  (&gt;= 25 %, &lt; 51 %)","Yes",IF(I47="Black Owned  (&gt;= 51 %)","Yes","No")))</f>
        <v>135</v>
      </c>
      <c r="L47" s="199"/>
      <c r="M47" s="200"/>
      <c r="N47" s="167"/>
      <c r="O47" s="167"/>
      <c r="P47" s="167"/>
      <c r="Q47" s="168"/>
      <c r="R47" s="138"/>
      <c r="S47" s="138"/>
      <c r="T47" s="138"/>
      <c r="U47" s="138"/>
      <c r="V47" s="138"/>
      <c r="W47" s="138"/>
      <c r="X47" s="138"/>
      <c r="Y47" s="138"/>
      <c r="Z47" s="138"/>
    </row>
    <row r="48" ht="19.5" customHeight="1">
      <c r="A48" s="170"/>
      <c r="B48" t="s" s="201">
        <v>155</v>
      </c>
      <c r="C48" t="s" s="211">
        <v>156</v>
      </c>
      <c r="D48" s="223"/>
      <c r="E48" s="214">
        <v>4662.7</v>
      </c>
      <c r="F48" s="214">
        <v>4662.7</v>
      </c>
      <c r="G48" s="215"/>
      <c r="H48" s="216"/>
      <c r="I48" s="208"/>
      <c r="J48" s="209"/>
      <c r="K48" s="210"/>
      <c r="L48" s="199"/>
      <c r="M48" s="200"/>
      <c r="N48" s="167"/>
      <c r="O48" s="167"/>
      <c r="P48" s="167"/>
      <c r="Q48" s="168"/>
      <c r="R48" s="138"/>
      <c r="S48" s="138"/>
      <c r="T48" s="138"/>
      <c r="U48" s="138"/>
      <c r="V48" s="138"/>
      <c r="W48" s="138"/>
      <c r="X48" s="138"/>
      <c r="Y48" s="138"/>
      <c r="Z48" s="138"/>
    </row>
    <row r="49" ht="19.5" customHeight="1">
      <c r="A49" s="170"/>
      <c r="B49" t="s" s="201">
        <v>157</v>
      </c>
      <c r="C49" t="s" s="211">
        <v>158</v>
      </c>
      <c r="D49" t="s" s="222">
        <v>102</v>
      </c>
      <c r="E49" s="214">
        <v>9043.48</v>
      </c>
      <c r="F49" s="214">
        <v>9043.48</v>
      </c>
      <c r="G49" t="s" s="217">
        <v>18</v>
      </c>
      <c r="H49" s="216"/>
      <c r="I49" s="208"/>
      <c r="J49" s="209"/>
      <c r="K49" s="210"/>
      <c r="L49" s="199"/>
      <c r="M49" s="200"/>
      <c r="N49" s="167"/>
      <c r="O49" s="167"/>
      <c r="P49" s="167"/>
      <c r="Q49" s="168"/>
      <c r="R49" s="138"/>
      <c r="S49" s="138"/>
      <c r="T49" s="138"/>
      <c r="U49" s="138"/>
      <c r="V49" s="138"/>
      <c r="W49" s="138"/>
      <c r="X49" s="138"/>
      <c r="Y49" s="138"/>
      <c r="Z49" s="138"/>
    </row>
    <row r="50" ht="19.5" customHeight="1">
      <c r="A50" s="170"/>
      <c r="B50" t="s" s="201">
        <v>159</v>
      </c>
      <c r="C50" t="s" s="211">
        <v>160</v>
      </c>
      <c r="D50" s="203"/>
      <c r="E50" s="213">
        <v>172591.91</v>
      </c>
      <c r="F50" s="214">
        <v>172591.91</v>
      </c>
      <c r="G50" t="s" s="217">
        <v>18</v>
      </c>
      <c r="H50" s="216"/>
      <c r="I50" s="208"/>
      <c r="J50" s="209"/>
      <c r="K50" s="210"/>
      <c r="L50" s="199"/>
      <c r="M50" s="200"/>
      <c r="N50" s="167"/>
      <c r="O50" s="167"/>
      <c r="P50" s="167"/>
      <c r="Q50" s="168"/>
      <c r="R50" s="138"/>
      <c r="S50" s="138"/>
      <c r="T50" s="138"/>
      <c r="U50" s="138"/>
      <c r="V50" s="138"/>
      <c r="W50" s="138"/>
      <c r="X50" s="138"/>
      <c r="Y50" s="138"/>
      <c r="Z50" s="138"/>
    </row>
    <row r="51" ht="19.5" customHeight="1">
      <c r="A51" s="170"/>
      <c r="B51" t="s" s="201">
        <v>161</v>
      </c>
      <c r="C51" t="s" s="211">
        <v>101</v>
      </c>
      <c r="D51" s="203"/>
      <c r="E51" s="213">
        <v>6650</v>
      </c>
      <c r="F51" s="214">
        <v>6650</v>
      </c>
      <c r="G51" s="215"/>
      <c r="H51" s="216"/>
      <c r="I51" s="208"/>
      <c r="J51" s="209"/>
      <c r="K51" s="210"/>
      <c r="L51" s="199"/>
      <c r="M51" s="200"/>
      <c r="N51" s="167"/>
      <c r="O51" s="167"/>
      <c r="P51" s="167"/>
      <c r="Q51" s="168"/>
      <c r="R51" s="138"/>
      <c r="S51" s="138"/>
      <c r="T51" s="138"/>
      <c r="U51" s="138"/>
      <c r="V51" s="138"/>
      <c r="W51" s="138"/>
      <c r="X51" s="138"/>
      <c r="Y51" s="138"/>
      <c r="Z51" s="138"/>
    </row>
    <row r="52" ht="19.5" customHeight="1">
      <c r="A52" s="170"/>
      <c r="B52" t="s" s="201">
        <v>162</v>
      </c>
      <c r="C52" t="s" s="211">
        <v>101</v>
      </c>
      <c r="D52" t="s" s="212">
        <v>120</v>
      </c>
      <c r="E52" s="213">
        <v>92677.41</v>
      </c>
      <c r="F52" s="214">
        <v>92677.41</v>
      </c>
      <c r="G52" s="215"/>
      <c r="H52" s="216"/>
      <c r="I52" s="208"/>
      <c r="J52" s="209"/>
      <c r="K52" s="210"/>
      <c r="L52" s="199"/>
      <c r="M52" s="200"/>
      <c r="N52" s="167"/>
      <c r="O52" s="167"/>
      <c r="P52" s="167"/>
      <c r="Q52" s="168"/>
      <c r="R52" s="138"/>
      <c r="S52" s="138"/>
      <c r="T52" s="138"/>
      <c r="U52" s="138"/>
      <c r="V52" s="138"/>
      <c r="W52" s="138"/>
      <c r="X52" s="138"/>
      <c r="Y52" s="138"/>
      <c r="Z52" s="138"/>
    </row>
    <row r="53" ht="19.5" customHeight="1">
      <c r="A53" s="170"/>
      <c r="B53" t="s" s="201">
        <v>163</v>
      </c>
      <c r="C53" t="s" s="211">
        <v>164</v>
      </c>
      <c r="D53" t="s" s="212">
        <v>102</v>
      </c>
      <c r="E53" s="213">
        <v>2560</v>
      </c>
      <c r="F53" s="214">
        <v>2560</v>
      </c>
      <c r="G53" t="s" s="217">
        <v>18</v>
      </c>
      <c r="H53" s="216"/>
      <c r="I53" s="208"/>
      <c r="J53" s="209"/>
      <c r="K53" s="210"/>
      <c r="L53" s="199"/>
      <c r="M53" s="200"/>
      <c r="N53" s="167"/>
      <c r="O53" s="167"/>
      <c r="P53" s="167"/>
      <c r="Q53" s="168"/>
      <c r="R53" s="138"/>
      <c r="S53" s="138"/>
      <c r="T53" s="138"/>
      <c r="U53" s="138"/>
      <c r="V53" s="138"/>
      <c r="W53" s="138"/>
      <c r="X53" s="138"/>
      <c r="Y53" s="138"/>
      <c r="Z53" s="138"/>
    </row>
    <row r="54" ht="19.5" customHeight="1">
      <c r="A54" s="170"/>
      <c r="B54" t="s" s="201">
        <v>165</v>
      </c>
      <c r="C54" t="s" s="211">
        <v>165</v>
      </c>
      <c r="D54" t="s" s="212">
        <v>102</v>
      </c>
      <c r="E54" s="213">
        <v>1369.77</v>
      </c>
      <c r="F54" s="214">
        <v>1369.77</v>
      </c>
      <c r="G54" s="215"/>
      <c r="H54" s="216"/>
      <c r="I54" s="208"/>
      <c r="J54" s="209"/>
      <c r="K54" s="210"/>
      <c r="L54" s="199"/>
      <c r="M54" s="200"/>
      <c r="N54" s="167"/>
      <c r="O54" s="167"/>
      <c r="P54" s="167"/>
      <c r="Q54" s="168"/>
      <c r="R54" s="138"/>
      <c r="S54" s="138"/>
      <c r="T54" s="138"/>
      <c r="U54" s="138"/>
      <c r="V54" s="138"/>
      <c r="W54" s="138"/>
      <c r="X54" s="138"/>
      <c r="Y54" s="138"/>
      <c r="Z54" s="138"/>
    </row>
    <row r="55" ht="19.5" customHeight="1">
      <c r="A55" s="170"/>
      <c r="B55" t="s" s="201">
        <v>166</v>
      </c>
      <c r="C55" t="s" s="211">
        <v>116</v>
      </c>
      <c r="D55" s="203"/>
      <c r="E55" s="213">
        <v>2678</v>
      </c>
      <c r="F55" s="214">
        <v>2678</v>
      </c>
      <c r="G55" s="215"/>
      <c r="H55" s="216"/>
      <c r="I55" s="208"/>
      <c r="J55" s="209"/>
      <c r="K55" s="210"/>
      <c r="L55" s="199"/>
      <c r="M55" s="200"/>
      <c r="N55" s="167"/>
      <c r="O55" s="167"/>
      <c r="P55" s="167"/>
      <c r="Q55" s="168"/>
      <c r="R55" s="138"/>
      <c r="S55" s="138"/>
      <c r="T55" s="138"/>
      <c r="U55" s="138"/>
      <c r="V55" s="138"/>
      <c r="W55" s="138"/>
      <c r="X55" s="138"/>
      <c r="Y55" s="138"/>
      <c r="Z55" s="138"/>
    </row>
    <row r="56" ht="19.5" customHeight="1">
      <c r="A56" s="170"/>
      <c r="B56" t="s" s="201">
        <v>167</v>
      </c>
      <c r="C56" t="s" s="211">
        <v>101</v>
      </c>
      <c r="D56" t="s" s="212">
        <v>102</v>
      </c>
      <c r="E56" s="213">
        <v>19076</v>
      </c>
      <c r="F56" s="214">
        <v>19076</v>
      </c>
      <c r="G56" t="s" s="217">
        <v>18</v>
      </c>
      <c r="H56" s="216"/>
      <c r="I56" s="208"/>
      <c r="J56" s="209"/>
      <c r="K56" s="210"/>
      <c r="L56" s="199"/>
      <c r="M56" s="200"/>
      <c r="N56" s="167"/>
      <c r="O56" s="167"/>
      <c r="P56" s="167"/>
      <c r="Q56" s="168"/>
      <c r="R56" s="138"/>
      <c r="S56" s="138"/>
      <c r="T56" s="138"/>
      <c r="U56" s="138"/>
      <c r="V56" s="138"/>
      <c r="W56" s="138"/>
      <c r="X56" s="138"/>
      <c r="Y56" s="138"/>
      <c r="Z56" s="138"/>
    </row>
    <row r="57" ht="19.5" customHeight="1">
      <c r="A57" s="170"/>
      <c r="B57" t="s" s="201">
        <v>168</v>
      </c>
      <c r="C57" t="s" s="211">
        <v>164</v>
      </c>
      <c r="D57" t="s" s="212">
        <v>102</v>
      </c>
      <c r="E57" s="213">
        <v>2780.87</v>
      </c>
      <c r="F57" s="214">
        <v>2780.87</v>
      </c>
      <c r="G57" t="s" s="217">
        <v>18</v>
      </c>
      <c r="H57" s="216"/>
      <c r="I57" s="208"/>
      <c r="J57" s="209"/>
      <c r="K57" s="210"/>
      <c r="L57" s="199"/>
      <c r="M57" s="200"/>
      <c r="N57" s="167"/>
      <c r="O57" s="167"/>
      <c r="P57" s="167"/>
      <c r="Q57" s="168"/>
      <c r="R57" s="138"/>
      <c r="S57" s="138"/>
      <c r="T57" s="138"/>
      <c r="U57" s="138"/>
      <c r="V57" s="138"/>
      <c r="W57" s="138"/>
      <c r="X57" s="138"/>
      <c r="Y57" s="138"/>
      <c r="Z57" s="138"/>
    </row>
    <row r="58" ht="19.5" customHeight="1">
      <c r="A58" s="170"/>
      <c r="B58" t="s" s="201">
        <v>169</v>
      </c>
      <c r="C58" t="s" s="211">
        <v>101</v>
      </c>
      <c r="D58" s="203"/>
      <c r="E58" s="213">
        <v>5111</v>
      </c>
      <c r="F58" s="214">
        <v>5111</v>
      </c>
      <c r="G58" s="215"/>
      <c r="H58" s="216"/>
      <c r="I58" s="208"/>
      <c r="J58" s="209"/>
      <c r="K58" s="210"/>
      <c r="L58" s="199"/>
      <c r="M58" s="200"/>
      <c r="N58" s="167"/>
      <c r="O58" s="167"/>
      <c r="P58" s="167"/>
      <c r="Q58" s="168"/>
      <c r="R58" s="138"/>
      <c r="S58" s="138"/>
      <c r="T58" s="138"/>
      <c r="U58" s="138"/>
      <c r="V58" s="138"/>
      <c r="W58" s="138"/>
      <c r="X58" s="138"/>
      <c r="Y58" s="138"/>
      <c r="Z58" s="138"/>
    </row>
    <row r="59" ht="19.5" customHeight="1">
      <c r="A59" s="170"/>
      <c r="B59" t="s" s="201">
        <v>170</v>
      </c>
      <c r="C59" t="s" s="211">
        <v>171</v>
      </c>
      <c r="D59" t="s" s="212">
        <v>118</v>
      </c>
      <c r="E59" s="213">
        <v>2323.1</v>
      </c>
      <c r="F59" s="214">
        <v>2323.1</v>
      </c>
      <c r="G59" t="s" s="217">
        <v>18</v>
      </c>
      <c r="H59" s="216"/>
      <c r="I59" s="208"/>
      <c r="J59" s="209"/>
      <c r="K59" s="210"/>
      <c r="L59" s="199"/>
      <c r="M59" s="200"/>
      <c r="N59" s="167"/>
      <c r="O59" s="167"/>
      <c r="P59" s="167"/>
      <c r="Q59" s="168"/>
      <c r="R59" s="138"/>
      <c r="S59" s="138"/>
      <c r="T59" s="138"/>
      <c r="U59" s="138"/>
      <c r="V59" s="138"/>
      <c r="W59" s="138"/>
      <c r="X59" s="138"/>
      <c r="Y59" s="138"/>
      <c r="Z59" s="138"/>
    </row>
    <row r="60" ht="19.5" customHeight="1">
      <c r="A60" s="170"/>
      <c r="B60" t="s" s="201">
        <v>172</v>
      </c>
      <c r="C60" t="s" s="211">
        <v>173</v>
      </c>
      <c r="D60" t="s" s="212">
        <v>118</v>
      </c>
      <c r="E60" s="213">
        <v>41000</v>
      </c>
      <c r="F60" s="214">
        <v>41000</v>
      </c>
      <c r="G60" t="s" s="217">
        <v>20</v>
      </c>
      <c r="H60" t="s" s="218">
        <v>67</v>
      </c>
      <c r="I60" t="s" s="219">
        <v>68</v>
      </c>
      <c r="J60" t="s" s="220">
        <v>76</v>
      </c>
      <c r="K60" t="s" s="221">
        <f>IF(H60="EME","Yes",IF(I60="Black Empowered  (&gt;= 25 %, &lt; 51 %)","Yes",IF(I60="Black Owned  (&gt;= 51 %)","Yes","No")))</f>
        <v>135</v>
      </c>
      <c r="L60" s="199"/>
      <c r="M60" s="200"/>
      <c r="N60" s="167"/>
      <c r="O60" s="167"/>
      <c r="P60" s="167"/>
      <c r="Q60" s="168"/>
      <c r="R60" s="138"/>
      <c r="S60" s="138"/>
      <c r="T60" s="138"/>
      <c r="U60" s="138"/>
      <c r="V60" s="138"/>
      <c r="W60" s="138"/>
      <c r="X60" s="138"/>
      <c r="Y60" s="138"/>
      <c r="Z60" s="138"/>
    </row>
    <row r="61" ht="19.5" customHeight="1">
      <c r="A61" s="170"/>
      <c r="B61" t="s" s="201">
        <v>174</v>
      </c>
      <c r="C61" t="s" s="211">
        <v>175</v>
      </c>
      <c r="D61" t="s" s="212">
        <v>102</v>
      </c>
      <c r="E61" s="213">
        <v>5195.51</v>
      </c>
      <c r="F61" s="214">
        <v>5195.51</v>
      </c>
      <c r="G61" t="s" s="217">
        <v>18</v>
      </c>
      <c r="H61" s="216"/>
      <c r="I61" s="208"/>
      <c r="J61" s="209"/>
      <c r="K61" s="210"/>
      <c r="L61" s="199"/>
      <c r="M61" s="200"/>
      <c r="N61" s="167"/>
      <c r="O61" s="167"/>
      <c r="P61" s="167"/>
      <c r="Q61" s="168"/>
      <c r="R61" s="138"/>
      <c r="S61" s="138"/>
      <c r="T61" s="138"/>
      <c r="U61" s="138"/>
      <c r="V61" s="138"/>
      <c r="W61" s="138"/>
      <c r="X61" s="138"/>
      <c r="Y61" s="138"/>
      <c r="Z61" s="138"/>
    </row>
    <row r="62" ht="19.5" customHeight="1">
      <c r="A62" s="170"/>
      <c r="B62" t="s" s="201">
        <v>176</v>
      </c>
      <c r="C62" t="s" s="211">
        <v>177</v>
      </c>
      <c r="D62" s="203"/>
      <c r="E62" s="213">
        <v>34500</v>
      </c>
      <c r="F62" s="214">
        <v>34500</v>
      </c>
      <c r="G62" s="215"/>
      <c r="H62" s="216"/>
      <c r="I62" s="208"/>
      <c r="J62" s="209"/>
      <c r="K62" s="210"/>
      <c r="L62" s="199"/>
      <c r="M62" s="200"/>
      <c r="N62" s="167"/>
      <c r="O62" s="167"/>
      <c r="P62" s="167"/>
      <c r="Q62" s="168"/>
      <c r="R62" s="138"/>
      <c r="S62" s="138"/>
      <c r="T62" s="138"/>
      <c r="U62" s="138"/>
      <c r="V62" s="138"/>
      <c r="W62" s="138"/>
      <c r="X62" s="138"/>
      <c r="Y62" s="138"/>
      <c r="Z62" s="138"/>
    </row>
    <row r="63" ht="19.5" customHeight="1">
      <c r="A63" s="170"/>
      <c r="B63" t="s" s="201">
        <v>178</v>
      </c>
      <c r="C63" t="s" s="211">
        <v>108</v>
      </c>
      <c r="D63" t="s" s="212">
        <v>102</v>
      </c>
      <c r="E63" s="213">
        <v>4205.22</v>
      </c>
      <c r="F63" s="214">
        <v>4205.22</v>
      </c>
      <c r="G63" t="s" s="217">
        <v>18</v>
      </c>
      <c r="H63" t="s" s="218">
        <v>67</v>
      </c>
      <c r="I63" t="s" s="219">
        <v>80</v>
      </c>
      <c r="J63" t="s" s="220">
        <v>76</v>
      </c>
      <c r="K63" t="s" s="221">
        <f>IF(H63="EME","Yes",IF(I63="Black Empowered  (&gt;= 25 %, &lt; 51 %)","Yes",IF(I63="Black Owned  (&gt;= 51 %)","Yes","No")))</f>
        <v>135</v>
      </c>
      <c r="L63" s="199"/>
      <c r="M63" s="200"/>
      <c r="N63" s="167"/>
      <c r="O63" s="167"/>
      <c r="P63" s="167"/>
      <c r="Q63" s="168"/>
      <c r="R63" s="138"/>
      <c r="S63" s="138"/>
      <c r="T63" s="138"/>
      <c r="U63" s="138"/>
      <c r="V63" s="138"/>
      <c r="W63" s="138"/>
      <c r="X63" s="138"/>
      <c r="Y63" s="138"/>
      <c r="Z63" s="138"/>
    </row>
    <row r="64" ht="19.5" customHeight="1">
      <c r="A64" s="170"/>
      <c r="B64" t="s" s="201">
        <v>179</v>
      </c>
      <c r="C64" t="s" s="211">
        <v>180</v>
      </c>
      <c r="D64" t="s" s="222">
        <v>102</v>
      </c>
      <c r="E64" s="214">
        <v>11531.63</v>
      </c>
      <c r="F64" s="214">
        <v>11531.63</v>
      </c>
      <c r="G64" t="s" s="217">
        <v>18</v>
      </c>
      <c r="H64" t="s" s="218">
        <v>67</v>
      </c>
      <c r="I64" t="s" s="219">
        <v>68</v>
      </c>
      <c r="J64" t="s" s="220">
        <v>76</v>
      </c>
      <c r="K64" t="s" s="221">
        <f>IF(H64="EME","Yes",IF(I64="Black Empowered  (&gt;= 25 %, &lt; 51 %)","Yes",IF(I64="Black Owned  (&gt;= 51 %)","Yes","No")))</f>
        <v>135</v>
      </c>
      <c r="L64" s="199"/>
      <c r="M64" s="200"/>
      <c r="N64" s="167"/>
      <c r="O64" s="167"/>
      <c r="P64" s="200"/>
      <c r="Q64" s="167"/>
      <c r="R64" s="167"/>
      <c r="S64" s="138"/>
      <c r="T64" s="138"/>
      <c r="U64" s="138"/>
      <c r="V64" s="138"/>
      <c r="W64" s="138"/>
      <c r="X64" s="138"/>
      <c r="Y64" s="138"/>
      <c r="Z64" s="138"/>
    </row>
    <row r="65" ht="19.5" customHeight="1">
      <c r="A65" s="170"/>
      <c r="B65" t="s" s="201">
        <v>181</v>
      </c>
      <c r="C65" t="s" s="211">
        <v>104</v>
      </c>
      <c r="D65" s="203"/>
      <c r="E65" s="213">
        <v>2190.93</v>
      </c>
      <c r="F65" s="214">
        <v>2190.93</v>
      </c>
      <c r="G65" s="215"/>
      <c r="H65" s="216"/>
      <c r="I65" s="208"/>
      <c r="J65" s="209"/>
      <c r="K65" s="210"/>
      <c r="L65" s="199"/>
      <c r="M65" s="200"/>
      <c r="N65" s="167"/>
      <c r="O65" s="167"/>
      <c r="P65" s="200"/>
      <c r="Q65" s="167"/>
      <c r="R65" s="167"/>
      <c r="S65" s="138"/>
      <c r="T65" s="138"/>
      <c r="U65" s="169"/>
      <c r="V65" s="169"/>
      <c r="W65" s="169"/>
      <c r="X65" s="169"/>
      <c r="Y65" s="169"/>
      <c r="Z65" s="138"/>
    </row>
    <row r="66" ht="19.5" customHeight="1">
      <c r="A66" s="170"/>
      <c r="B66" t="s" s="201">
        <v>182</v>
      </c>
      <c r="C66" t="s" s="211">
        <v>116</v>
      </c>
      <c r="D66" s="203"/>
      <c r="E66" s="213">
        <v>1195.04</v>
      </c>
      <c r="F66" s="214">
        <v>1195.04</v>
      </c>
      <c r="G66" s="215"/>
      <c r="H66" s="216"/>
      <c r="I66" s="208"/>
      <c r="J66" s="209"/>
      <c r="K66" s="210"/>
      <c r="L66" s="199"/>
      <c r="M66" s="200"/>
      <c r="N66" s="167"/>
      <c r="O66" s="167"/>
      <c r="P66" s="200"/>
      <c r="Q66" s="167"/>
      <c r="R66" s="167"/>
      <c r="S66" s="138"/>
      <c r="T66" s="138"/>
      <c r="U66" s="169"/>
      <c r="V66" s="169"/>
      <c r="W66" s="169"/>
      <c r="X66" s="169"/>
      <c r="Y66" s="169"/>
      <c r="Z66" s="138"/>
    </row>
    <row r="67" ht="19.5" customHeight="1">
      <c r="A67" s="170"/>
      <c r="B67" t="s" s="201">
        <v>183</v>
      </c>
      <c r="C67" t="s" s="211">
        <v>184</v>
      </c>
      <c r="D67" s="203"/>
      <c r="E67" s="213">
        <v>160048.13</v>
      </c>
      <c r="F67" s="214">
        <v>160048.13</v>
      </c>
      <c r="G67" t="s" s="217">
        <v>18</v>
      </c>
      <c r="H67" s="216"/>
      <c r="I67" s="208"/>
      <c r="J67" s="209"/>
      <c r="K67" t="s" s="221">
        <f>IF(H67="EME","Yes",IF(I67="Black Empowered  (&gt;= 25 %, &lt; 51 %)","Yes",IF(I67="Black Owned  (&gt;= 51 %)","Yes","No")))</f>
        <v>114</v>
      </c>
      <c r="L67" s="224"/>
      <c r="M67" s="200"/>
      <c r="N67" s="167"/>
      <c r="O67" s="167"/>
      <c r="P67" s="138"/>
      <c r="Q67" s="168"/>
      <c r="R67" s="138"/>
      <c r="S67" s="138"/>
      <c r="T67" s="138"/>
      <c r="U67" s="169"/>
      <c r="V67" s="169"/>
      <c r="W67" s="169"/>
      <c r="X67" s="169"/>
      <c r="Y67" s="169"/>
      <c r="Z67" s="138"/>
    </row>
    <row r="68" ht="19.5" customHeight="1">
      <c r="A68" s="170"/>
      <c r="B68" t="s" s="201">
        <v>185</v>
      </c>
      <c r="C68" t="s" s="211">
        <v>101</v>
      </c>
      <c r="D68" t="s" s="212">
        <v>120</v>
      </c>
      <c r="E68" s="213">
        <v>1300</v>
      </c>
      <c r="F68" s="214">
        <v>1300</v>
      </c>
      <c r="G68" s="215"/>
      <c r="H68" s="208"/>
      <c r="I68" s="225"/>
      <c r="J68" s="209"/>
      <c r="K68" s="210"/>
      <c r="L68" s="224"/>
      <c r="M68" s="200"/>
      <c r="N68" s="167"/>
      <c r="O68" s="167"/>
      <c r="P68" s="138"/>
      <c r="Q68" s="168"/>
      <c r="R68" s="138"/>
      <c r="S68" s="138"/>
      <c r="T68" s="138"/>
      <c r="U68" s="169"/>
      <c r="V68" s="169"/>
      <c r="W68" s="169"/>
      <c r="X68" s="169"/>
      <c r="Y68" s="169"/>
      <c r="Z68" s="138"/>
    </row>
    <row r="69" ht="19.5" customHeight="1">
      <c r="A69" s="170"/>
      <c r="B69" t="s" s="201">
        <v>186</v>
      </c>
      <c r="C69" t="s" s="211">
        <v>187</v>
      </c>
      <c r="D69" t="s" s="212">
        <v>120</v>
      </c>
      <c r="E69" s="193">
        <v>1478273.18</v>
      </c>
      <c r="F69" s="213">
        <v>1478273.18</v>
      </c>
      <c r="G69" t="s" s="217">
        <v>20</v>
      </c>
      <c r="H69" s="208"/>
      <c r="I69" t="s" s="226">
        <v>68</v>
      </c>
      <c r="J69" t="s" s="220">
        <v>76</v>
      </c>
      <c r="K69" t="s" s="221">
        <f>IF(H69="EME","Yes",IF(I69="Black Empowered  (&gt;= 25 %, &lt; 51 %)","Yes",IF(I69="Black Owned  (&gt;= 51 %)","Yes","No")))</f>
        <v>114</v>
      </c>
      <c r="L69" s="224"/>
      <c r="M69" s="138"/>
      <c r="N69" s="138"/>
      <c r="O69" s="138"/>
      <c r="P69" s="167"/>
      <c r="Q69" s="168"/>
      <c r="R69" s="138"/>
      <c r="S69" s="138"/>
      <c r="T69" s="138"/>
      <c r="U69" s="169"/>
      <c r="V69" s="169"/>
      <c r="W69" s="169"/>
      <c r="X69" s="169"/>
      <c r="Y69" s="169"/>
      <c r="Z69" s="138"/>
    </row>
    <row r="70" ht="19.5" customHeight="1">
      <c r="A70" s="170"/>
      <c r="B70" s="227"/>
      <c r="C70" s="202"/>
      <c r="D70" s="202"/>
      <c r="E70" s="193"/>
      <c r="F70" s="213"/>
      <c r="G70" s="215"/>
      <c r="H70" s="208"/>
      <c r="I70" s="225"/>
      <c r="J70" s="209"/>
      <c r="K70" t="s" s="221">
        <f>IF(H70="EME","Yes",IF(I70="Black Empowered  (&gt;= 25 %, &lt; 51 %)","Yes",IF(I70="Black Owned  (&gt;= 51 %)","Yes","No")))</f>
        <v>114</v>
      </c>
      <c r="L70" s="224"/>
      <c r="M70" s="138"/>
      <c r="N70" s="138"/>
      <c r="O70" s="138"/>
      <c r="P70" s="167"/>
      <c r="Q70" s="168"/>
      <c r="R70" s="138"/>
      <c r="S70" s="138"/>
      <c r="T70" s="138"/>
      <c r="U70" s="169"/>
      <c r="V70" s="169"/>
      <c r="W70" s="169"/>
      <c r="X70" s="169"/>
      <c r="Y70" s="169"/>
      <c r="Z70" s="138"/>
    </row>
    <row r="71" ht="19.5" customHeight="1">
      <c r="A71" s="170"/>
      <c r="B71" s="227"/>
      <c r="C71" s="202"/>
      <c r="D71" s="202"/>
      <c r="E71" s="193"/>
      <c r="F71" s="213"/>
      <c r="G71" s="215"/>
      <c r="H71" s="208"/>
      <c r="I71" s="225"/>
      <c r="J71" s="209"/>
      <c r="K71" t="s" s="221">
        <f>IF(H71="EME","Yes",IF(I71="Black Empowered  (&gt;= 25 %, &lt; 51 %)","Yes",IF(I71="Black Owned  (&gt;= 51 %)","Yes","No")))</f>
        <v>114</v>
      </c>
      <c r="L71" s="224"/>
      <c r="M71" s="138"/>
      <c r="N71" s="138"/>
      <c r="O71" s="138"/>
      <c r="P71" s="167"/>
      <c r="Q71" s="168"/>
      <c r="R71" s="138"/>
      <c r="S71" s="138"/>
      <c r="T71" s="138"/>
      <c r="U71" s="169"/>
      <c r="V71" s="169"/>
      <c r="W71" s="169"/>
      <c r="X71" s="169"/>
      <c r="Y71" s="169"/>
      <c r="Z71" s="138"/>
    </row>
    <row r="72" ht="19.5" customHeight="1">
      <c r="A72" s="170"/>
      <c r="B72" s="227"/>
      <c r="C72" s="202"/>
      <c r="D72" s="202"/>
      <c r="E72" s="193"/>
      <c r="F72" s="213"/>
      <c r="G72" s="215"/>
      <c r="H72" s="208"/>
      <c r="I72" s="225"/>
      <c r="J72" s="209"/>
      <c r="K72" t="s" s="221">
        <f>IF(H72="EME","Yes",IF(I72="Black Empowered  (&gt;= 25 %, &lt; 51 %)","Yes",IF(I72="Black Owned  (&gt;= 51 %)","Yes","No")))</f>
        <v>114</v>
      </c>
      <c r="L72" s="224"/>
      <c r="M72" s="138"/>
      <c r="N72" s="138"/>
      <c r="O72" s="138"/>
      <c r="P72" s="167"/>
      <c r="Q72" s="168"/>
      <c r="R72" s="138"/>
      <c r="S72" s="138"/>
      <c r="T72" s="138"/>
      <c r="U72" s="169"/>
      <c r="V72" s="169"/>
      <c r="W72" s="169"/>
      <c r="X72" s="169"/>
      <c r="Y72" s="169"/>
      <c r="Z72" s="138"/>
    </row>
    <row r="73" ht="19.5" customHeight="1">
      <c r="A73" s="170"/>
      <c r="B73" s="227"/>
      <c r="C73" s="202"/>
      <c r="D73" s="202"/>
      <c r="E73" s="193"/>
      <c r="F73" s="213"/>
      <c r="G73" s="215"/>
      <c r="H73" s="208"/>
      <c r="I73" s="225"/>
      <c r="J73" s="209"/>
      <c r="K73" t="s" s="221">
        <f>IF(H73="EME","Yes",IF(I73="Black Empowered  (&gt;= 25 %, &lt; 51 %)","Yes",IF(I73="Black Owned  (&gt;= 51 %)","Yes","No")))</f>
        <v>114</v>
      </c>
      <c r="L73" s="224"/>
      <c r="M73" s="138"/>
      <c r="N73" s="138"/>
      <c r="O73" s="138"/>
      <c r="P73" s="167"/>
      <c r="Q73" s="168"/>
      <c r="R73" s="138"/>
      <c r="S73" s="138"/>
      <c r="T73" s="138"/>
      <c r="U73" s="169"/>
      <c r="V73" s="169"/>
      <c r="W73" s="169"/>
      <c r="X73" s="169"/>
      <c r="Y73" s="169"/>
      <c r="Z73" s="138"/>
    </row>
    <row r="74" ht="19.5" customHeight="1">
      <c r="A74" s="170"/>
      <c r="B74" s="227"/>
      <c r="C74" s="202"/>
      <c r="D74" s="202"/>
      <c r="E74" s="193"/>
      <c r="F74" s="213"/>
      <c r="G74" s="215"/>
      <c r="H74" s="208"/>
      <c r="I74" s="225"/>
      <c r="J74" s="209"/>
      <c r="K74" t="s" s="221">
        <f>IF(H74="EME","Yes",IF(I74="Black Empowered  (&gt;= 25 %, &lt; 51 %)","Yes",IF(I74="Black Owned  (&gt;= 51 %)","Yes","No")))</f>
        <v>114</v>
      </c>
      <c r="L74" s="224"/>
      <c r="M74" s="138"/>
      <c r="N74" s="138"/>
      <c r="O74" s="138"/>
      <c r="P74" s="167"/>
      <c r="Q74" s="168"/>
      <c r="R74" s="138"/>
      <c r="S74" s="138"/>
      <c r="T74" s="138"/>
      <c r="U74" s="169"/>
      <c r="V74" s="169"/>
      <c r="W74" s="169"/>
      <c r="X74" s="169"/>
      <c r="Y74" s="169"/>
      <c r="Z74" s="138"/>
    </row>
    <row r="75" ht="19.5" customHeight="1">
      <c r="A75" s="170"/>
      <c r="B75" s="227"/>
      <c r="C75" s="202"/>
      <c r="D75" s="202"/>
      <c r="E75" s="193"/>
      <c r="F75" s="213"/>
      <c r="G75" s="215"/>
      <c r="H75" s="208"/>
      <c r="I75" s="225"/>
      <c r="J75" s="209"/>
      <c r="K75" t="s" s="221">
        <f>IF(H75="EME","Yes",IF(I75="Black Empowered  (&gt;= 25 %, &lt; 51 %)","Yes",IF(I75="Black Owned  (&gt;= 51 %)","Yes","No")))</f>
        <v>114</v>
      </c>
      <c r="L75" s="224"/>
      <c r="M75" s="138"/>
      <c r="N75" s="138"/>
      <c r="O75" s="138"/>
      <c r="P75" s="167"/>
      <c r="Q75" s="168"/>
      <c r="R75" s="138"/>
      <c r="S75" s="138"/>
      <c r="T75" s="138"/>
      <c r="U75" s="169"/>
      <c r="V75" s="169"/>
      <c r="W75" s="169"/>
      <c r="X75" s="169"/>
      <c r="Y75" s="169"/>
      <c r="Z75" s="138"/>
    </row>
    <row r="76" ht="19.5" customHeight="1">
      <c r="A76" s="170"/>
      <c r="B76" s="228"/>
      <c r="C76" s="229"/>
      <c r="D76" s="229"/>
      <c r="E76" s="230"/>
      <c r="F76" s="231"/>
      <c r="G76" s="232"/>
      <c r="H76" s="233"/>
      <c r="I76" s="234"/>
      <c r="J76" s="235"/>
      <c r="K76" t="s" s="236">
        <f>IF(H76="EME","Yes",IF(I76="Black Empowered  (&gt;= 25 %, &lt; 51 %)","Yes",IF(I76="Black Owned  (&gt;= 51 %)","Yes","No")))</f>
        <v>114</v>
      </c>
      <c r="L76" s="224"/>
      <c r="M76" s="138"/>
      <c r="N76" s="138"/>
      <c r="O76" s="138"/>
      <c r="P76" s="167"/>
      <c r="Q76" s="168"/>
      <c r="R76" s="138"/>
      <c r="S76" s="138"/>
      <c r="T76" s="138"/>
      <c r="U76" s="169"/>
      <c r="V76" s="169"/>
      <c r="W76" s="169"/>
      <c r="X76" s="169"/>
      <c r="Y76" s="169"/>
      <c r="Z76" s="138"/>
    </row>
    <row r="77" ht="19.5" customHeight="1">
      <c r="A77" s="138"/>
      <c r="B77" s="237"/>
      <c r="C77" s="237"/>
      <c r="D77" s="237"/>
      <c r="E77" s="238">
        <f>SUM(E13:E76)</f>
        <v>4281446.16</v>
      </c>
      <c r="F77" s="238">
        <f>SUM(F13:F76)</f>
        <v>4281445.96</v>
      </c>
      <c r="G77" s="237"/>
      <c r="H77" s="237"/>
      <c r="I77" s="237"/>
      <c r="J77" s="237"/>
      <c r="K77" s="237"/>
      <c r="L77" s="159"/>
      <c r="M77" s="138"/>
      <c r="N77" s="138"/>
      <c r="O77" s="138"/>
      <c r="P77" s="159"/>
      <c r="Q77" s="159"/>
      <c r="R77" s="159"/>
      <c r="S77" s="239"/>
      <c r="T77" s="159"/>
      <c r="U77" s="138"/>
      <c r="V77" s="138"/>
      <c r="W77" s="138"/>
      <c r="X77" s="138"/>
      <c r="Y77" s="138"/>
      <c r="Z77" s="138"/>
    </row>
    <row r="78" ht="19.5" customHeight="1">
      <c r="A78" s="138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239"/>
      <c r="T78" s="138"/>
      <c r="U78" s="138"/>
      <c r="V78" s="138"/>
      <c r="W78" s="138"/>
      <c r="X78" s="138"/>
      <c r="Y78" s="138"/>
      <c r="Z78" s="138"/>
    </row>
    <row r="79" ht="19.5" customHeight="1">
      <c r="A79" s="138"/>
      <c r="B79" t="s" s="139">
        <v>188</v>
      </c>
      <c r="C79" s="140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239"/>
      <c r="T79" s="138"/>
      <c r="U79" s="138"/>
      <c r="V79" s="138"/>
      <c r="W79" s="138"/>
      <c r="X79" s="138"/>
      <c r="Y79" s="138"/>
      <c r="Z79" s="138"/>
    </row>
    <row r="80" ht="19.5" customHeight="1">
      <c r="A80" s="138"/>
      <c r="B80" s="138"/>
      <c r="C80" s="138"/>
      <c r="D80" s="240"/>
      <c r="E80" s="138"/>
      <c r="F80" s="138"/>
      <c r="G80" s="241"/>
      <c r="H80" s="241"/>
      <c r="I80" s="241"/>
      <c r="J80" s="241"/>
      <c r="K80" s="241"/>
      <c r="L80" s="241"/>
      <c r="M80" s="241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</row>
    <row r="81" ht="19.5" customHeight="1">
      <c r="A81" s="138"/>
      <c r="B81" s="241"/>
      <c r="C81" s="241"/>
      <c r="D81" s="241"/>
      <c r="E81" s="241"/>
      <c r="F81" s="242"/>
      <c r="G81" t="s" s="243">
        <v>18</v>
      </c>
      <c r="H81" s="244"/>
      <c r="I81" s="244"/>
      <c r="J81" s="244"/>
      <c r="K81" s="245"/>
      <c r="L81" t="s" s="243">
        <v>27</v>
      </c>
      <c r="M81" s="245"/>
      <c r="N81" s="246"/>
      <c r="O81" s="247"/>
      <c r="P81" s="247"/>
      <c r="Q81" s="247"/>
      <c r="R81" s="247"/>
      <c r="S81" s="247"/>
      <c r="T81" s="138"/>
      <c r="U81" s="138"/>
      <c r="V81" s="138"/>
      <c r="W81" s="138"/>
      <c r="X81" s="138"/>
      <c r="Y81" s="138"/>
      <c r="Z81" s="138"/>
    </row>
    <row r="82" ht="52.9" customHeight="1">
      <c r="A82" s="170"/>
      <c r="B82" t="s" s="243">
        <v>15</v>
      </c>
      <c r="C82" s="248"/>
      <c r="D82" t="s" s="249">
        <v>85</v>
      </c>
      <c r="E82" t="s" s="250">
        <v>28</v>
      </c>
      <c r="F82" s="251"/>
      <c r="G82" t="s" s="252">
        <v>29</v>
      </c>
      <c r="H82" t="s" s="252">
        <v>30</v>
      </c>
      <c r="I82" t="s" s="252">
        <v>31</v>
      </c>
      <c r="J82" t="s" s="252">
        <v>32</v>
      </c>
      <c r="K82" t="s" s="252">
        <v>33</v>
      </c>
      <c r="L82" t="s" s="252">
        <v>29</v>
      </c>
      <c r="M82" t="s" s="252">
        <v>34</v>
      </c>
      <c r="N82" s="246"/>
      <c r="O82" s="253"/>
      <c r="P82" s="253"/>
      <c r="Q82" s="253"/>
      <c r="R82" s="253"/>
      <c r="S82" s="253"/>
      <c r="T82" s="138"/>
      <c r="U82" s="138"/>
      <c r="V82" s="138"/>
      <c r="W82" s="138"/>
      <c r="X82" s="138"/>
      <c r="Y82" s="138"/>
      <c r="Z82" s="138"/>
    </row>
    <row r="83" ht="19.5" customHeight="1">
      <c r="A83" s="170"/>
      <c r="B83" t="s" s="254">
        <v>189</v>
      </c>
      <c r="C83" s="255"/>
      <c r="D83" s="256">
        <v>140</v>
      </c>
      <c r="E83" t="s" s="257">
        <v>35</v>
      </c>
      <c r="F83" t="s" s="258">
        <v>36</v>
      </c>
      <c r="G83" s="259">
        <v>75</v>
      </c>
      <c r="H83" s="260">
        <v>2</v>
      </c>
      <c r="I83" s="260"/>
      <c r="J83" s="260"/>
      <c r="K83" s="261"/>
      <c r="L83" s="262"/>
      <c r="M83" s="262">
        <v>58</v>
      </c>
      <c r="N83" s="263"/>
      <c r="O83" s="264"/>
      <c r="P83" s="264"/>
      <c r="Q83" s="264"/>
      <c r="R83" s="264"/>
      <c r="S83" s="264"/>
      <c r="T83" s="138"/>
      <c r="U83" s="138"/>
      <c r="V83" s="138"/>
      <c r="W83" s="138"/>
      <c r="X83" s="138"/>
      <c r="Y83" s="138"/>
      <c r="Z83" s="138"/>
    </row>
    <row r="84" ht="19.5" customHeight="1">
      <c r="A84" s="170"/>
      <c r="B84" s="265"/>
      <c r="C84" s="266"/>
      <c r="D84" s="267"/>
      <c r="E84" s="268"/>
      <c r="F84" t="s" s="269">
        <v>37</v>
      </c>
      <c r="G84" s="270">
        <v>4</v>
      </c>
      <c r="H84" s="271">
        <v>1</v>
      </c>
      <c r="I84" s="271"/>
      <c r="J84" s="271"/>
      <c r="K84" s="272"/>
      <c r="L84" s="273"/>
      <c r="M84" s="273"/>
      <c r="N84" s="263"/>
      <c r="O84" s="264"/>
      <c r="P84" s="264"/>
      <c r="Q84" s="264"/>
      <c r="R84" s="264"/>
      <c r="S84" s="264"/>
      <c r="T84" s="138"/>
      <c r="U84" s="138"/>
      <c r="V84" s="138"/>
      <c r="W84" s="138"/>
      <c r="X84" s="138"/>
      <c r="Y84" s="138"/>
      <c r="Z84" s="138"/>
    </row>
    <row r="85" ht="19.5" customHeight="1">
      <c r="A85" s="170"/>
      <c r="B85" s="265"/>
      <c r="C85" s="266"/>
      <c r="D85" s="267"/>
      <c r="E85" t="s" s="257">
        <v>38</v>
      </c>
      <c r="F85" t="s" s="258">
        <v>36</v>
      </c>
      <c r="G85" s="259"/>
      <c r="H85" s="260"/>
      <c r="I85" s="260"/>
      <c r="J85" s="260"/>
      <c r="K85" s="261"/>
      <c r="L85" s="273"/>
      <c r="M85" s="273"/>
      <c r="N85" s="263"/>
      <c r="O85" s="264"/>
      <c r="P85" s="264"/>
      <c r="Q85" s="264"/>
      <c r="R85" s="264"/>
      <c r="S85" s="264"/>
      <c r="T85" s="138"/>
      <c r="U85" s="138"/>
      <c r="V85" s="138"/>
      <c r="W85" s="138"/>
      <c r="X85" s="138"/>
      <c r="Y85" s="138"/>
      <c r="Z85" s="138"/>
    </row>
    <row r="86" ht="19.5" customHeight="1">
      <c r="A86" s="170"/>
      <c r="B86" s="265"/>
      <c r="C86" s="266"/>
      <c r="D86" s="267"/>
      <c r="E86" s="268"/>
      <c r="F86" t="s" s="269">
        <v>37</v>
      </c>
      <c r="G86" s="270"/>
      <c r="H86" s="271"/>
      <c r="I86" s="271"/>
      <c r="J86" s="271"/>
      <c r="K86" s="272"/>
      <c r="L86" s="273"/>
      <c r="M86" s="273"/>
      <c r="N86" s="263"/>
      <c r="O86" s="264"/>
      <c r="P86" s="264"/>
      <c r="Q86" s="264"/>
      <c r="R86" s="264"/>
      <c r="S86" s="264"/>
      <c r="T86" s="138"/>
      <c r="U86" s="138"/>
      <c r="V86" s="138"/>
      <c r="W86" s="138"/>
      <c r="X86" s="138"/>
      <c r="Y86" s="138"/>
      <c r="Z86" s="138"/>
    </row>
    <row r="87" ht="19.5" customHeight="1">
      <c r="A87" s="170"/>
      <c r="B87" s="265"/>
      <c r="C87" s="266"/>
      <c r="D87" s="267"/>
      <c r="E87" t="s" s="257">
        <v>39</v>
      </c>
      <c r="F87" t="s" s="258">
        <v>36</v>
      </c>
      <c r="G87" s="259"/>
      <c r="H87" s="260"/>
      <c r="I87" s="260"/>
      <c r="J87" s="260"/>
      <c r="K87" s="261"/>
      <c r="L87" s="273"/>
      <c r="M87" s="273"/>
      <c r="N87" s="263"/>
      <c r="O87" s="264"/>
      <c r="P87" s="264"/>
      <c r="Q87" s="264"/>
      <c r="R87" s="264"/>
      <c r="S87" s="264"/>
      <c r="T87" s="138"/>
      <c r="U87" s="138"/>
      <c r="V87" s="138"/>
      <c r="W87" s="138"/>
      <c r="X87" s="138"/>
      <c r="Y87" s="138"/>
      <c r="Z87" s="138"/>
    </row>
    <row r="88" ht="19.5" customHeight="1">
      <c r="A88" s="170"/>
      <c r="B88" s="265"/>
      <c r="C88" s="266"/>
      <c r="D88" s="267"/>
      <c r="E88" s="268"/>
      <c r="F88" t="s" s="269">
        <v>37</v>
      </c>
      <c r="G88" s="270"/>
      <c r="H88" s="271"/>
      <c r="I88" s="271"/>
      <c r="J88" s="271"/>
      <c r="K88" s="272"/>
      <c r="L88" s="273"/>
      <c r="M88" s="273"/>
      <c r="N88" s="263"/>
      <c r="O88" s="264"/>
      <c r="P88" s="264"/>
      <c r="Q88" s="264"/>
      <c r="R88" s="264"/>
      <c r="S88" s="264"/>
      <c r="T88" s="138"/>
      <c r="U88" s="138"/>
      <c r="V88" s="138"/>
      <c r="W88" s="138"/>
      <c r="X88" s="138"/>
      <c r="Y88" s="138"/>
      <c r="Z88" s="138"/>
    </row>
    <row r="89" ht="19.5" customHeight="1">
      <c r="A89" s="170"/>
      <c r="B89" s="265"/>
      <c r="C89" s="266"/>
      <c r="D89" s="267"/>
      <c r="E89" t="s" s="257">
        <v>40</v>
      </c>
      <c r="F89" t="s" s="258">
        <v>36</v>
      </c>
      <c r="G89" s="259"/>
      <c r="H89" s="260"/>
      <c r="I89" s="260"/>
      <c r="J89" s="260"/>
      <c r="K89" s="261"/>
      <c r="L89" s="273"/>
      <c r="M89" s="273"/>
      <c r="N89" s="263"/>
      <c r="O89" s="264"/>
      <c r="P89" s="264"/>
      <c r="Q89" s="264"/>
      <c r="R89" s="264"/>
      <c r="S89" s="264"/>
      <c r="T89" s="138"/>
      <c r="U89" s="138"/>
      <c r="V89" s="138"/>
      <c r="W89" s="138"/>
      <c r="X89" s="138"/>
      <c r="Y89" s="138"/>
      <c r="Z89" s="138"/>
    </row>
    <row r="90" ht="15" customHeight="1">
      <c r="A90" s="170"/>
      <c r="B90" s="274"/>
      <c r="C90" s="275"/>
      <c r="D90" s="276"/>
      <c r="E90" s="268"/>
      <c r="F90" t="s" s="269">
        <v>37</v>
      </c>
      <c r="G90" s="270"/>
      <c r="H90" s="271"/>
      <c r="I90" s="271"/>
      <c r="J90" s="271"/>
      <c r="K90" s="272"/>
      <c r="L90" s="277"/>
      <c r="M90" s="277"/>
      <c r="N90" s="263"/>
      <c r="O90" s="264"/>
      <c r="P90" s="264"/>
      <c r="Q90" s="264"/>
      <c r="R90" s="264"/>
      <c r="S90" s="264"/>
      <c r="T90" s="138"/>
      <c r="U90" s="138"/>
      <c r="V90" s="138"/>
      <c r="W90" s="138"/>
      <c r="X90" s="138"/>
      <c r="Y90" s="138"/>
      <c r="Z90" s="138"/>
    </row>
    <row r="91" ht="15" customHeight="1">
      <c r="A91" s="170"/>
      <c r="B91" t="s" s="278">
        <v>190</v>
      </c>
      <c r="C91" s="279"/>
      <c r="D91" s="256">
        <f>SUM(G91:Z98)</f>
        <v>10</v>
      </c>
      <c r="E91" t="s" s="257">
        <v>35</v>
      </c>
      <c r="F91" t="s" s="258">
        <v>36</v>
      </c>
      <c r="G91" s="280"/>
      <c r="H91" s="281"/>
      <c r="I91" s="281"/>
      <c r="J91" s="281"/>
      <c r="K91" s="282"/>
      <c r="L91" s="283"/>
      <c r="M91" s="283">
        <v>10</v>
      </c>
      <c r="N91" s="263"/>
      <c r="O91" s="264"/>
      <c r="P91" s="264"/>
      <c r="Q91" s="264"/>
      <c r="R91" s="264"/>
      <c r="S91" s="264"/>
      <c r="T91" s="138"/>
      <c r="U91" s="138"/>
      <c r="V91" s="138"/>
      <c r="W91" s="138"/>
      <c r="X91" s="138"/>
      <c r="Y91" s="138"/>
      <c r="Z91" s="138"/>
    </row>
    <row r="92" ht="15" customHeight="1">
      <c r="A92" s="170"/>
      <c r="B92" s="284"/>
      <c r="C92" s="285"/>
      <c r="D92" s="286"/>
      <c r="E92" s="268"/>
      <c r="F92" t="s" s="269">
        <v>37</v>
      </c>
      <c r="G92" s="270"/>
      <c r="H92" s="271"/>
      <c r="I92" s="271"/>
      <c r="J92" s="271"/>
      <c r="K92" s="272"/>
      <c r="L92" s="287"/>
      <c r="M92" s="287"/>
      <c r="N92" s="263"/>
      <c r="O92" s="264"/>
      <c r="P92" s="264"/>
      <c r="Q92" s="264"/>
      <c r="R92" s="264"/>
      <c r="S92" s="264"/>
      <c r="T92" s="138"/>
      <c r="U92" s="138"/>
      <c r="V92" s="138"/>
      <c r="W92" s="138"/>
      <c r="X92" s="138"/>
      <c r="Y92" s="138"/>
      <c r="Z92" s="138"/>
    </row>
    <row r="93" ht="15" customHeight="1">
      <c r="A93" s="170"/>
      <c r="B93" s="284"/>
      <c r="C93" s="285"/>
      <c r="D93" s="286"/>
      <c r="E93" t="s" s="257">
        <v>38</v>
      </c>
      <c r="F93" t="s" s="258">
        <v>36</v>
      </c>
      <c r="G93" s="280"/>
      <c r="H93" s="281"/>
      <c r="I93" s="281"/>
      <c r="J93" s="281"/>
      <c r="K93" s="282"/>
      <c r="L93" s="287"/>
      <c r="M93" s="287"/>
      <c r="N93" s="263"/>
      <c r="O93" s="264"/>
      <c r="P93" s="264"/>
      <c r="Q93" s="264"/>
      <c r="R93" s="264"/>
      <c r="S93" s="264"/>
      <c r="T93" s="138"/>
      <c r="U93" s="138"/>
      <c r="V93" s="138"/>
      <c r="W93" s="138"/>
      <c r="X93" s="138"/>
      <c r="Y93" s="138"/>
      <c r="Z93" s="138"/>
    </row>
    <row r="94" ht="15" customHeight="1">
      <c r="A94" s="170"/>
      <c r="B94" s="284"/>
      <c r="C94" s="285"/>
      <c r="D94" s="286"/>
      <c r="E94" s="268"/>
      <c r="F94" t="s" s="269">
        <v>37</v>
      </c>
      <c r="G94" s="270"/>
      <c r="H94" s="271"/>
      <c r="I94" s="271"/>
      <c r="J94" s="271"/>
      <c r="K94" s="272"/>
      <c r="L94" s="287"/>
      <c r="M94" s="287"/>
      <c r="N94" s="263"/>
      <c r="O94" s="264"/>
      <c r="P94" s="264"/>
      <c r="Q94" s="264"/>
      <c r="R94" s="264"/>
      <c r="S94" s="264"/>
      <c r="T94" s="138"/>
      <c r="U94" s="138"/>
      <c r="V94" s="138"/>
      <c r="W94" s="138"/>
      <c r="X94" s="138"/>
      <c r="Y94" s="138"/>
      <c r="Z94" s="138"/>
    </row>
    <row r="95" ht="15" customHeight="1">
      <c r="A95" s="170"/>
      <c r="B95" s="284"/>
      <c r="C95" s="285"/>
      <c r="D95" s="286"/>
      <c r="E95" t="s" s="257">
        <v>39</v>
      </c>
      <c r="F95" t="s" s="258">
        <v>36</v>
      </c>
      <c r="G95" s="280"/>
      <c r="H95" s="281"/>
      <c r="I95" s="281"/>
      <c r="J95" s="281"/>
      <c r="K95" s="282"/>
      <c r="L95" s="287"/>
      <c r="M95" s="287"/>
      <c r="N95" s="263"/>
      <c r="O95" s="264"/>
      <c r="P95" s="264"/>
      <c r="Q95" s="264"/>
      <c r="R95" s="264"/>
      <c r="S95" s="264"/>
      <c r="T95" s="138"/>
      <c r="U95" s="138"/>
      <c r="V95" s="138"/>
      <c r="W95" s="138"/>
      <c r="X95" s="138"/>
      <c r="Y95" s="138"/>
      <c r="Z95" s="138"/>
    </row>
    <row r="96" ht="15" customHeight="1">
      <c r="A96" s="170"/>
      <c r="B96" s="284"/>
      <c r="C96" s="285"/>
      <c r="D96" s="286"/>
      <c r="E96" s="268"/>
      <c r="F96" t="s" s="269">
        <v>37</v>
      </c>
      <c r="G96" s="270"/>
      <c r="H96" s="271"/>
      <c r="I96" s="271"/>
      <c r="J96" s="271"/>
      <c r="K96" s="272"/>
      <c r="L96" s="287"/>
      <c r="M96" s="287"/>
      <c r="N96" s="263"/>
      <c r="O96" s="264"/>
      <c r="P96" s="264"/>
      <c r="Q96" s="264"/>
      <c r="R96" s="264"/>
      <c r="S96" s="264"/>
      <c r="T96" s="138"/>
      <c r="U96" s="138"/>
      <c r="V96" s="138"/>
      <c r="W96" s="138"/>
      <c r="X96" s="138"/>
      <c r="Y96" s="138"/>
      <c r="Z96" s="138"/>
    </row>
    <row r="97" ht="15" customHeight="1">
      <c r="A97" s="170"/>
      <c r="B97" s="284"/>
      <c r="C97" s="285"/>
      <c r="D97" s="286"/>
      <c r="E97" t="s" s="257">
        <v>40</v>
      </c>
      <c r="F97" t="s" s="258">
        <v>36</v>
      </c>
      <c r="G97" s="280"/>
      <c r="H97" s="281"/>
      <c r="I97" s="281"/>
      <c r="J97" s="281"/>
      <c r="K97" s="282"/>
      <c r="L97" s="287"/>
      <c r="M97" s="287"/>
      <c r="N97" s="263"/>
      <c r="O97" s="264"/>
      <c r="P97" s="264"/>
      <c r="Q97" s="264"/>
      <c r="R97" s="264"/>
      <c r="S97" s="264"/>
      <c r="T97" s="138"/>
      <c r="U97" s="138"/>
      <c r="V97" s="138"/>
      <c r="W97" s="138"/>
      <c r="X97" s="138"/>
      <c r="Y97" s="138"/>
      <c r="Z97" s="138"/>
    </row>
    <row r="98" ht="15" customHeight="1">
      <c r="A98" s="170"/>
      <c r="B98" s="288"/>
      <c r="C98" s="289"/>
      <c r="D98" s="290"/>
      <c r="E98" s="268"/>
      <c r="F98" t="s" s="269">
        <v>37</v>
      </c>
      <c r="G98" s="270"/>
      <c r="H98" s="271"/>
      <c r="I98" s="271"/>
      <c r="J98" s="271"/>
      <c r="K98" s="272"/>
      <c r="L98" s="291"/>
      <c r="M98" s="291"/>
      <c r="N98" s="263"/>
      <c r="O98" s="264"/>
      <c r="P98" s="264"/>
      <c r="Q98" s="264"/>
      <c r="R98" s="264"/>
      <c r="S98" s="264"/>
      <c r="T98" s="138"/>
      <c r="U98" s="138"/>
      <c r="V98" s="138"/>
      <c r="W98" s="138"/>
      <c r="X98" s="138"/>
      <c r="Y98" s="138"/>
      <c r="Z98" s="138"/>
    </row>
    <row r="99" ht="15" customHeight="1">
      <c r="A99" s="170"/>
      <c r="B99" t="s" s="278">
        <v>191</v>
      </c>
      <c r="C99" s="279"/>
      <c r="D99" s="256">
        <f>SUM(G99:Z106)</f>
        <v>5</v>
      </c>
      <c r="E99" t="s" s="257">
        <v>35</v>
      </c>
      <c r="F99" t="s" s="258">
        <v>36</v>
      </c>
      <c r="G99" s="280"/>
      <c r="H99" s="281"/>
      <c r="I99" s="281"/>
      <c r="J99" s="281"/>
      <c r="K99" s="282"/>
      <c r="L99" s="283">
        <v>1</v>
      </c>
      <c r="M99" s="283">
        <v>4</v>
      </c>
      <c r="N99" s="263"/>
      <c r="O99" s="264"/>
      <c r="P99" s="264"/>
      <c r="Q99" s="264"/>
      <c r="R99" s="264"/>
      <c r="S99" s="264"/>
      <c r="T99" s="138"/>
      <c r="U99" s="138"/>
      <c r="V99" s="138"/>
      <c r="W99" s="138"/>
      <c r="X99" s="138"/>
      <c r="Y99" s="138"/>
      <c r="Z99" s="138"/>
    </row>
    <row r="100" ht="15" customHeight="1">
      <c r="A100" s="170"/>
      <c r="B100" s="284"/>
      <c r="C100" s="285"/>
      <c r="D100" s="286"/>
      <c r="E100" s="268"/>
      <c r="F100" t="s" s="269">
        <v>37</v>
      </c>
      <c r="G100" s="270"/>
      <c r="H100" s="271"/>
      <c r="I100" s="271"/>
      <c r="J100" s="271"/>
      <c r="K100" s="272"/>
      <c r="L100" s="287"/>
      <c r="M100" s="287"/>
      <c r="N100" s="263"/>
      <c r="O100" s="264"/>
      <c r="P100" s="264"/>
      <c r="Q100" s="264"/>
      <c r="R100" s="264"/>
      <c r="S100" s="264"/>
      <c r="T100" s="138"/>
      <c r="U100" s="138"/>
      <c r="V100" s="138"/>
      <c r="W100" s="138"/>
      <c r="X100" s="138"/>
      <c r="Y100" s="138"/>
      <c r="Z100" s="138"/>
    </row>
    <row r="101" ht="15" customHeight="1">
      <c r="A101" s="170"/>
      <c r="B101" s="284"/>
      <c r="C101" s="285"/>
      <c r="D101" s="286"/>
      <c r="E101" t="s" s="257">
        <v>38</v>
      </c>
      <c r="F101" t="s" s="258">
        <v>36</v>
      </c>
      <c r="G101" s="280"/>
      <c r="H101" s="281"/>
      <c r="I101" s="281"/>
      <c r="J101" s="281"/>
      <c r="K101" s="282"/>
      <c r="L101" s="287"/>
      <c r="M101" s="287"/>
      <c r="N101" s="263"/>
      <c r="O101" s="264"/>
      <c r="P101" s="264"/>
      <c r="Q101" s="264"/>
      <c r="R101" s="264"/>
      <c r="S101" s="264"/>
      <c r="T101" s="138"/>
      <c r="U101" s="138"/>
      <c r="V101" s="138"/>
      <c r="W101" s="138"/>
      <c r="X101" s="138"/>
      <c r="Y101" s="138"/>
      <c r="Z101" s="138"/>
    </row>
    <row r="102" ht="15" customHeight="1">
      <c r="A102" s="170"/>
      <c r="B102" s="284"/>
      <c r="C102" s="285"/>
      <c r="D102" s="286"/>
      <c r="E102" s="268"/>
      <c r="F102" t="s" s="269">
        <v>37</v>
      </c>
      <c r="G102" s="270"/>
      <c r="H102" s="271"/>
      <c r="I102" s="271"/>
      <c r="J102" s="271"/>
      <c r="K102" s="272"/>
      <c r="L102" s="287"/>
      <c r="M102" s="287"/>
      <c r="N102" s="263"/>
      <c r="O102" s="264"/>
      <c r="P102" s="264"/>
      <c r="Q102" s="264"/>
      <c r="R102" s="264"/>
      <c r="S102" s="264"/>
      <c r="T102" s="138"/>
      <c r="U102" s="138"/>
      <c r="V102" s="138"/>
      <c r="W102" s="138"/>
      <c r="X102" s="138"/>
      <c r="Y102" s="138"/>
      <c r="Z102" s="138"/>
    </row>
    <row r="103" ht="15" customHeight="1">
      <c r="A103" s="170"/>
      <c r="B103" s="284"/>
      <c r="C103" s="285"/>
      <c r="D103" s="286"/>
      <c r="E103" t="s" s="257">
        <v>39</v>
      </c>
      <c r="F103" t="s" s="258">
        <v>36</v>
      </c>
      <c r="G103" s="280"/>
      <c r="H103" s="281"/>
      <c r="I103" s="281"/>
      <c r="J103" s="281"/>
      <c r="K103" s="282"/>
      <c r="L103" s="287"/>
      <c r="M103" s="287"/>
      <c r="N103" s="263"/>
      <c r="O103" s="264"/>
      <c r="P103" s="264"/>
      <c r="Q103" s="264"/>
      <c r="R103" s="264"/>
      <c r="S103" s="264"/>
      <c r="T103" s="138"/>
      <c r="U103" s="138"/>
      <c r="V103" s="138"/>
      <c r="W103" s="138"/>
      <c r="X103" s="138"/>
      <c r="Y103" s="138"/>
      <c r="Z103" s="138"/>
    </row>
    <row r="104" ht="15" customHeight="1">
      <c r="A104" s="170"/>
      <c r="B104" s="284"/>
      <c r="C104" s="285"/>
      <c r="D104" s="286"/>
      <c r="E104" s="268"/>
      <c r="F104" t="s" s="269">
        <v>37</v>
      </c>
      <c r="G104" s="270"/>
      <c r="H104" s="271"/>
      <c r="I104" s="271"/>
      <c r="J104" s="271"/>
      <c r="K104" s="272"/>
      <c r="L104" s="287"/>
      <c r="M104" s="287"/>
      <c r="N104" s="263"/>
      <c r="O104" s="264"/>
      <c r="P104" s="264"/>
      <c r="Q104" s="264"/>
      <c r="R104" s="264"/>
      <c r="S104" s="264"/>
      <c r="T104" s="138"/>
      <c r="U104" s="138"/>
      <c r="V104" s="138"/>
      <c r="W104" s="138"/>
      <c r="X104" s="138"/>
      <c r="Y104" s="138"/>
      <c r="Z104" s="138"/>
    </row>
    <row r="105" ht="15" customHeight="1">
      <c r="A105" s="170"/>
      <c r="B105" s="284"/>
      <c r="C105" s="285"/>
      <c r="D105" s="286"/>
      <c r="E105" t="s" s="257">
        <v>40</v>
      </c>
      <c r="F105" t="s" s="258">
        <v>36</v>
      </c>
      <c r="G105" s="280"/>
      <c r="H105" s="281"/>
      <c r="I105" s="281"/>
      <c r="J105" s="281"/>
      <c r="K105" s="282"/>
      <c r="L105" s="287"/>
      <c r="M105" s="287"/>
      <c r="N105" s="263"/>
      <c r="O105" s="264"/>
      <c r="P105" s="264"/>
      <c r="Q105" s="264"/>
      <c r="R105" s="264"/>
      <c r="S105" s="264"/>
      <c r="T105" s="138"/>
      <c r="U105" s="138"/>
      <c r="V105" s="138"/>
      <c r="W105" s="138"/>
      <c r="X105" s="138"/>
      <c r="Y105" s="138"/>
      <c r="Z105" s="138"/>
    </row>
    <row r="106" ht="15" customHeight="1">
      <c r="A106" s="170"/>
      <c r="B106" s="288"/>
      <c r="C106" s="289"/>
      <c r="D106" s="290"/>
      <c r="E106" s="268"/>
      <c r="F106" t="s" s="269">
        <v>37</v>
      </c>
      <c r="G106" s="270"/>
      <c r="H106" s="271"/>
      <c r="I106" s="271"/>
      <c r="J106" s="271"/>
      <c r="K106" s="272"/>
      <c r="L106" s="291"/>
      <c r="M106" s="291"/>
      <c r="N106" s="263"/>
      <c r="O106" s="264"/>
      <c r="P106" s="264"/>
      <c r="Q106" s="264"/>
      <c r="R106" s="264"/>
      <c r="S106" s="264"/>
      <c r="T106" s="138"/>
      <c r="U106" s="138"/>
      <c r="V106" s="138"/>
      <c r="W106" s="138"/>
      <c r="X106" s="138"/>
      <c r="Y106" s="138"/>
      <c r="Z106" s="138"/>
    </row>
    <row r="107" ht="15" customHeight="1">
      <c r="A107" s="170"/>
      <c r="B107" t="s" s="278">
        <v>192</v>
      </c>
      <c r="C107" s="279"/>
      <c r="D107" s="256">
        <f>SUM(G107:Z114)</f>
        <v>9</v>
      </c>
      <c r="E107" t="s" s="257">
        <v>35</v>
      </c>
      <c r="F107" t="s" s="258">
        <v>36</v>
      </c>
      <c r="G107" s="280"/>
      <c r="H107" s="281"/>
      <c r="I107" s="281"/>
      <c r="J107" s="281"/>
      <c r="K107" s="282"/>
      <c r="L107" s="283"/>
      <c r="M107" s="283">
        <v>9</v>
      </c>
      <c r="N107" s="263"/>
      <c r="O107" s="264"/>
      <c r="P107" s="264"/>
      <c r="Q107" s="264"/>
      <c r="R107" s="264"/>
      <c r="S107" s="264"/>
      <c r="T107" s="138"/>
      <c r="U107" s="138"/>
      <c r="V107" s="138"/>
      <c r="W107" s="138"/>
      <c r="X107" s="138"/>
      <c r="Y107" s="138"/>
      <c r="Z107" s="138"/>
    </row>
    <row r="108" ht="15" customHeight="1">
      <c r="A108" s="170"/>
      <c r="B108" s="284"/>
      <c r="C108" s="285"/>
      <c r="D108" s="286"/>
      <c r="E108" s="268"/>
      <c r="F108" t="s" s="269">
        <v>37</v>
      </c>
      <c r="G108" s="270"/>
      <c r="H108" s="271"/>
      <c r="I108" s="271"/>
      <c r="J108" s="271"/>
      <c r="K108" s="272"/>
      <c r="L108" s="287"/>
      <c r="M108" s="287"/>
      <c r="N108" s="263"/>
      <c r="O108" s="264"/>
      <c r="P108" s="264"/>
      <c r="Q108" s="264"/>
      <c r="R108" s="264"/>
      <c r="S108" s="264"/>
      <c r="T108" s="138"/>
      <c r="U108" s="138"/>
      <c r="V108" s="138"/>
      <c r="W108" s="138"/>
      <c r="X108" s="138"/>
      <c r="Y108" s="138"/>
      <c r="Z108" s="138"/>
    </row>
    <row r="109" ht="15" customHeight="1">
      <c r="A109" s="170"/>
      <c r="B109" s="284"/>
      <c r="C109" s="285"/>
      <c r="D109" s="286"/>
      <c r="E109" t="s" s="257">
        <v>38</v>
      </c>
      <c r="F109" t="s" s="258">
        <v>36</v>
      </c>
      <c r="G109" s="280"/>
      <c r="H109" s="281"/>
      <c r="I109" s="281"/>
      <c r="J109" s="281"/>
      <c r="K109" s="282"/>
      <c r="L109" s="287"/>
      <c r="M109" s="287"/>
      <c r="N109" s="263"/>
      <c r="O109" s="264"/>
      <c r="P109" s="264"/>
      <c r="Q109" s="264"/>
      <c r="R109" s="264"/>
      <c r="S109" s="264"/>
      <c r="T109" s="138"/>
      <c r="U109" s="138"/>
      <c r="V109" s="138"/>
      <c r="W109" s="138"/>
      <c r="X109" s="138"/>
      <c r="Y109" s="138"/>
      <c r="Z109" s="138"/>
    </row>
    <row r="110" ht="15" customHeight="1">
      <c r="A110" s="170"/>
      <c r="B110" s="284"/>
      <c r="C110" s="285"/>
      <c r="D110" s="286"/>
      <c r="E110" s="268"/>
      <c r="F110" t="s" s="269">
        <v>37</v>
      </c>
      <c r="G110" s="270"/>
      <c r="H110" s="271"/>
      <c r="I110" s="271"/>
      <c r="J110" s="271"/>
      <c r="K110" s="272"/>
      <c r="L110" s="287"/>
      <c r="M110" s="287"/>
      <c r="N110" s="263"/>
      <c r="O110" s="264"/>
      <c r="P110" s="264"/>
      <c r="Q110" s="264"/>
      <c r="R110" s="264"/>
      <c r="S110" s="264"/>
      <c r="T110" s="138"/>
      <c r="U110" s="138"/>
      <c r="V110" s="138"/>
      <c r="W110" s="138"/>
      <c r="X110" s="138"/>
      <c r="Y110" s="138"/>
      <c r="Z110" s="138"/>
    </row>
    <row r="111" ht="15" customHeight="1">
      <c r="A111" s="170"/>
      <c r="B111" s="284"/>
      <c r="C111" s="285"/>
      <c r="D111" s="286"/>
      <c r="E111" t="s" s="257">
        <v>39</v>
      </c>
      <c r="F111" t="s" s="258">
        <v>36</v>
      </c>
      <c r="G111" s="280"/>
      <c r="H111" s="281"/>
      <c r="I111" s="281"/>
      <c r="J111" s="281"/>
      <c r="K111" s="282"/>
      <c r="L111" s="287"/>
      <c r="M111" s="287"/>
      <c r="N111" s="263"/>
      <c r="O111" s="264"/>
      <c r="P111" s="264"/>
      <c r="Q111" s="264"/>
      <c r="R111" s="264"/>
      <c r="S111" s="264"/>
      <c r="T111" s="138"/>
      <c r="U111" s="138"/>
      <c r="V111" s="138"/>
      <c r="W111" s="138"/>
      <c r="X111" s="138"/>
      <c r="Y111" s="138"/>
      <c r="Z111" s="138"/>
    </row>
    <row r="112" ht="15" customHeight="1">
      <c r="A112" s="170"/>
      <c r="B112" s="284"/>
      <c r="C112" s="285"/>
      <c r="D112" s="286"/>
      <c r="E112" s="268"/>
      <c r="F112" t="s" s="269">
        <v>37</v>
      </c>
      <c r="G112" s="270"/>
      <c r="H112" s="271"/>
      <c r="I112" s="271"/>
      <c r="J112" s="271"/>
      <c r="K112" s="272"/>
      <c r="L112" s="287"/>
      <c r="M112" s="287"/>
      <c r="N112" s="263"/>
      <c r="O112" s="264"/>
      <c r="P112" s="264"/>
      <c r="Q112" s="264"/>
      <c r="R112" s="264"/>
      <c r="S112" s="264"/>
      <c r="T112" s="138"/>
      <c r="U112" s="138"/>
      <c r="V112" s="138"/>
      <c r="W112" s="138"/>
      <c r="X112" s="138"/>
      <c r="Y112" s="138"/>
      <c r="Z112" s="138"/>
    </row>
    <row r="113" ht="15" customHeight="1">
      <c r="A113" s="170"/>
      <c r="B113" s="284"/>
      <c r="C113" s="285"/>
      <c r="D113" s="286"/>
      <c r="E113" t="s" s="257">
        <v>40</v>
      </c>
      <c r="F113" t="s" s="258">
        <v>36</v>
      </c>
      <c r="G113" s="280"/>
      <c r="H113" s="281"/>
      <c r="I113" s="281"/>
      <c r="J113" s="281"/>
      <c r="K113" s="282"/>
      <c r="L113" s="287"/>
      <c r="M113" s="287"/>
      <c r="N113" s="263"/>
      <c r="O113" s="264"/>
      <c r="P113" s="264"/>
      <c r="Q113" s="264"/>
      <c r="R113" s="264"/>
      <c r="S113" s="264"/>
      <c r="T113" s="138"/>
      <c r="U113" s="138"/>
      <c r="V113" s="138"/>
      <c r="W113" s="138"/>
      <c r="X113" s="138"/>
      <c r="Y113" s="138"/>
      <c r="Z113" s="138"/>
    </row>
    <row r="114" ht="15" customHeight="1">
      <c r="A114" s="170"/>
      <c r="B114" s="288"/>
      <c r="C114" s="289"/>
      <c r="D114" s="290"/>
      <c r="E114" s="268"/>
      <c r="F114" t="s" s="269">
        <v>37</v>
      </c>
      <c r="G114" s="270"/>
      <c r="H114" s="271"/>
      <c r="I114" s="271"/>
      <c r="J114" s="271"/>
      <c r="K114" s="272"/>
      <c r="L114" s="291"/>
      <c r="M114" s="291"/>
      <c r="N114" s="263"/>
      <c r="O114" s="264"/>
      <c r="P114" s="264"/>
      <c r="Q114" s="264"/>
      <c r="R114" s="264"/>
      <c r="S114" s="264"/>
      <c r="T114" s="138"/>
      <c r="U114" s="138"/>
      <c r="V114" s="138"/>
      <c r="W114" s="138"/>
      <c r="X114" s="138"/>
      <c r="Y114" s="138"/>
      <c r="Z114" s="138"/>
    </row>
    <row r="115" ht="19.5" customHeight="1">
      <c r="A115" s="170"/>
      <c r="B115" t="s" s="278">
        <v>193</v>
      </c>
      <c r="C115" s="279"/>
      <c r="D115" s="256">
        <f>SUM(G115:Z122)</f>
        <v>1</v>
      </c>
      <c r="E115" t="s" s="257">
        <v>35</v>
      </c>
      <c r="F115" t="s" s="258">
        <v>36</v>
      </c>
      <c r="G115" s="280"/>
      <c r="H115" s="281">
        <v>1</v>
      </c>
      <c r="I115" s="281"/>
      <c r="J115" s="281"/>
      <c r="K115" s="282"/>
      <c r="L115" s="283"/>
      <c r="M115" s="283"/>
      <c r="N115" s="246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</row>
    <row r="116" ht="19.5" customHeight="1">
      <c r="A116" s="170"/>
      <c r="B116" s="284"/>
      <c r="C116" s="285"/>
      <c r="D116" s="286"/>
      <c r="E116" s="268"/>
      <c r="F116" t="s" s="269">
        <v>37</v>
      </c>
      <c r="G116" s="270"/>
      <c r="H116" s="271"/>
      <c r="I116" s="271"/>
      <c r="J116" s="271"/>
      <c r="K116" s="272"/>
      <c r="L116" s="287"/>
      <c r="M116" s="287"/>
      <c r="N116" s="246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</row>
    <row r="117" ht="19.5" customHeight="1">
      <c r="A117" s="170"/>
      <c r="B117" s="284"/>
      <c r="C117" s="285"/>
      <c r="D117" s="286"/>
      <c r="E117" t="s" s="257">
        <v>38</v>
      </c>
      <c r="F117" t="s" s="258">
        <v>36</v>
      </c>
      <c r="G117" s="280"/>
      <c r="H117" s="281"/>
      <c r="I117" s="281"/>
      <c r="J117" s="281"/>
      <c r="K117" s="282"/>
      <c r="L117" s="287"/>
      <c r="M117" s="287"/>
      <c r="N117" s="246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</row>
    <row r="118" ht="19.5" customHeight="1">
      <c r="A118" s="170"/>
      <c r="B118" s="284"/>
      <c r="C118" s="285"/>
      <c r="D118" s="286"/>
      <c r="E118" s="268"/>
      <c r="F118" t="s" s="269">
        <v>37</v>
      </c>
      <c r="G118" s="270"/>
      <c r="H118" s="271"/>
      <c r="I118" s="271"/>
      <c r="J118" s="271"/>
      <c r="K118" s="272"/>
      <c r="L118" s="287"/>
      <c r="M118" s="287"/>
      <c r="N118" s="246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</row>
    <row r="119" ht="19.5" customHeight="1">
      <c r="A119" s="170"/>
      <c r="B119" s="284"/>
      <c r="C119" s="285"/>
      <c r="D119" s="286"/>
      <c r="E119" t="s" s="257">
        <v>39</v>
      </c>
      <c r="F119" t="s" s="258">
        <v>36</v>
      </c>
      <c r="G119" s="280"/>
      <c r="H119" s="281"/>
      <c r="I119" s="281"/>
      <c r="J119" s="281"/>
      <c r="K119" s="282"/>
      <c r="L119" s="287"/>
      <c r="M119" s="287"/>
      <c r="N119" s="246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</row>
    <row r="120" ht="19.5" customHeight="1">
      <c r="A120" s="170"/>
      <c r="B120" s="284"/>
      <c r="C120" s="285"/>
      <c r="D120" s="286"/>
      <c r="E120" s="268"/>
      <c r="F120" t="s" s="269">
        <v>37</v>
      </c>
      <c r="G120" s="270"/>
      <c r="H120" s="271"/>
      <c r="I120" s="271"/>
      <c r="J120" s="271"/>
      <c r="K120" s="272"/>
      <c r="L120" s="287"/>
      <c r="M120" s="287"/>
      <c r="N120" s="246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</row>
    <row r="121" ht="19.5" customHeight="1">
      <c r="A121" s="170"/>
      <c r="B121" s="284"/>
      <c r="C121" s="285"/>
      <c r="D121" s="286"/>
      <c r="E121" t="s" s="257">
        <v>40</v>
      </c>
      <c r="F121" t="s" s="258">
        <v>36</v>
      </c>
      <c r="G121" s="280"/>
      <c r="H121" s="281"/>
      <c r="I121" s="281"/>
      <c r="J121" s="281"/>
      <c r="K121" s="282"/>
      <c r="L121" s="287"/>
      <c r="M121" s="287"/>
      <c r="N121" s="246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</row>
    <row r="122" ht="19.5" customHeight="1">
      <c r="A122" s="170"/>
      <c r="B122" s="288"/>
      <c r="C122" s="289"/>
      <c r="D122" s="290"/>
      <c r="E122" s="268"/>
      <c r="F122" t="s" s="269">
        <v>37</v>
      </c>
      <c r="G122" s="270"/>
      <c r="H122" s="271"/>
      <c r="I122" s="271"/>
      <c r="J122" s="271"/>
      <c r="K122" s="272"/>
      <c r="L122" s="291"/>
      <c r="M122" s="291"/>
      <c r="N122" s="246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</row>
    <row r="123" ht="19.5" customHeight="1">
      <c r="A123" s="170"/>
      <c r="B123" t="s" s="278">
        <v>194</v>
      </c>
      <c r="C123" s="279"/>
      <c r="D123" s="256">
        <f>SUM(G123:Z130)</f>
        <v>4</v>
      </c>
      <c r="E123" t="s" s="257">
        <v>35</v>
      </c>
      <c r="F123" t="s" s="258">
        <v>36</v>
      </c>
      <c r="G123" s="280"/>
      <c r="H123" s="281"/>
      <c r="I123" s="281"/>
      <c r="J123" s="281"/>
      <c r="K123" s="282"/>
      <c r="L123" s="283"/>
      <c r="M123" s="283">
        <v>4</v>
      </c>
      <c r="N123" s="246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</row>
    <row r="124" ht="19.5" customHeight="1">
      <c r="A124" s="170"/>
      <c r="B124" s="284"/>
      <c r="C124" s="285"/>
      <c r="D124" s="286"/>
      <c r="E124" s="268"/>
      <c r="F124" t="s" s="269">
        <v>37</v>
      </c>
      <c r="G124" s="270"/>
      <c r="H124" s="271"/>
      <c r="I124" s="271"/>
      <c r="J124" s="271"/>
      <c r="K124" s="272"/>
      <c r="L124" s="287"/>
      <c r="M124" s="287"/>
      <c r="N124" s="246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</row>
    <row r="125" ht="19.5" customHeight="1">
      <c r="A125" s="170"/>
      <c r="B125" s="284"/>
      <c r="C125" s="285"/>
      <c r="D125" s="286"/>
      <c r="E125" t="s" s="257">
        <v>38</v>
      </c>
      <c r="F125" t="s" s="258">
        <v>36</v>
      </c>
      <c r="G125" s="280"/>
      <c r="H125" s="281"/>
      <c r="I125" s="281"/>
      <c r="J125" s="281"/>
      <c r="K125" s="282"/>
      <c r="L125" s="287"/>
      <c r="M125" s="287"/>
      <c r="N125" s="246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</row>
    <row r="126" ht="19.5" customHeight="1">
      <c r="A126" s="170"/>
      <c r="B126" s="284"/>
      <c r="C126" s="285"/>
      <c r="D126" s="286"/>
      <c r="E126" s="268"/>
      <c r="F126" t="s" s="269">
        <v>37</v>
      </c>
      <c r="G126" s="270"/>
      <c r="H126" s="271"/>
      <c r="I126" s="271"/>
      <c r="J126" s="271"/>
      <c r="K126" s="272"/>
      <c r="L126" s="287"/>
      <c r="M126" s="287"/>
      <c r="N126" s="246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</row>
    <row r="127" ht="19.5" customHeight="1">
      <c r="A127" s="170"/>
      <c r="B127" s="284"/>
      <c r="C127" s="285"/>
      <c r="D127" s="286"/>
      <c r="E127" t="s" s="257">
        <v>39</v>
      </c>
      <c r="F127" t="s" s="258">
        <v>36</v>
      </c>
      <c r="G127" s="280"/>
      <c r="H127" s="281"/>
      <c r="I127" s="281"/>
      <c r="J127" s="281"/>
      <c r="K127" s="282"/>
      <c r="L127" s="287"/>
      <c r="M127" s="287"/>
      <c r="N127" s="246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</row>
    <row r="128" ht="19.5" customHeight="1">
      <c r="A128" s="170"/>
      <c r="B128" s="284"/>
      <c r="C128" s="285"/>
      <c r="D128" s="286"/>
      <c r="E128" s="268"/>
      <c r="F128" t="s" s="269">
        <v>37</v>
      </c>
      <c r="G128" s="270"/>
      <c r="H128" s="271"/>
      <c r="I128" s="271"/>
      <c r="J128" s="271"/>
      <c r="K128" s="272"/>
      <c r="L128" s="287"/>
      <c r="M128" s="287"/>
      <c r="N128" s="246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</row>
    <row r="129" ht="19.5" customHeight="1">
      <c r="A129" s="170"/>
      <c r="B129" s="284"/>
      <c r="C129" s="285"/>
      <c r="D129" s="286"/>
      <c r="E129" t="s" s="257">
        <v>40</v>
      </c>
      <c r="F129" t="s" s="258">
        <v>36</v>
      </c>
      <c r="G129" s="280"/>
      <c r="H129" s="281"/>
      <c r="I129" s="281"/>
      <c r="J129" s="281"/>
      <c r="K129" s="282"/>
      <c r="L129" s="287"/>
      <c r="M129" s="287"/>
      <c r="N129" s="246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</row>
    <row r="130" ht="19.5" customHeight="1">
      <c r="A130" s="170"/>
      <c r="B130" s="288"/>
      <c r="C130" s="289"/>
      <c r="D130" s="290"/>
      <c r="E130" s="268"/>
      <c r="F130" t="s" s="269">
        <v>37</v>
      </c>
      <c r="G130" s="270"/>
      <c r="H130" s="271"/>
      <c r="I130" s="271"/>
      <c r="J130" s="271"/>
      <c r="K130" s="272"/>
      <c r="L130" s="291"/>
      <c r="M130" s="291"/>
      <c r="N130" s="246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</row>
    <row r="131" ht="19.5" customHeight="1">
      <c r="A131" s="170"/>
      <c r="B131" t="s" s="278">
        <v>195</v>
      </c>
      <c r="C131" s="279"/>
      <c r="D131" s="292">
        <v>0</v>
      </c>
      <c r="E131" t="s" s="257">
        <v>35</v>
      </c>
      <c r="F131" t="s" s="258">
        <v>36</v>
      </c>
      <c r="G131" s="280"/>
      <c r="H131" s="281"/>
      <c r="I131" s="281"/>
      <c r="J131" s="281"/>
      <c r="K131" s="282"/>
      <c r="L131" s="283"/>
      <c r="M131" s="283">
        <v>0</v>
      </c>
      <c r="N131" s="246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</row>
    <row r="132" ht="19.5" customHeight="1">
      <c r="A132" s="170"/>
      <c r="B132" s="284"/>
      <c r="C132" s="285"/>
      <c r="D132" s="286"/>
      <c r="E132" s="268"/>
      <c r="F132" t="s" s="269">
        <v>37</v>
      </c>
      <c r="G132" s="270"/>
      <c r="H132" s="271"/>
      <c r="I132" s="271"/>
      <c r="J132" s="271"/>
      <c r="K132" s="272"/>
      <c r="L132" s="287"/>
      <c r="M132" s="287"/>
      <c r="N132" s="246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</row>
    <row r="133" ht="19.5" customHeight="1">
      <c r="A133" s="170"/>
      <c r="B133" s="284"/>
      <c r="C133" s="285"/>
      <c r="D133" s="286"/>
      <c r="E133" t="s" s="257">
        <v>38</v>
      </c>
      <c r="F133" t="s" s="258">
        <v>36</v>
      </c>
      <c r="G133" s="280"/>
      <c r="H133" s="281"/>
      <c r="I133" s="281"/>
      <c r="J133" s="281"/>
      <c r="K133" s="282"/>
      <c r="L133" s="287"/>
      <c r="M133" s="287"/>
      <c r="N133" s="246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</row>
    <row r="134" ht="19.5" customHeight="1">
      <c r="A134" s="170"/>
      <c r="B134" s="284"/>
      <c r="C134" s="285"/>
      <c r="D134" s="286"/>
      <c r="E134" s="268"/>
      <c r="F134" t="s" s="269">
        <v>37</v>
      </c>
      <c r="G134" s="270"/>
      <c r="H134" s="271"/>
      <c r="I134" s="271"/>
      <c r="J134" s="271"/>
      <c r="K134" s="272"/>
      <c r="L134" s="287"/>
      <c r="M134" s="287"/>
      <c r="N134" s="246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</row>
    <row r="135" ht="19.5" customHeight="1">
      <c r="A135" s="170"/>
      <c r="B135" s="284"/>
      <c r="C135" s="285"/>
      <c r="D135" s="286"/>
      <c r="E135" t="s" s="257">
        <v>39</v>
      </c>
      <c r="F135" t="s" s="258">
        <v>36</v>
      </c>
      <c r="G135" s="280"/>
      <c r="H135" s="281"/>
      <c r="I135" s="281"/>
      <c r="J135" s="281"/>
      <c r="K135" s="282"/>
      <c r="L135" s="287"/>
      <c r="M135" s="287"/>
      <c r="N135" s="246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</row>
    <row r="136" ht="19.5" customHeight="1">
      <c r="A136" s="170"/>
      <c r="B136" s="284"/>
      <c r="C136" s="285"/>
      <c r="D136" s="286"/>
      <c r="E136" s="268"/>
      <c r="F136" t="s" s="269">
        <v>37</v>
      </c>
      <c r="G136" s="270"/>
      <c r="H136" s="271"/>
      <c r="I136" s="271"/>
      <c r="J136" s="271"/>
      <c r="K136" s="272"/>
      <c r="L136" s="287"/>
      <c r="M136" s="287"/>
      <c r="N136" s="246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</row>
    <row r="137" ht="19.5" customHeight="1">
      <c r="A137" s="170"/>
      <c r="B137" s="284"/>
      <c r="C137" s="285"/>
      <c r="D137" s="286"/>
      <c r="E137" t="s" s="257">
        <v>40</v>
      </c>
      <c r="F137" t="s" s="258">
        <v>36</v>
      </c>
      <c r="G137" s="280"/>
      <c r="H137" s="281"/>
      <c r="I137" s="281"/>
      <c r="J137" s="281"/>
      <c r="K137" s="282"/>
      <c r="L137" s="287"/>
      <c r="M137" s="287"/>
      <c r="N137" s="246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</row>
    <row r="138" ht="19.5" customHeight="1">
      <c r="A138" s="170"/>
      <c r="B138" s="288"/>
      <c r="C138" s="289"/>
      <c r="D138" s="293"/>
      <c r="E138" s="268"/>
      <c r="F138" t="s" s="269">
        <v>37</v>
      </c>
      <c r="G138" s="294"/>
      <c r="H138" s="295"/>
      <c r="I138" s="295"/>
      <c r="J138" s="295"/>
      <c r="K138" s="296"/>
      <c r="L138" s="297"/>
      <c r="M138" s="297"/>
      <c r="N138" s="246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</row>
    <row r="139" ht="19.5" customHeight="1">
      <c r="A139" s="138"/>
      <c r="B139" s="298"/>
      <c r="C139" s="298"/>
      <c r="D139" s="299">
        <f>SUM(D83:D138)</f>
        <v>169</v>
      </c>
      <c r="E139" s="298"/>
      <c r="F139" s="298"/>
      <c r="G139" s="299">
        <f>SUM(G83:G138)</f>
        <v>79</v>
      </c>
      <c r="H139" s="299">
        <f>SUM(H83:H138)</f>
        <v>4</v>
      </c>
      <c r="I139" s="299">
        <f>SUM(I83:I138)</f>
        <v>0</v>
      </c>
      <c r="J139" s="299">
        <f>SUM(J83:J138)</f>
        <v>0</v>
      </c>
      <c r="K139" s="299">
        <f>SUM(K83:K138)</f>
        <v>0</v>
      </c>
      <c r="L139" s="299">
        <f>SUM(L83:L138)</f>
        <v>1</v>
      </c>
      <c r="M139" s="299">
        <f>SUM(M83:M138)</f>
        <v>85</v>
      </c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</row>
    <row r="140" ht="19.5" customHeight="1">
      <c r="A140" s="138"/>
      <c r="B140" s="138"/>
      <c r="C140" s="138"/>
      <c r="D140" s="156"/>
      <c r="E140" s="138"/>
      <c r="F140" s="138"/>
      <c r="G140" s="156"/>
      <c r="H140" s="156"/>
      <c r="I140" s="156"/>
      <c r="J140" s="156"/>
      <c r="K140" s="156"/>
      <c r="L140" s="156"/>
      <c r="M140" s="156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</row>
    <row r="141" ht="19.5" customHeight="1">
      <c r="A141" s="138"/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</row>
    <row r="142" ht="19.5" customHeight="1">
      <c r="A142" s="138"/>
      <c r="B142" s="138"/>
      <c r="C142" s="138"/>
      <c r="D142" s="300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</row>
  </sheetData>
  <mergeCells count="67">
    <mergeCell ref="H10:K10"/>
    <mergeCell ref="C11:C12"/>
    <mergeCell ref="G81:K81"/>
    <mergeCell ref="L81:M81"/>
    <mergeCell ref="B82:C82"/>
    <mergeCell ref="B11:B12"/>
    <mergeCell ref="D11:D12"/>
    <mergeCell ref="E11:E12"/>
    <mergeCell ref="F11:F12"/>
    <mergeCell ref="K11:K12"/>
    <mergeCell ref="I11:J11"/>
    <mergeCell ref="B123:C130"/>
    <mergeCell ref="L123:L130"/>
    <mergeCell ref="M123:M130"/>
    <mergeCell ref="L83:L90"/>
    <mergeCell ref="M83:M90"/>
    <mergeCell ref="D123:D130"/>
    <mergeCell ref="E123:E124"/>
    <mergeCell ref="E125:E126"/>
    <mergeCell ref="E127:E128"/>
    <mergeCell ref="E129:E130"/>
    <mergeCell ref="D83:D90"/>
    <mergeCell ref="E85:E86"/>
    <mergeCell ref="E87:E88"/>
    <mergeCell ref="E89:E90"/>
    <mergeCell ref="E83:E84"/>
    <mergeCell ref="B83:C90"/>
    <mergeCell ref="B115:C122"/>
    <mergeCell ref="D115:D122"/>
    <mergeCell ref="E115:E116"/>
    <mergeCell ref="L115:L122"/>
    <mergeCell ref="M115:M122"/>
    <mergeCell ref="E117:E118"/>
    <mergeCell ref="E119:E120"/>
    <mergeCell ref="E121:E122"/>
    <mergeCell ref="B107:C114"/>
    <mergeCell ref="D107:D114"/>
    <mergeCell ref="E107:E108"/>
    <mergeCell ref="L107:L114"/>
    <mergeCell ref="M107:M114"/>
    <mergeCell ref="E109:E110"/>
    <mergeCell ref="E111:E112"/>
    <mergeCell ref="E113:E114"/>
    <mergeCell ref="B91:C98"/>
    <mergeCell ref="D91:D98"/>
    <mergeCell ref="E91:E92"/>
    <mergeCell ref="L91:L98"/>
    <mergeCell ref="M91:M98"/>
    <mergeCell ref="E93:E94"/>
    <mergeCell ref="E95:E96"/>
    <mergeCell ref="E97:E98"/>
    <mergeCell ref="B99:C106"/>
    <mergeCell ref="D99:D106"/>
    <mergeCell ref="E99:E100"/>
    <mergeCell ref="L99:L106"/>
    <mergeCell ref="M99:M106"/>
    <mergeCell ref="E101:E102"/>
    <mergeCell ref="E103:E104"/>
    <mergeCell ref="E105:E106"/>
    <mergeCell ref="M131:M138"/>
    <mergeCell ref="E133:E134"/>
    <mergeCell ref="E135:E136"/>
    <mergeCell ref="E137:E138"/>
    <mergeCell ref="B131:C138"/>
    <mergeCell ref="D131:D138"/>
    <mergeCell ref="E131:E132"/>
    <mergeCell ref="L131:L138"/>
  </mergeCells>
  <dataValidations count="5">
    <dataValidation type="list" allowBlank="1" showInputMessage="1" showErrorMessage="1" sqref="G13:G76">
      <formula1>"Local,Provincial"</formula1>
    </dataValidation>
    <dataValidation type="list" allowBlank="1" showInputMessage="1" showErrorMessage="1" sqref="H13:H31 H33:H76">
      <formula1>"EME,QSME,GE"</formula1>
    </dataValidation>
    <dataValidation type="list" allowBlank="1" showInputMessage="1" showErrorMessage="1" sqref="I13:I76">
      <formula1>"Negligible  (&lt; 5 %),Black Owned  (&gt;= 51 %)"</formula1>
    </dataValidation>
    <dataValidation type="list" allowBlank="1" showInputMessage="1" showErrorMessage="1" sqref="J13:J76">
      <formula1>"BW Owned (&gt;=30%),Not BWO (&lt;30%)"</formula1>
    </dataValidation>
    <dataValidation type="list" allowBlank="1" showInputMessage="1" showErrorMessage="1" sqref="H32">
      <formula1>"EME,QSME,GE,Gen"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