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BOOTCAMP\DATA ANALYTICS\Week1\HW1\"/>
    </mc:Choice>
  </mc:AlternateContent>
  <bookViews>
    <workbookView xWindow="0" yWindow="0" windowWidth="23040" windowHeight="9336" activeTab="4"/>
  </bookViews>
  <sheets>
    <sheet name="Pivot1" sheetId="2" r:id="rId1"/>
    <sheet name="Pivot2" sheetId="3" r:id="rId2"/>
    <sheet name="Pivot3" sheetId="4" r:id="rId3"/>
    <sheet name="Bonus" sheetId="5" r:id="rId4"/>
    <sheet name="HW Data" sheetId="1" r:id="rId5"/>
  </sheets>
  <definedNames>
    <definedName name="_xlnm._FilterDatabase" localSheetId="4" hidden="1">'HW Data'!$A$1:$N$4115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83" i="1"/>
  <c r="O97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<sst xmlns="http://schemas.openxmlformats.org/spreadsheetml/2006/main" count="24781" uniqueCount="8362">
  <si>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</si>
  <si>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</si>
  <si>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</si>
  <si>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</si>
  <si>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</si>
  <si>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</si>
  <si>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</si>
  <si>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</si>
  <si>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</si>
  <si>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</si>
  <si>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</si>
  <si>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</si>
  <si>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</si>
  <si>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</si>
  <si>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</si>
  <si>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</si>
  <si>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</si>
  <si>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</si>
  <si>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</si>
  <si>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</si>
  <si>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</si>
  <si>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</si>
  <si>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</si>
  <si>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</si>
  <si>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</si>
  <si>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</si>
  <si>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</si>
  <si>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</si>
  <si>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</si>
  <si>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</si>
  <si>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</si>
  <si>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</si>
  <si>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</si>
  <si>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</si>
  <si>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</si>
  <si>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</si>
  <si>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</si>
  <si>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</si>
  <si>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</si>
  <si>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</si>
  <si>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</si>
  <si>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</si>
  <si>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</si>
  <si>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</si>
  <si>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</si>
  <si>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</si>
  <si>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</si>
  <si>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</si>
  <si>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</si>
  <si>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</si>
  <si>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</si>
  <si>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</si>
  <si>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</si>
  <si>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</si>
  <si>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</si>
  <si>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</si>
  <si>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</si>
  <si>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</si>
  <si>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</si>
  <si>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</si>
  <si>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</si>
  <si>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</si>
  <si>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</si>
  <si>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</si>
  <si>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</si>
  <si>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</si>
  <si>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</si>
  <si>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</si>
  <si>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</si>
  <si>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</si>
  <si>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</si>
  <si>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</si>
  <si>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</si>
  <si>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</si>
  <si>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</si>
  <si>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</si>
  <si>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</si>
  <si>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</si>
  <si>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</si>
  <si>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</si>
  <si>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</si>
  <si>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</si>
  <si>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</si>
  <si>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</si>
  <si>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</si>
  <si>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</si>
  <si>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</si>
  <si>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</si>
  <si>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</si>
  <si>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</si>
  <si>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</si>
  <si>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</si>
  <si>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</si>
  <si>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</si>
  <si>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</si>
  <si>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</si>
  <si>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</si>
  <si>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</si>
  <si>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</si>
  <si>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</si>
  <si>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</si>
  <si>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</si>
  <si>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</si>
  <si>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</si>
  <si>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</si>
  <si>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</si>
  <si>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</si>
  <si>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</si>
  <si>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</si>
  <si>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</si>
  <si>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</si>
  <si>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</si>
  <si>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</si>
  <si>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</si>
  <si>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</si>
  <si>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</si>
  <si>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</si>
  <si>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</si>
  <si>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</si>
  <si>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</si>
  <si>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</si>
  <si>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</si>
  <si>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</si>
  <si>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</si>
  <si>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</si>
  <si>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</si>
  <si>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</si>
  <si>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</si>
  <si>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</si>
  <si>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</si>
  <si>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</si>
  <si>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</si>
  <si>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</si>
  <si>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</si>
  <si>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</si>
  <si>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</si>
  <si>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</si>
  <si>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</si>
  <si>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</si>
  <si>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</si>
  <si>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</si>
  <si>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</si>
  <si>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</si>
  <si>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</si>
  <si>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</si>
  <si>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</si>
  <si>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</si>
  <si>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</si>
  <si>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</si>
  <si>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</si>
  <si>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</si>
  <si>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</si>
  <si>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</si>
  <si>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</si>
  <si>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</si>
  <si>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</si>
  <si>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</si>
  <si>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</si>
  <si>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</si>
  <si>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</si>
  <si>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</si>
  <si>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</si>
  <si>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</si>
  <si>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</si>
  <si>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</si>
  <si>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</si>
  <si>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</si>
  <si>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</si>
  <si>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</si>
  <si>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</si>
  <si>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</si>
  <si>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</si>
  <si>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</si>
  <si>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</si>
  <si>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</si>
  <si>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</si>
  <si>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</si>
  <si>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</si>
  <si>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</si>
  <si>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</si>
  <si>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</si>
  <si>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</si>
  <si>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</si>
  <si>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</si>
  <si>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</si>
  <si>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</si>
  <si>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</si>
  <si>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</si>
  <si>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</si>
  <si>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</si>
  <si>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</si>
  <si>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</si>
  <si>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</si>
  <si>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</si>
  <si>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</si>
  <si>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</si>
  <si>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</si>
  <si>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</si>
  <si>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</si>
  <si>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</si>
  <si>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</si>
  <si>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</si>
  <si>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</si>
  <si>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</si>
  <si>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</si>
  <si>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</si>
  <si>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</si>
  <si>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</si>
  <si>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</si>
  <si>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</si>
  <si>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</si>
  <si>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</si>
  <si>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</si>
  <si>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</si>
  <si>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</si>
  <si>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</si>
  <si>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</si>
  <si>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</si>
  <si>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</si>
  <si>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</si>
  <si>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</si>
  <si>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</si>
  <si>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</si>
  <si>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</si>
  <si>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</si>
  <si>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</si>
  <si>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</si>
  <si>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</si>
  <si>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</si>
  <si>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</si>
  <si>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</si>
  <si>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</si>
  <si>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</si>
  <si>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</si>
  <si>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</si>
  <si>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</si>
  <si>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</si>
  <si>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</si>
  <si>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</si>
  <si>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</si>
  <si>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</si>
  <si>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</si>
  <si>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</si>
  <si>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</si>
  <si>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</si>
  <si>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</si>
  <si>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</si>
  <si>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</si>
  <si>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</si>
  <si>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</si>
  <si>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</si>
  <si>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</si>
  <si>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</si>
  <si>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</si>
  <si>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</si>
  <si>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</si>
  <si>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</si>
  <si>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</si>
  <si>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</si>
  <si>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</si>
  <si>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</si>
  <si>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</si>
  <si>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</si>
  <si>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</si>
  <si>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</si>
  <si>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</si>
  <si>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</si>
  <si>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</si>
  <si>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</si>
  <si>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</si>
  <si>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</si>
  <si>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</si>
  <si>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</si>
  <si>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</si>
  <si>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</si>
  <si>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</si>
  <si>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</si>
  <si>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</si>
  <si>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</si>
  <si>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</si>
  <si>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</si>
  <si>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</si>
  <si>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</si>
  <si>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</si>
  <si>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</si>
  <si>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</si>
  <si>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</si>
  <si>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</si>
  <si>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</si>
  <si>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</si>
  <si>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</si>
  <si>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</si>
  <si>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</si>
  <si>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</si>
  <si>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</si>
  <si>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</si>
  <si>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</si>
  <si>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</si>
  <si>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</si>
  <si>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</si>
  <si>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</si>
  <si>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</si>
  <si>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</si>
  <si>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</si>
  <si>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</si>
  <si>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</si>
  <si>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</si>
  <si>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</si>
  <si>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</si>
  <si>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</si>
  <si>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</si>
  <si>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</si>
  <si>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</si>
  <si>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</si>
  <si>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</si>
  <si>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</si>
  <si>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</si>
  <si>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</si>
  <si>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</si>
  <si>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</si>
  <si>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</si>
  <si>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</si>
  <si>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</si>
  <si>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</si>
  <si>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</si>
  <si>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</si>
  <si>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</si>
  <si>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</si>
  <si>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</si>
  <si>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</si>
  <si>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</si>
  <si>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</si>
  <si>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</si>
  <si>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</si>
  <si>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</si>
  <si>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</si>
  <si>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</si>
  <si>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</si>
  <si>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</si>
  <si>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</si>
  <si>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</si>
  <si>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</si>
  <si>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</si>
  <si>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</si>
  <si>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</si>
  <si>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</si>
  <si>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</si>
  <si>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</si>
  <si>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</si>
  <si>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</si>
  <si>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</si>
  <si>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</si>
  <si>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</si>
  <si>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</si>
  <si>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</si>
  <si>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</si>
  <si>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</si>
  <si>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</si>
  <si>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</si>
  <si>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</si>
  <si>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</si>
  <si>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</si>
  <si>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</si>
  <si>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</si>
  <si>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</si>
  <si>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</si>
  <si>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</si>
  <si>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</si>
  <si>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</si>
  <si>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</si>
  <si>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</si>
  <si>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</si>
  <si>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</si>
  <si>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</si>
  <si>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</si>
  <si>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</si>
  <si>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</si>
  <si>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</si>
  <si>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</si>
  <si>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</si>
  <si>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</si>
  <si>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</si>
  <si>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</si>
  <si>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</si>
  <si>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</si>
  <si>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</si>
  <si>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</si>
  <si>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</si>
  <si>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</si>
  <si>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</si>
  <si>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</si>
  <si>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</si>
  <si>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</si>
  <si>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</si>
  <si>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</si>
  <si>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</si>
  <si>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</si>
  <si>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</si>
  <si>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</si>
  <si>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</si>
  <si>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</si>
  <si>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</si>
  <si>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</si>
  <si>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</si>
  <si>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</si>
  <si>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</si>
  <si>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</si>
  <si>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</si>
  <si>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</si>
  <si>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</si>
  <si>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</si>
  <si>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</si>
  <si>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</si>
  <si>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</si>
  <si>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</si>
  <si>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</si>
  <si>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</si>
  <si>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</si>
  <si>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</si>
  <si>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</si>
  <si>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</si>
  <si>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</si>
  <si>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</si>
  <si>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</si>
  <si>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</si>
  <si>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</si>
  <si>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</si>
  <si>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</si>
  <si>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</si>
  <si>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</si>
  <si>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</si>
  <si>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</si>
  <si>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</si>
  <si>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</si>
  <si>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</si>
  <si>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</si>
  <si>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</si>
  <si>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</si>
  <si>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</si>
  <si>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</si>
  <si>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</si>
  <si>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</si>
  <si>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</si>
  <si>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</si>
  <si>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</si>
  <si>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</si>
  <si>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</si>
  <si>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</si>
  <si>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</si>
  <si>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</si>
  <si>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</si>
  <si>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</si>
  <si>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</si>
  <si>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</si>
  <si>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</si>
  <si>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</si>
  <si>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</si>
  <si>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</si>
  <si>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</si>
  <si>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</si>
  <si>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</si>
  <si>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</si>
  <si>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</si>
  <si>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</si>
  <si>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</si>
  <si>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</si>
  <si>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</si>
  <si>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</si>
  <si>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</si>
  <si>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</si>
  <si>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</si>
  <si>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</si>
  <si>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</si>
  <si>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</si>
  <si>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</si>
  <si>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</si>
  <si>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</si>
  <si>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</si>
  <si>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</si>
  <si>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</si>
  <si>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</si>
  <si>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</si>
  <si>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</si>
  <si>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</si>
  <si>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</si>
  <si>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</si>
  <si>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</si>
  <si>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</si>
  <si>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</si>
  <si>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</si>
  <si>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</si>
  <si>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</si>
  <si>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</si>
  <si>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</si>
  <si>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</si>
  <si>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</si>
  <si>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</si>
  <si>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</si>
  <si>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</si>
  <si>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</si>
  <si>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</si>
  <si>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</si>
  <si>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</si>
  <si>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</si>
  <si>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</si>
  <si>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</si>
  <si>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</si>
  <si>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</si>
  <si>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</si>
  <si>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</si>
  <si>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</si>
  <si>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</si>
  <si>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</si>
  <si>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</si>
  <si>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</si>
  <si>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</si>
  <si>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</si>
  <si>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</si>
  <si>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</si>
  <si>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</si>
  <si>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</si>
  <si>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</si>
  <si>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</si>
  <si>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</si>
  <si>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</si>
  <si>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</si>
  <si>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</si>
  <si>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</si>
  <si>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</si>
  <si>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</si>
  <si>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</si>
  <si>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</si>
  <si>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</si>
  <si>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</si>
  <si>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</si>
  <si>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</si>
  <si>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</si>
  <si>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</si>
  <si>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</si>
  <si>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</si>
  <si>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</si>
  <si>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</si>
  <si>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</si>
  <si>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</si>
  <si>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</si>
  <si>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</si>
  <si>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</si>
  <si>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</si>
  <si>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</si>
  <si>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</si>
  <si>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</si>
  <si>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</si>
  <si>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</si>
  <si>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</si>
  <si>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</si>
  <si>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</si>
  <si>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</si>
  <si>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</si>
  <si>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</si>
  <si>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</si>
  <si>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</si>
  <si>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</si>
  <si>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</si>
  <si>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</si>
  <si>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</si>
  <si>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</si>
  <si>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</si>
  <si>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</si>
  <si>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</si>
  <si>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</si>
  <si>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</si>
  <si>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</si>
  <si>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</si>
  <si>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</si>
  <si>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</si>
  <si>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</si>
  <si>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</si>
  <si>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</si>
  <si>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</si>
  <si>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</si>
  <si>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</si>
  <si>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</si>
  <si>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</si>
  <si>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</si>
  <si>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</si>
  <si>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</si>
  <si>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</si>
  <si>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</si>
  <si>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</si>
  <si>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</si>
  <si>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</si>
  <si>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</si>
  <si>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</si>
  <si>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</si>
  <si>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</si>
  <si>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</si>
  <si>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</si>
  <si>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</si>
  <si>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</si>
  <si>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</si>
  <si>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</si>
  <si>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</si>
  <si>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</si>
  <si>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</si>
  <si>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</si>
  <si>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</si>
  <si>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</si>
  <si>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</si>
  <si>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</si>
  <si>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</si>
  <si>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</si>
  <si>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</si>
  <si>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</si>
  <si>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</si>
  <si>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</si>
  <si>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</si>
  <si>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</si>
  <si>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</si>
  <si>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</si>
  <si>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</si>
  <si>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</si>
  <si>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</si>
  <si>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</si>
  <si>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</si>
  <si>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</si>
  <si>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</si>
  <si>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</si>
  <si>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</si>
  <si>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</si>
  <si>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</si>
  <si>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</si>
  <si>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</si>
  <si>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</si>
  <si>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</si>
  <si>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</si>
  <si>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</si>
  <si>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</si>
  <si>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</si>
  <si>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</si>
  <si>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</si>
  <si>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</si>
  <si>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</si>
  <si>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</si>
  <si>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</si>
  <si>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</si>
  <si>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</si>
  <si>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</si>
  <si>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</si>
  <si>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</si>
  <si>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</si>
  <si>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</si>
  <si>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</si>
  <si>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</si>
  <si>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</si>
  <si>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</si>
  <si>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</si>
  <si>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</si>
  <si>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</si>
  <si>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</si>
  <si>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</si>
  <si>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</si>
  <si>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</si>
  <si>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</si>
  <si>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</si>
  <si>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</si>
  <si>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</si>
  <si>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</si>
  <si>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</si>
  <si>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</si>
  <si>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</si>
  <si>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</si>
  <si>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</si>
  <si>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</si>
  <si>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</si>
  <si>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</si>
  <si>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</si>
  <si>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</si>
  <si>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</si>
  <si>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</si>
  <si>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</si>
  <si>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</si>
  <si>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</si>
  <si>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</si>
  <si>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</si>
  <si>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</si>
  <si>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</si>
  <si>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</si>
  <si>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</si>
  <si>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</si>
  <si>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</si>
  <si>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</si>
  <si>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</si>
  <si>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</si>
  <si>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</si>
  <si>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</si>
  <si>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</si>
  <si>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</si>
  <si>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</si>
  <si>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</si>
  <si>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</si>
  <si>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</si>
  <si>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</si>
  <si>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</si>
  <si>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</si>
  <si>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</si>
  <si>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</si>
  <si>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</si>
  <si>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</si>
  <si>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</si>
  <si>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</si>
  <si>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</si>
  <si>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</si>
  <si>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</si>
  <si>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</si>
  <si>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</si>
  <si>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</si>
  <si>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</si>
  <si>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</si>
  <si>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</si>
  <si>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</si>
  <si>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</si>
  <si>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</si>
  <si>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</si>
  <si>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</si>
  <si>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</si>
  <si>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</si>
  <si>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</si>
  <si>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</si>
  <si>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</si>
  <si>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</si>
  <si>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</si>
  <si>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</si>
  <si>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</si>
  <si>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</si>
  <si>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</si>
  <si>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</si>
  <si>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</si>
  <si>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</si>
  <si>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</si>
  <si>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</si>
  <si>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</si>
  <si>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</si>
  <si>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</si>
  <si>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</si>
  <si>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</si>
  <si>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</si>
  <si>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</si>
  <si>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</si>
  <si>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</si>
  <si>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</si>
  <si>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</si>
  <si>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</si>
  <si>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</si>
  <si>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</si>
  <si>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</si>
  <si>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</si>
  <si>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</si>
  <si>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</si>
  <si>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</si>
  <si>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</si>
  <si>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</si>
  <si>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</si>
  <si>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</si>
  <si>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</si>
  <si>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</si>
  <si>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</si>
  <si>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</si>
  <si>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</si>
  <si>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</si>
  <si>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</si>
  <si>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</si>
  <si>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</si>
  <si>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</si>
  <si>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</si>
  <si>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</si>
  <si>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</si>
  <si>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</si>
  <si>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</si>
  <si>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</si>
  <si>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</si>
  <si>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</si>
  <si>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</si>
  <si>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</si>
  <si>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</si>
  <si>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</si>
  <si>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</si>
  <si>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</si>
  <si>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</si>
  <si>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</si>
  <si>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</si>
  <si>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</si>
  <si>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</si>
  <si>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</si>
  <si>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</si>
  <si>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</si>
  <si>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</si>
  <si>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</si>
  <si>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</si>
  <si>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</si>
  <si>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</si>
  <si>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</si>
  <si>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</si>
  <si>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</si>
  <si>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</si>
  <si>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</si>
  <si>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</si>
  <si>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</si>
  <si>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</si>
  <si>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</si>
  <si>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</si>
  <si>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</si>
  <si>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</si>
  <si>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</si>
  <si>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</si>
  <si>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</si>
  <si>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</si>
  <si>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</si>
  <si>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</si>
  <si>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</si>
  <si>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</si>
  <si>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</si>
  <si>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</si>
  <si>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</si>
  <si>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</si>
  <si>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</si>
  <si>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</si>
  <si>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</si>
  <si>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</si>
  <si>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</si>
  <si>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</si>
  <si>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</si>
  <si>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</si>
  <si>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</si>
  <si>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</si>
  <si>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</si>
  <si>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</si>
  <si>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</si>
  <si>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</si>
  <si>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</si>
  <si>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</si>
  <si>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</si>
  <si>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</si>
  <si>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</si>
  <si>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</si>
  <si>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</si>
  <si>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</si>
  <si>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</si>
  <si>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</si>
  <si>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</si>
  <si>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</si>
  <si>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</si>
  <si>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</si>
  <si>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</si>
  <si>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</si>
  <si>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</si>
  <si>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</si>
  <si>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</si>
  <si>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</si>
  <si>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</si>
  <si>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</si>
  <si>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</si>
  <si>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</si>
  <si>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</si>
  <si>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</si>
  <si>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</si>
  <si>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</si>
  <si>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</si>
  <si>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</si>
  <si>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</si>
  <si>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</si>
  <si>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</si>
  <si>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</si>
  <si>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</si>
  <si>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</si>
  <si>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</si>
  <si>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</si>
  <si>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</si>
  <si>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</si>
  <si>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</si>
  <si>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</si>
  <si>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</si>
  <si>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</si>
  <si>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</si>
  <si>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</si>
  <si>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</si>
  <si>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</si>
  <si>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</si>
  <si>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</si>
  <si>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</si>
  <si>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</si>
  <si>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</si>
  <si>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</si>
  <si>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</si>
  <si>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</si>
  <si>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</si>
  <si>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</si>
  <si>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</si>
  <si>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</si>
  <si>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</si>
  <si>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</si>
  <si>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</si>
  <si>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</si>
  <si>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</si>
  <si>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</si>
  <si>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</si>
  <si>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</si>
  <si>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</si>
  <si>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</si>
  <si>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</si>
  <si>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</si>
  <si>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</si>
  <si>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</si>
  <si>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</si>
  <si>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</si>
  <si>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</si>
  <si>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</si>
  <si>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</si>
  <si>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</si>
  <si>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</si>
  <si>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</si>
  <si>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</si>
  <si>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</si>
  <si>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</si>
  <si>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</si>
  <si>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</si>
  <si>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</si>
  <si>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</si>
  <si>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</si>
  <si>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</si>
  <si>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</si>
  <si>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</si>
  <si>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</si>
  <si>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</si>
  <si>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</si>
  <si>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</si>
  <si>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</si>
  <si>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</si>
  <si>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</si>
  <si>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</si>
  <si>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</si>
  <si>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</si>
  <si>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</si>
  <si>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</si>
  <si>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</si>
  <si>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</si>
  <si>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</si>
  <si>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</si>
  <si>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</si>
  <si>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</si>
  <si>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</si>
  <si>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</si>
  <si>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</si>
  <si>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</si>
  <si>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</si>
  <si>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</si>
  <si>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</si>
  <si>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</si>
  <si>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</si>
  <si>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</si>
  <si>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</si>
  <si>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</si>
  <si>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</si>
  <si>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</si>
  <si>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</si>
  <si>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</si>
  <si>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</si>
  <si>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</si>
  <si>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</si>
  <si>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</si>
  <si>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</si>
  <si>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</si>
  <si>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</si>
  <si>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</si>
  <si>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</si>
  <si>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</si>
  <si>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</si>
  <si>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</si>
  <si>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</si>
  <si>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</si>
  <si>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</si>
  <si>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</si>
  <si>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</si>
  <si>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</si>
  <si>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</si>
  <si>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</si>
  <si>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</si>
  <si>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</si>
  <si>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</si>
  <si>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</si>
  <si>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</si>
  <si>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</si>
  <si>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</si>
  <si>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</si>
  <si>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</si>
  <si>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</si>
  <si>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</si>
  <si>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</si>
  <si>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</si>
  <si>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</si>
  <si>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</si>
  <si>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</si>
  <si>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</si>
  <si>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</si>
  <si>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</si>
  <si>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</si>
  <si>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</si>
  <si>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</si>
  <si>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</si>
  <si>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</si>
  <si>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</si>
  <si>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</si>
  <si>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</si>
  <si>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</si>
  <si>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</si>
  <si>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</si>
  <si>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</si>
  <si>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</si>
  <si>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</si>
  <si>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</si>
  <si>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</si>
  <si>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</si>
  <si>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</si>
  <si>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</si>
  <si>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</si>
  <si>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</si>
  <si>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</si>
  <si>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</si>
  <si>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</si>
  <si>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</si>
  <si>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</si>
  <si>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</si>
  <si>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</si>
  <si>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</si>
  <si>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</si>
  <si>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</si>
  <si>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</si>
  <si>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</si>
  <si>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</si>
  <si>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</si>
  <si>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</si>
  <si>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</si>
  <si>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</si>
  <si>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</si>
  <si>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</si>
  <si>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</si>
  <si>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</si>
  <si>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</si>
  <si>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</si>
  <si>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</si>
  <si>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</si>
  <si>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</si>
  <si>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</si>
  <si>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</si>
  <si>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</si>
  <si>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</si>
  <si>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</si>
  <si>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</si>
  <si>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</si>
  <si>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</si>
  <si>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</si>
  <si>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</si>
  <si>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</si>
  <si>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</si>
  <si>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</si>
  <si>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</si>
  <si>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</si>
  <si>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</si>
  <si>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</si>
  <si>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</si>
  <si>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</si>
  <si>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</si>
  <si>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</si>
  <si>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</si>
  <si>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</si>
  <si>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</si>
  <si>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</si>
  <si>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</si>
  <si>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</si>
  <si>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</si>
  <si>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</si>
  <si>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</si>
  <si>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</si>
  <si>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</si>
  <si>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</si>
  <si>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</si>
  <si>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</si>
  <si>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</si>
  <si>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</si>
  <si>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</si>
  <si>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</si>
  <si>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</si>
  <si>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</si>
  <si>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</si>
  <si>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</si>
  <si>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</si>
  <si>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</si>
  <si>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</si>
  <si>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</si>
  <si>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</si>
  <si>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</si>
  <si>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</si>
  <si>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</si>
  <si>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</si>
  <si>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</si>
  <si>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</si>
  <si>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</si>
  <si>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</si>
  <si>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</si>
  <si>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</si>
  <si>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</si>
  <si>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</si>
  <si>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</si>
  <si>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</si>
  <si>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</si>
  <si>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</si>
  <si>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</si>
  <si>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</si>
  <si>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</si>
  <si>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</si>
  <si>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</si>
  <si>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</si>
  <si>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</si>
  <si>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</si>
  <si>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</si>
  <si>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</si>
  <si>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</si>
  <si>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</si>
  <si>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</si>
  <si>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</si>
  <si>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</si>
  <si>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</si>
  <si>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</si>
  <si>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</si>
  <si>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</si>
  <si>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</si>
  <si>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</si>
  <si>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</si>
  <si>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</si>
  <si>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</si>
  <si>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</si>
  <si>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</si>
  <si>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</si>
  <si>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</si>
  <si>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</si>
  <si>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</si>
  <si>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</si>
  <si>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</si>
  <si>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</si>
  <si>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</si>
  <si>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</si>
  <si>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</si>
  <si>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</si>
  <si>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</si>
  <si>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</si>
  <si>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</si>
  <si>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</si>
  <si>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</si>
  <si>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</si>
  <si>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</si>
  <si>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</si>
  <si>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</si>
  <si>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</si>
  <si>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</si>
  <si>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</si>
  <si>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</si>
  <si>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</si>
  <si>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</si>
  <si>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</si>
  <si>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</si>
  <si>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</si>
  <si>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</si>
  <si>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</si>
  <si>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</si>
  <si>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</si>
  <si>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</si>
  <si>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</si>
  <si>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</si>
  <si>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</si>
  <si>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</si>
  <si>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</si>
  <si>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</si>
  <si>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</si>
  <si>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</si>
  <si>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</si>
  <si>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</si>
  <si>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</si>
  <si>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</si>
  <si>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</si>
  <si>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</si>
  <si>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</si>
  <si>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</si>
  <si>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</si>
  <si>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</si>
  <si>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</si>
  <si>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</si>
  <si>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</si>
  <si>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</si>
  <si>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</si>
  <si>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</si>
  <si>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</si>
  <si>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</si>
  <si>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</si>
  <si>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</si>
  <si>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</si>
  <si>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</si>
  <si>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</si>
  <si>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</si>
  <si>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</si>
  <si>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</si>
  <si>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</si>
  <si>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</si>
  <si>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</si>
  <si>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</si>
  <si>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</si>
  <si>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</si>
  <si>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</si>
  <si>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</si>
  <si>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</si>
  <si>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</si>
  <si>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</si>
  <si>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</si>
  <si>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</si>
  <si>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</si>
  <si>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</si>
  <si>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</si>
  <si>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</si>
  <si>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</si>
  <si>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</si>
  <si>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</si>
  <si>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</si>
  <si>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</si>
  <si>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</si>
  <si>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</si>
  <si>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</si>
  <si>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</si>
  <si>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</si>
  <si>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</si>
  <si>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</si>
  <si>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</si>
  <si>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</si>
  <si>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</si>
  <si>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</si>
  <si>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</si>
  <si>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</si>
  <si>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</si>
  <si>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</si>
  <si>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</si>
  <si>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</si>
  <si>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</si>
  <si>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</si>
  <si>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</si>
  <si>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</si>
  <si>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</si>
  <si>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</si>
  <si>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</si>
  <si>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</si>
  <si>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</si>
  <si>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</si>
  <si>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</si>
  <si>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</si>
  <si>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</si>
  <si>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</si>
  <si>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</si>
  <si>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</si>
  <si>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</si>
  <si>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</si>
  <si>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</si>
  <si>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</si>
  <si>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</si>
  <si>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</si>
  <si>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</si>
  <si>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</si>
  <si>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</si>
  <si>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</si>
  <si>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</si>
  <si>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</si>
  <si>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</si>
  <si>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</si>
  <si>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</si>
  <si>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</si>
  <si>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</si>
  <si>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</si>
  <si>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</si>
  <si>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</si>
  <si>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</si>
  <si>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</si>
  <si>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</si>
  <si>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</si>
  <si>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</si>
  <si>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</si>
  <si>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</si>
  <si>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</si>
  <si>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</si>
  <si>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</si>
  <si>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</si>
  <si>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</si>
  <si>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</si>
  <si>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</si>
  <si>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</si>
  <si>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</si>
  <si>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</si>
  <si>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</si>
  <si>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</si>
  <si>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</si>
  <si>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</si>
  <si>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</si>
  <si>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</si>
  <si>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</si>
  <si>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</si>
  <si>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</si>
  <si>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</si>
  <si>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</si>
  <si>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</si>
  <si>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</si>
  <si>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</si>
  <si>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</si>
  <si>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</si>
  <si>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</si>
  <si>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</si>
  <si>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</si>
  <si>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</si>
  <si>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</si>
  <si>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</si>
  <si>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</si>
  <si>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</si>
  <si>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</si>
  <si>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</si>
  <si>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</si>
  <si>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</si>
  <si>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</si>
  <si>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</si>
  <si>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</si>
  <si>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</si>
  <si>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</si>
  <si>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</si>
  <si>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</si>
  <si>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</si>
  <si>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</si>
  <si>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</si>
  <si>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</si>
  <si>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</si>
  <si>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</si>
  <si>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</si>
  <si>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</si>
  <si>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</si>
  <si>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</si>
  <si>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</si>
  <si>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</si>
  <si>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</si>
  <si>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</si>
  <si>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</si>
  <si>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</si>
  <si>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</si>
  <si>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</si>
  <si>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</si>
  <si>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</si>
  <si>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</si>
  <si>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</si>
  <si>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</si>
  <si>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</si>
  <si>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</si>
  <si>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</si>
  <si>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</si>
  <si>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</si>
  <si>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</si>
  <si>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</si>
  <si>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</si>
  <si>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</si>
  <si>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</si>
  <si>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</si>
  <si>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</si>
  <si>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</si>
  <si>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</si>
  <si>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</si>
  <si>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</si>
  <si>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</si>
  <si>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</si>
  <si>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</si>
  <si>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</si>
  <si>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</si>
  <si>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</si>
  <si>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</si>
  <si>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</si>
  <si>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</si>
  <si>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</si>
  <si>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</si>
  <si>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</si>
  <si>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</si>
  <si>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</si>
  <si>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</si>
  <si>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</si>
  <si>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</si>
  <si>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</si>
  <si>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</si>
  <si>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</si>
  <si>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</si>
  <si>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</si>
  <si>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</si>
  <si>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</si>
  <si>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</si>
  <si>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</si>
  <si>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</si>
  <si>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</si>
  <si>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</si>
  <si>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</si>
  <si>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</si>
  <si>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</si>
  <si>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</si>
  <si>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</si>
  <si>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</si>
  <si>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</si>
  <si>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</si>
  <si>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</si>
  <si>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</si>
  <si>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</si>
  <si>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</si>
  <si>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</si>
  <si>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</si>
  <si>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</si>
  <si>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</si>
  <si>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</si>
  <si>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</si>
  <si>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</si>
  <si>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</si>
  <si>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</si>
  <si>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</si>
  <si>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</si>
  <si>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</si>
  <si>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</si>
  <si>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</si>
  <si>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</si>
  <si>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</si>
  <si>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</si>
  <si>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</si>
  <si>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</si>
  <si>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</si>
  <si>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</si>
  <si>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</si>
  <si>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</si>
  <si>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</si>
  <si>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</si>
  <si>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</si>
  <si>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</si>
  <si>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</si>
  <si>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</si>
  <si>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</si>
  <si>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</si>
  <si>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</si>
  <si>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</si>
  <si>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</si>
  <si>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</si>
  <si>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</si>
  <si>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</si>
  <si>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</si>
  <si>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</si>
  <si>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</si>
  <si>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</si>
  <si>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</si>
  <si>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</si>
  <si>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</si>
  <si>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</si>
  <si>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</si>
  <si>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</si>
  <si>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</si>
  <si>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</si>
  <si>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</si>
  <si>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</si>
  <si>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</si>
  <si>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</si>
  <si>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</si>
  <si>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</si>
  <si>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</si>
  <si>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</si>
  <si>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</si>
  <si>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</si>
  <si>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</si>
  <si>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</si>
  <si>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</si>
  <si>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</si>
  <si>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</si>
  <si>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</si>
  <si>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</si>
  <si>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</si>
  <si>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</si>
  <si>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</si>
  <si>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</si>
  <si>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</si>
  <si>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</si>
  <si>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</si>
  <si>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</si>
  <si>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</si>
  <si>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</si>
  <si>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</si>
  <si>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</si>
  <si>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</si>
  <si>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</si>
  <si>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</si>
  <si>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</si>
  <si>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</si>
  <si>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</si>
  <si>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</si>
  <si>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</si>
  <si>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</si>
  <si>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</si>
  <si>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</si>
  <si>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</si>
  <si>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</si>
  <si>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</si>
  <si>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</si>
  <si>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</si>
  <si>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</si>
  <si>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</si>
  <si>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</si>
  <si>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</si>
  <si>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</si>
  <si>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</si>
  <si>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</si>
  <si>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</si>
  <si>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</si>
  <si>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</si>
  <si>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</si>
  <si>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</si>
  <si>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</si>
  <si>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</si>
  <si>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</si>
  <si>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</si>
  <si>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</si>
  <si>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</si>
  <si>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</si>
  <si>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</si>
  <si>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</si>
  <si>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</si>
  <si>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</si>
  <si>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</si>
  <si>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</si>
  <si>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</si>
  <si>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</si>
  <si>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</si>
  <si>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</si>
  <si>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</si>
  <si>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</si>
  <si>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</si>
  <si>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</si>
  <si>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</si>
  <si>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</si>
  <si>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</si>
  <si>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</si>
  <si>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</si>
  <si>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</si>
  <si>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</si>
  <si>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</si>
  <si>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</si>
  <si>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</si>
  <si>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</si>
  <si>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</si>
  <si>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</si>
  <si>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</si>
  <si>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</si>
  <si>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</si>
  <si>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</si>
  <si>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</si>
  <si>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</si>
  <si>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</si>
  <si>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</si>
  <si>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</si>
  <si>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</si>
  <si>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</si>
  <si>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</si>
  <si>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</si>
  <si>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</si>
  <si>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</si>
  <si>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</si>
  <si>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</si>
  <si>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</si>
  <si>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</si>
  <si>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</si>
  <si>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</si>
  <si>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</si>
  <si>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</si>
  <si>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</si>
  <si>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</si>
  <si>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</si>
  <si>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</si>
  <si>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</si>
  <si>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</si>
  <si>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</si>
  <si>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</si>
  <si>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</si>
  <si>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</si>
  <si>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</si>
  <si>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</si>
  <si>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</si>
  <si>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</si>
  <si>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</si>
  <si>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</si>
  <si>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</si>
  <si>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</si>
  <si>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</si>
  <si>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</si>
  <si>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</si>
  <si>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</si>
  <si>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</si>
  <si>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</si>
  <si>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</si>
  <si>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</si>
  <si>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</si>
  <si>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</si>
  <si>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</si>
  <si>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</si>
  <si>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</si>
  <si>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</si>
  <si>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</si>
  <si>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</si>
  <si>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</si>
  <si>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</si>
  <si>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</si>
  <si>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</si>
  <si>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</si>
  <si>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</si>
  <si>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</si>
  <si>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</si>
  <si>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</si>
  <si>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</si>
  <si>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</si>
  <si>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</si>
  <si>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</si>
  <si>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</si>
  <si>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</si>
  <si>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</si>
  <si>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</si>
  <si>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</si>
  <si>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</si>
  <si>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</si>
  <si>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</si>
  <si>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</si>
  <si>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</si>
  <si>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</si>
  <si>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</si>
  <si>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</si>
  <si>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</si>
  <si>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</si>
  <si>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</si>
  <si>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</si>
  <si>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</si>
  <si>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</si>
  <si>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</si>
  <si>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</si>
  <si>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</si>
  <si>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</si>
  <si>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</si>
  <si>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</si>
  <si>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</si>
  <si>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</si>
  <si>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</si>
  <si>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</si>
  <si>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</si>
  <si>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</si>
  <si>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</si>
  <si>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</si>
  <si>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</si>
  <si>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</si>
  <si>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</si>
  <si>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</si>
  <si>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</si>
  <si>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</si>
  <si>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</si>
  <si>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</si>
  <si>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</si>
  <si>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</si>
  <si>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</si>
  <si>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</si>
  <si>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</si>
  <si>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</si>
  <si>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</si>
  <si>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</si>
  <si>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</si>
  <si>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</si>
  <si>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</si>
  <si>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</si>
  <si>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</si>
  <si>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</si>
  <si>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</si>
  <si>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</si>
  <si>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</si>
  <si>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</si>
  <si>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</si>
  <si>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</si>
  <si>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</si>
  <si>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</si>
  <si>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</si>
  <si>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</si>
  <si>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</si>
  <si>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</si>
  <si>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</si>
  <si>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</si>
  <si>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</si>
  <si>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</si>
  <si>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</si>
  <si>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</si>
  <si>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</si>
  <si>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</si>
  <si>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</si>
  <si>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</si>
  <si>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</si>
  <si>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</si>
  <si>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</si>
  <si>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</si>
  <si>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</si>
  <si>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</si>
  <si>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</si>
  <si>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</si>
  <si>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</si>
  <si>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</si>
  <si>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</si>
  <si>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</si>
  <si>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</si>
  <si>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</si>
  <si>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</si>
  <si>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</si>
  <si>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</si>
  <si>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</si>
  <si>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</si>
  <si>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</si>
  <si>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</si>
  <si>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</si>
  <si>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</si>
  <si>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</si>
  <si>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</si>
  <si>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</si>
  <si>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</si>
  <si>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</si>
  <si>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</si>
  <si>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</si>
  <si>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</si>
  <si>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</si>
  <si>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</si>
  <si>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</si>
  <si>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</si>
  <si>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</si>
  <si>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</si>
  <si>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</si>
  <si>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</si>
  <si>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</si>
  <si>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</si>
  <si>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</si>
  <si>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</si>
  <si>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</si>
  <si>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</si>
  <si>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</si>
  <si>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</si>
  <si>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</si>
  <si>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</si>
  <si>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</si>
  <si>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</si>
  <si>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</si>
  <si>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</si>
  <si>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</si>
  <si>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</si>
  <si>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</si>
  <si>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</si>
  <si>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</si>
  <si>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</si>
  <si>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</si>
  <si>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</si>
  <si>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</si>
  <si>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</si>
  <si>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</si>
  <si>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</si>
  <si>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</si>
  <si>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</si>
  <si>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</si>
  <si>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</si>
  <si>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</si>
  <si>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</si>
  <si>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</si>
  <si>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</si>
  <si>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</si>
  <si>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</si>
  <si>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</si>
  <si>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</si>
  <si>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</si>
  <si>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</si>
  <si>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</si>
  <si>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</si>
  <si>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</si>
  <si>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</si>
  <si>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</si>
  <si>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</si>
  <si>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</si>
  <si>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</si>
  <si>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</si>
  <si>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</si>
  <si>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</si>
  <si>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</si>
  <si>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</si>
  <si>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</si>
  <si>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</si>
  <si>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</si>
  <si>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</si>
  <si>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</si>
  <si>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</si>
  <si>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</si>
  <si>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</si>
  <si>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</si>
  <si>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</si>
  <si>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</si>
  <si>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</si>
  <si>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</si>
  <si>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</si>
  <si>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</si>
  <si>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</si>
  <si>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</si>
  <si>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</si>
  <si>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</si>
  <si>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</si>
  <si>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</si>
  <si>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</si>
  <si>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</si>
  <si>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</si>
  <si>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</si>
  <si>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</si>
  <si>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</si>
  <si>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</si>
  <si>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</si>
  <si>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</si>
  <si>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</si>
  <si>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</si>
  <si>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</si>
  <si>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</si>
  <si>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</si>
  <si>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</si>
  <si>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</si>
  <si>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</si>
  <si>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</si>
  <si>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</si>
  <si>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</si>
  <si>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</si>
  <si>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</si>
  <si>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</si>
  <si>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</si>
  <si>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</si>
  <si>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</si>
  <si>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</si>
  <si>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</si>
  <si>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</si>
  <si>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</si>
  <si>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</si>
  <si>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</si>
  <si>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</si>
  <si>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</si>
  <si>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</si>
  <si>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</si>
  <si>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</si>
  <si>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</si>
  <si>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</si>
  <si>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</si>
  <si>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</si>
  <si>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</si>
  <si>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</si>
  <si>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</si>
  <si>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</si>
  <si>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</si>
  <si>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</si>
  <si>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</si>
  <si>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</si>
  <si>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</si>
  <si>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</si>
  <si>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</si>
  <si>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</si>
  <si>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</si>
  <si>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</si>
  <si>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</si>
  <si>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</si>
  <si>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</si>
  <si>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</si>
  <si>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</si>
  <si>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</si>
  <si>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</si>
  <si>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</si>
  <si>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</si>
  <si>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</si>
  <si>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</si>
  <si>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</si>
  <si>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</si>
  <si>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</si>
  <si>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</si>
  <si>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</si>
  <si>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</si>
  <si>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</si>
  <si>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</si>
  <si>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</si>
  <si>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</si>
  <si>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</si>
  <si>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</si>
  <si>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</si>
  <si>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</si>
  <si>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</si>
  <si>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</si>
  <si>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</si>
  <si>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</si>
  <si>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</si>
  <si>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</si>
  <si>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</si>
  <si>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</si>
  <si>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</si>
  <si>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</si>
  <si>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</si>
  <si>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</si>
  <si>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</si>
  <si>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</si>
  <si>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</si>
  <si>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</si>
  <si>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</si>
  <si>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</si>
  <si>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</si>
  <si>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</si>
  <si>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</si>
  <si>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</si>
  <si>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</si>
  <si>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</si>
  <si>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</si>
  <si>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</si>
  <si>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</si>
  <si>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</si>
  <si>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</si>
  <si>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</si>
  <si>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</si>
  <si>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</si>
  <si>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</si>
  <si>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</si>
  <si>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</si>
  <si>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</si>
  <si>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</si>
  <si>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</si>
  <si>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</si>
  <si>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</si>
  <si>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</si>
  <si>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</si>
  <si>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</si>
  <si>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</si>
  <si>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</si>
  <si>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</si>
  <si>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</si>
  <si>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</si>
  <si>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</si>
  <si>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</si>
  <si>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</si>
  <si>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</si>
  <si>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</si>
  <si>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</si>
  <si>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</si>
  <si>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</si>
  <si>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</si>
  <si>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</si>
  <si>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</si>
  <si>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</si>
  <si>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</si>
  <si>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</si>
  <si>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</si>
  <si>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</si>
  <si>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</si>
  <si>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</si>
  <si>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</si>
  <si>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</si>
  <si>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</si>
  <si>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</si>
  <si>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</si>
  <si>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</si>
  <si>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</si>
  <si>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</si>
  <si>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</si>
  <si>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</si>
  <si>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</si>
  <si>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</si>
  <si>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</si>
  <si>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</si>
  <si>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</si>
  <si>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</si>
  <si>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</si>
  <si>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</si>
  <si>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</si>
  <si>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</si>
  <si>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</si>
  <si>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</si>
  <si>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</si>
  <si>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</si>
  <si>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</si>
  <si>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</si>
  <si>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</si>
  <si>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</si>
  <si>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</si>
  <si>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</si>
  <si>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</si>
  <si>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</si>
  <si>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</si>
  <si>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</si>
  <si>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</si>
  <si>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</si>
  <si>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</si>
  <si>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</si>
  <si>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</si>
  <si>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</si>
  <si>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</si>
  <si>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</si>
  <si>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</si>
  <si>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</si>
  <si>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</si>
  <si>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</si>
  <si>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</si>
  <si>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</si>
  <si>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</si>
  <si>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</si>
  <si>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</si>
  <si>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</si>
  <si>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</si>
  <si>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</si>
  <si>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</si>
  <si>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</si>
  <si>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</si>
  <si>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</si>
  <si>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</si>
  <si>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</si>
  <si>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</si>
  <si>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</si>
  <si>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</si>
  <si>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</si>
  <si>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</si>
  <si>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</si>
  <si>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</si>
  <si>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</si>
  <si>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</si>
  <si>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</si>
  <si>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</si>
  <si>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</si>
  <si>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</si>
  <si>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</si>
  <si>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</si>
  <si>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</si>
  <si>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</si>
  <si>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</si>
  <si>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</si>
  <si>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</si>
  <si>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</si>
  <si>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</si>
  <si>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</si>
  <si>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</si>
  <si>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</si>
  <si>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</si>
  <si>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</si>
  <si>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</si>
  <si>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</si>
  <si>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</si>
  <si>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</si>
  <si>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</si>
  <si>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</si>
  <si>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</si>
  <si>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</si>
  <si>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</si>
  <si>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</si>
  <si>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</si>
  <si>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</si>
  <si>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</si>
  <si>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</si>
  <si>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</si>
  <si>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</si>
  <si>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</si>
  <si>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</si>
  <si>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</si>
  <si>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</si>
  <si>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</si>
  <si>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</si>
  <si>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</si>
  <si>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</si>
  <si>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</si>
  <si>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</si>
  <si>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</si>
  <si>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</si>
  <si>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</si>
  <si>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</si>
  <si>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</si>
  <si>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</si>
  <si>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</si>
  <si>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</si>
  <si>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</si>
  <si>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</si>
  <si>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</si>
  <si>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</si>
  <si>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</si>
  <si>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</si>
  <si>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</si>
  <si>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</si>
  <si>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</si>
  <si>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</si>
  <si>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</si>
  <si>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</si>
  <si>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</si>
  <si>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</si>
  <si>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</si>
  <si>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</si>
  <si>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</si>
  <si>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</si>
  <si>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</si>
  <si>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</si>
  <si>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</si>
  <si>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</si>
  <si>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</si>
  <si>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</si>
  <si>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</si>
  <si>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</si>
  <si>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</si>
  <si>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</si>
  <si>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</si>
  <si>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</si>
  <si>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</si>
  <si>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</si>
  <si>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</si>
  <si>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</si>
  <si>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</si>
  <si>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</si>
  <si>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</si>
  <si>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</si>
  <si>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</si>
  <si>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</si>
  <si>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</si>
  <si>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</si>
  <si>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</si>
  <si>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</si>
  <si>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</si>
  <si>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</si>
  <si>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</si>
  <si>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</si>
  <si>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</si>
  <si>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</si>
  <si>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</si>
  <si>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</si>
  <si>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</si>
  <si>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</si>
  <si>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</si>
  <si>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</si>
  <si>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</si>
  <si>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</si>
  <si>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</si>
  <si>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</si>
  <si>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</si>
  <si>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</si>
  <si>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</si>
  <si>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</si>
  <si>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</si>
  <si>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</si>
  <si>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</si>
  <si>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</si>
  <si>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</si>
  <si>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</si>
  <si>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</si>
  <si>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</si>
  <si>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</si>
  <si>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</si>
  <si>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</si>
  <si>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</si>
  <si>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</si>
  <si>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</si>
  <si>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</si>
  <si>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</si>
  <si>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</si>
  <si>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</si>
  <si>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</si>
  <si>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</si>
  <si>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</si>
  <si>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</si>
  <si>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</si>
  <si>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</si>
  <si>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</si>
  <si>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</si>
  <si>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</si>
  <si>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</si>
  <si>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</si>
  <si>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</si>
  <si>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</si>
  <si>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</si>
  <si>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</si>
  <si>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</si>
  <si>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</si>
  <si>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</si>
  <si>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</si>
  <si>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</si>
  <si>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</si>
  <si>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</si>
  <si>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</si>
  <si>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</si>
  <si>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</si>
  <si>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</si>
  <si>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</si>
  <si>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</si>
  <si>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</si>
  <si>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</si>
  <si>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</si>
  <si>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</si>
  <si>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</si>
  <si>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</si>
  <si>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</si>
  <si>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</si>
  <si>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</si>
  <si>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</si>
  <si>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</si>
  <si>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</si>
  <si>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</si>
  <si>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</si>
  <si>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</si>
  <si>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</si>
  <si>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</si>
  <si>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</si>
  <si>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</si>
  <si>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</si>
  <si>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</si>
  <si>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</si>
  <si>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</si>
  <si>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</si>
  <si>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</si>
  <si>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</si>
  <si>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</si>
  <si>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</si>
  <si>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</si>
  <si>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</si>
  <si>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</si>
  <si>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</si>
  <si>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</si>
  <si>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</si>
  <si>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</si>
  <si>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</si>
  <si>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</si>
  <si>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</si>
  <si>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</si>
  <si>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</si>
  <si>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</si>
  <si>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</si>
  <si>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</si>
  <si>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</si>
  <si>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</si>
  <si>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</si>
  <si>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</si>
  <si>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</si>
  <si>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</si>
  <si>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</si>
  <si>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</si>
  <si>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</si>
  <si>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</si>
  <si>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</si>
  <si>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</si>
  <si>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</si>
  <si>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</si>
  <si>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</si>
  <si>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</si>
  <si>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</si>
  <si>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</si>
  <si>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</si>
  <si>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</si>
  <si>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</si>
  <si>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</si>
  <si>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</si>
  <si>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</si>
  <si>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</si>
  <si>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</si>
  <si>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</si>
  <si>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</si>
  <si>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</si>
  <si>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</si>
  <si>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</si>
  <si>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</si>
  <si>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</si>
  <si>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</si>
  <si>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</si>
  <si>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</si>
  <si>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</si>
  <si>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</si>
  <si>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</si>
  <si>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</si>
  <si>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</si>
  <si>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</si>
  <si>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</si>
  <si>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</si>
  <si>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</si>
  <si>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</si>
  <si>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</si>
  <si>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</si>
  <si>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</si>
  <si>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</si>
  <si>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</si>
  <si>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</si>
  <si>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</si>
  <si>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</si>
  <si>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</si>
  <si>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</si>
  <si>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</si>
  <si>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</si>
  <si>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</si>
  <si>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</si>
  <si>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</si>
  <si>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</si>
  <si>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</si>
  <si>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</si>
  <si>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</si>
  <si>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</si>
  <si>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</si>
  <si>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</si>
  <si>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</si>
  <si>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</si>
  <si>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</si>
  <si>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</si>
  <si>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</si>
  <si>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</si>
  <si>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</si>
  <si>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</si>
  <si>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</si>
  <si>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</si>
  <si>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</si>
  <si>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</si>
  <si>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</si>
  <si>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</si>
  <si>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</si>
  <si>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</si>
  <si>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</si>
  <si>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</si>
  <si>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</si>
  <si>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</si>
  <si>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</si>
  <si>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</si>
  <si>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</si>
  <si>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</si>
  <si>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</si>
  <si>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</si>
  <si>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</si>
  <si>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</si>
  <si>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</si>
  <si>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</si>
  <si>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</si>
  <si>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</si>
  <si>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</si>
  <si>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</si>
  <si>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</si>
  <si>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</si>
  <si>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</si>
  <si>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</si>
  <si>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</si>
  <si>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</si>
  <si>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</si>
  <si>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</si>
  <si>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</si>
  <si>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</si>
  <si>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</si>
  <si>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</si>
  <si>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</si>
  <si>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</si>
  <si>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</si>
  <si>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</si>
  <si>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</si>
  <si>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</si>
  <si>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</si>
  <si>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</si>
  <si>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</si>
  <si>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</si>
  <si>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</si>
  <si>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</si>
  <si>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</si>
  <si>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</si>
  <si>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</si>
  <si>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</si>
  <si>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</si>
  <si>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</si>
  <si>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</si>
  <si>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</si>
  <si>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</si>
  <si>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</si>
  <si>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</si>
  <si>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</si>
  <si>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</si>
  <si>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</si>
  <si>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</si>
  <si>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</si>
  <si>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</si>
  <si>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</si>
  <si>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</si>
  <si>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</si>
  <si>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</si>
  <si>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</si>
  <si>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</si>
  <si>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</si>
  <si>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</si>
  <si>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</si>
  <si>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</si>
  <si>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</si>
  <si>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</si>
  <si>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</si>
  <si>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</si>
  <si>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</si>
  <si>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</si>
  <si>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</si>
  <si>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</si>
  <si>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</si>
  <si>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</si>
  <si>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</si>
  <si>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</si>
  <si>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</si>
  <si>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</si>
  <si>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</si>
  <si>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</si>
  <si>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</si>
  <si>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</si>
  <si>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</si>
  <si>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</si>
  <si>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</si>
  <si>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</si>
  <si>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</si>
  <si>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</si>
  <si>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</si>
  <si>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</si>
  <si>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</si>
  <si>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</si>
  <si>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</si>
  <si>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</si>
  <si>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</si>
  <si>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</si>
  <si>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</si>
  <si>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</si>
  <si>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</si>
  <si>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</si>
  <si>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</si>
  <si>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</si>
  <si>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</si>
  <si>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</si>
  <si>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</si>
  <si>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</si>
  <si>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</si>
  <si>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</si>
  <si>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</si>
  <si>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</si>
  <si>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</si>
  <si>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</si>
  <si>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</si>
  <si>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</si>
  <si>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</si>
  <si>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</si>
  <si>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</si>
  <si>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</si>
  <si>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</si>
  <si>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</si>
  <si>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</si>
  <si>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</si>
  <si>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</si>
  <si>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</si>
  <si>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</si>
  <si>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</si>
  <si>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</si>
  <si>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</si>
  <si>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</si>
  <si>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</si>
  <si>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</si>
  <si>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</si>
  <si>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</si>
  <si>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</si>
  <si>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</si>
  <si>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</si>
  <si>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</si>
  <si>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</si>
  <si>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</si>
  <si>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</si>
  <si>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</si>
  <si>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</si>
  <si>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</si>
  <si>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</si>
  <si>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</si>
  <si>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</si>
  <si>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</si>
  <si>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</si>
  <si>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</si>
  <si>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</si>
  <si>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</si>
  <si>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</si>
  <si>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</si>
  <si>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</si>
  <si>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</si>
  <si>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</si>
  <si>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</si>
  <si>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</si>
  <si>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</si>
  <si>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</si>
  <si>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</si>
  <si>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</si>
  <si>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</si>
  <si>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</si>
  <si>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</si>
  <si>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</si>
  <si>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</si>
  <si>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</si>
  <si>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</si>
  <si>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</si>
  <si>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</si>
  <si>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</si>
  <si>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</si>
  <si>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</si>
  <si>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</si>
  <si>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</si>
  <si>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</si>
  <si>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</si>
  <si>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</si>
  <si>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</si>
  <si>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</si>
  <si>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</si>
  <si>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</si>
  <si>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</si>
  <si>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</si>
  <si>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</si>
  <si>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</si>
  <si>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</si>
  <si>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</si>
  <si>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</si>
  <si>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</si>
  <si>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</si>
  <si>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</si>
  <si>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</si>
  <si>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</si>
  <si>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</si>
  <si>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</si>
  <si>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</si>
  <si>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</si>
  <si>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</si>
  <si>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</si>
  <si>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</si>
  <si>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</si>
  <si>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</si>
  <si>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</si>
  <si>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</si>
  <si>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</si>
  <si>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</si>
  <si>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</si>
  <si>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</si>
  <si>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</si>
  <si>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</si>
  <si>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</si>
  <si>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</si>
  <si>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</si>
  <si>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</si>
  <si>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</si>
  <si>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</si>
  <si>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</si>
  <si>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</si>
  <si>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</si>
  <si>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</si>
  <si>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</si>
  <si>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</si>
  <si>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</si>
  <si>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</si>
  <si>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</si>
  <si>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</si>
  <si>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</si>
  <si>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</si>
  <si>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</si>
  <si>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</si>
  <si>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</si>
  <si>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</si>
  <si>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</si>
  <si>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</si>
  <si>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</si>
  <si>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</si>
  <si>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</si>
  <si>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</si>
  <si>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</si>
  <si>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</si>
  <si>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</si>
  <si>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</si>
  <si>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</si>
  <si>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</si>
  <si>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</si>
  <si>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</si>
  <si>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</si>
  <si>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</si>
  <si>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</si>
  <si>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</si>
  <si>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</si>
  <si>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</si>
  <si>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</si>
  <si>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</si>
  <si>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</si>
  <si>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</si>
  <si>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</si>
  <si>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</si>
  <si>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</si>
  <si>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</si>
  <si>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</si>
  <si>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</si>
  <si>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</si>
  <si>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</si>
  <si>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</si>
  <si>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</si>
  <si>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</si>
  <si>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</si>
  <si>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</si>
  <si>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</si>
  <si>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</si>
  <si>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</si>
  <si>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</si>
  <si>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</si>
  <si>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</si>
  <si>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</si>
  <si>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</si>
  <si>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</si>
  <si>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</si>
  <si>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</si>
  <si>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</si>
  <si>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</si>
  <si>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</si>
  <si>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</si>
  <si>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</si>
  <si>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</si>
  <si>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</si>
  <si>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</si>
  <si>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</si>
  <si>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</si>
  <si>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</si>
  <si>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</si>
  <si>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</si>
  <si>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</si>
  <si>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</si>
  <si>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</si>
  <si>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</si>
  <si>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</si>
  <si>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</si>
  <si>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</si>
  <si>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</si>
  <si>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</si>
  <si>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</si>
  <si>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</si>
  <si>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</si>
  <si>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</si>
  <si>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</si>
  <si>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</si>
  <si>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</si>
  <si>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</si>
  <si>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</si>
  <si>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</si>
  <si>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</si>
  <si>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</si>
  <si>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</si>
  <si>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</si>
  <si>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</si>
  <si>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</si>
  <si>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</si>
  <si>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</si>
  <si>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</si>
  <si>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</si>
  <si>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</si>
  <si>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</si>
  <si>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</si>
  <si>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</si>
  <si>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</si>
  <si>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</si>
  <si>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</si>
  <si>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</si>
  <si>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</si>
  <si>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</si>
  <si>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</si>
  <si>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</si>
  <si>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</si>
  <si>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</si>
  <si>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</si>
  <si>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</si>
  <si>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</si>
  <si>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</si>
  <si>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</si>
  <si>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</si>
  <si>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</si>
  <si>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</si>
  <si>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</si>
  <si>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</si>
  <si>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</si>
  <si>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</si>
  <si>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</si>
  <si>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</si>
  <si>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</si>
  <si>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</si>
  <si>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</si>
  <si>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</si>
  <si>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</si>
  <si>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</si>
  <si>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</si>
  <si>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</si>
  <si>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</si>
  <si>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</si>
  <si>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</si>
  <si>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</si>
  <si>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</si>
  <si>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</si>
  <si>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</si>
  <si>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</si>
  <si>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</si>
  <si>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</si>
  <si>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</si>
  <si>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</si>
  <si>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</si>
  <si>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</si>
  <si>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</si>
  <si>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</si>
  <si>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</si>
  <si>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</si>
  <si>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</si>
  <si>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</si>
  <si>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</si>
  <si>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</si>
  <si>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</si>
  <si>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</si>
  <si>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</si>
  <si>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</si>
  <si>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</si>
  <si>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</si>
  <si>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</si>
  <si>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</si>
  <si>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</si>
  <si>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</si>
  <si>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</si>
  <si>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</si>
  <si>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</si>
  <si>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</si>
  <si>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</si>
  <si>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</si>
  <si>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</si>
  <si>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</si>
  <si>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</si>
  <si>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</si>
  <si>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</si>
  <si>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</si>
  <si>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</si>
  <si>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</si>
  <si>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</si>
  <si>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</si>
  <si>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</si>
  <si>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</si>
  <si>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</si>
  <si>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</si>
  <si>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</si>
  <si>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</si>
  <si>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</si>
  <si>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</si>
  <si>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</si>
  <si>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</si>
  <si>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</si>
  <si>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</si>
  <si>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</si>
  <si>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</si>
  <si>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</si>
  <si>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</si>
  <si>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</si>
  <si>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</si>
  <si>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</si>
  <si>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</si>
  <si>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</si>
  <si>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</si>
  <si>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</si>
  <si>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</si>
  <si>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</si>
  <si>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</si>
  <si>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</si>
  <si>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</si>
  <si>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</si>
  <si>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</si>
  <si>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</si>
  <si>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</si>
  <si>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</si>
  <si>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</si>
  <si>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</si>
  <si>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</si>
  <si>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</si>
  <si>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</si>
  <si>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</si>
  <si>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</si>
  <si>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</si>
  <si>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</si>
  <si>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</si>
  <si>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</si>
  <si>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</si>
  <si>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</si>
  <si>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</si>
  <si>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</si>
  <si>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</si>
  <si>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</si>
  <si>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</si>
  <si>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</si>
  <si>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</si>
  <si>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</si>
  <si>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</si>
  <si>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</si>
  <si>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</si>
  <si>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</si>
  <si>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</si>
  <si>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</si>
  <si>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</si>
  <si>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</si>
  <si>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</si>
  <si>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</si>
  <si>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</si>
  <si>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</si>
  <si>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</si>
  <si>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</si>
  <si>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</si>
  <si>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</si>
  <si>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</si>
  <si>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</si>
  <si>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</si>
  <si>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</si>
  <si>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</si>
  <si>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</si>
  <si>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</si>
  <si>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</si>
  <si>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</si>
  <si>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</si>
  <si>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</si>
  <si>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</si>
  <si>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</si>
  <si>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</si>
  <si>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</si>
  <si>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</si>
  <si>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</si>
  <si>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</si>
  <si>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</si>
  <si>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</si>
  <si>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</si>
  <si>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</si>
  <si>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</si>
  <si>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</si>
  <si>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</si>
  <si>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</si>
  <si>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</si>
  <si>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</si>
  <si>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</si>
  <si>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</si>
  <si>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</si>
  <si>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</si>
  <si>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</si>
  <si>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</si>
  <si>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</si>
  <si>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</si>
  <si>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</si>
  <si>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</si>
  <si>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</si>
  <si>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</si>
  <si>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</si>
  <si>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</si>
  <si>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</si>
  <si>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</si>
  <si>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</si>
  <si>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</si>
  <si>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</si>
  <si>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</si>
  <si>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</si>
  <si>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</si>
  <si>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</si>
  <si>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</si>
  <si>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</si>
  <si>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</si>
  <si>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</si>
  <si>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</si>
  <si>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</si>
  <si>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</si>
  <si>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</si>
  <si>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</si>
  <si>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</si>
  <si>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</si>
  <si>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</si>
  <si>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</si>
  <si>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</si>
  <si>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</si>
  <si>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</si>
  <si>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</si>
  <si>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</si>
  <si>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</si>
  <si>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</si>
  <si>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</si>
  <si>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</si>
  <si>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</si>
  <si>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</si>
  <si>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</si>
  <si>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</si>
  <si>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</si>
  <si>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</si>
  <si>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</si>
  <si>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</si>
  <si>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</si>
  <si>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</si>
  <si>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</si>
  <si>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</si>
  <si>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</si>
  <si>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</si>
  <si>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</si>
  <si>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</si>
  <si>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</si>
  <si>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</si>
  <si>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</si>
  <si>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</si>
  <si>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</si>
  <si>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</si>
  <si>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</si>
  <si>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</si>
  <si>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</si>
  <si>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</si>
  <si>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</si>
  <si>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</si>
  <si>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</si>
  <si>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</si>
  <si>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</si>
  <si>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</si>
  <si>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</si>
  <si>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</si>
  <si>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</si>
  <si>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</si>
  <si>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</si>
  <si>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</si>
  <si>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</si>
  <si>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</si>
  <si>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</si>
  <si>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</si>
  <si>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</si>
  <si>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</si>
  <si>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</si>
  <si>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</si>
  <si>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</si>
  <si>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</si>
  <si>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</si>
  <si>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</si>
  <si>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</si>
  <si>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</si>
  <si>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</si>
  <si>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</si>
  <si>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</si>
  <si>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</si>
  <si>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</si>
  <si>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</si>
  <si>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</si>
  <si>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</si>
  <si>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</si>
  <si>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</si>
  <si>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</si>
  <si>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</si>
  <si>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</si>
  <si>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</si>
  <si>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</si>
  <si>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</si>
  <si>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</si>
  <si>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</si>
  <si>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</si>
  <si>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</si>
  <si>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</si>
  <si>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</si>
  <si>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</si>
  <si>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</si>
  <si>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</si>
  <si>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</si>
  <si>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</si>
  <si>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</si>
  <si>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</si>
  <si>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</si>
  <si>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</si>
  <si>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</si>
  <si>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</si>
  <si>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</si>
  <si>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</si>
  <si>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</si>
  <si>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</si>
  <si>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</si>
  <si>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</si>
  <si>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</si>
  <si>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</si>
  <si>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</si>
  <si>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</si>
  <si>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</si>
  <si>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</si>
  <si>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</si>
  <si>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</si>
  <si>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</si>
  <si>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</si>
  <si>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</si>
  <si>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</si>
  <si>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</si>
  <si>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</si>
  <si>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</si>
  <si>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</si>
  <si>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</si>
  <si>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</si>
  <si>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</si>
  <si>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</si>
  <si>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</si>
  <si>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</si>
  <si>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</si>
  <si>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</si>
  <si>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</si>
  <si>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</si>
  <si>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</si>
  <si>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</si>
  <si>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</si>
  <si>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</si>
  <si>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</si>
  <si>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</si>
  <si>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</si>
  <si>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</si>
  <si>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</si>
  <si>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</si>
  <si>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</si>
  <si>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</si>
  <si>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</si>
  <si>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</si>
  <si>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</si>
  <si>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</si>
  <si>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</si>
  <si>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</si>
  <si>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</si>
  <si>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</si>
  <si>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</si>
  <si>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</si>
  <si>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</si>
  <si>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</si>
  <si>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</si>
  <si>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</si>
  <si>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</si>
  <si>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</si>
  <si>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</si>
  <si>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</si>
  <si>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</si>
  <si>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</si>
  <si>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</si>
  <si>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</si>
  <si>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</si>
  <si>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</si>
  <si>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</si>
  <si>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</si>
  <si>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</si>
  <si>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</si>
  <si>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</si>
  <si>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</si>
  <si>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</si>
  <si>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</si>
  <si>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</si>
  <si>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</si>
  <si>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</si>
  <si>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</si>
  <si>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</si>
  <si>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</si>
  <si>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</si>
  <si>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</si>
  <si>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</si>
  <si>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</si>
  <si>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</si>
  <si>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</si>
  <si>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</si>
  <si>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</si>
  <si>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</si>
  <si>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</si>
  <si>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</si>
  <si>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</si>
  <si>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</si>
  <si>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</si>
  <si>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</si>
  <si>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</si>
  <si>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</si>
  <si>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</si>
  <si>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</si>
  <si>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</si>
  <si>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</si>
  <si>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</si>
  <si>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</si>
  <si>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</si>
  <si>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</si>
  <si>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</si>
  <si>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</si>
  <si>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</si>
  <si>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</si>
  <si>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</si>
  <si>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</si>
  <si>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</si>
  <si>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</si>
  <si>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</si>
  <si>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</si>
  <si>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</si>
  <si>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</si>
  <si>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</si>
  <si>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</si>
  <si>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</si>
  <si>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</si>
  <si>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</si>
  <si>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</si>
  <si>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</si>
  <si>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</si>
  <si>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</si>
  <si>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</si>
  <si>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</si>
  <si>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</si>
  <si>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</si>
  <si>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</si>
  <si>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</si>
  <si>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</si>
  <si>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</si>
  <si>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</si>
  <si>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</si>
  <si>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</si>
  <si>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</si>
  <si>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</si>
  <si>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</si>
  <si>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</si>
  <si>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</si>
  <si>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</si>
  <si>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</si>
  <si>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</si>
  <si>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</si>
  <si>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</si>
  <si>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</si>
  <si>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</si>
  <si>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</si>
  <si>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</si>
  <si>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</si>
  <si>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</si>
  <si>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</si>
  <si>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</si>
  <si>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</si>
  <si>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</si>
  <si>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</si>
  <si>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</si>
  <si>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</si>
  <si>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</si>
  <si>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</si>
  <si>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</si>
  <si>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</si>
  <si>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</si>
  <si>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</si>
  <si>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</si>
  <si>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</si>
  <si>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</si>
  <si>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</si>
  <si>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</si>
  <si>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</si>
  <si>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</si>
  <si>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</si>
  <si>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</si>
  <si>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</si>
  <si>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</si>
  <si>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</si>
  <si>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</si>
  <si>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</si>
  <si>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</si>
  <si>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</si>
  <si>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</si>
  <si>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</si>
  <si>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</si>
  <si>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</si>
  <si>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</si>
  <si>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</si>
  <si>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</si>
  <si>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</si>
  <si>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</si>
  <si>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</si>
  <si>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</si>
  <si>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</si>
  <si>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</si>
  <si>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</si>
  <si>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</si>
  <si>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</si>
  <si>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</si>
  <si>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</si>
  <si>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</si>
  <si>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</si>
  <si>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</si>
  <si>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</si>
  <si>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</si>
  <si>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</si>
  <si>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</si>
  <si>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</si>
  <si>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</si>
  <si>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</si>
  <si>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</si>
  <si>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</si>
  <si>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</si>
  <si>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</si>
  <si>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</si>
  <si>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</si>
  <si>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</si>
  <si>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</si>
  <si>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</si>
  <si>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</si>
  <si>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</si>
  <si>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</si>
  <si>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</si>
  <si>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</si>
  <si>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</si>
  <si>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</si>
  <si>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</si>
  <si>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</si>
  <si>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</si>
  <si>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</si>
  <si>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</si>
  <si>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</si>
  <si>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</si>
  <si>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</si>
  <si>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</si>
  <si>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</si>
  <si>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</si>
  <si>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</si>
  <si>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</si>
  <si>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</si>
  <si>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</si>
  <si>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</si>
  <si>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</si>
  <si>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</si>
  <si>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</si>
  <si>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</si>
  <si>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</si>
  <si>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</si>
  <si>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</si>
  <si>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</si>
  <si>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</si>
  <si>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</si>
  <si>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</si>
  <si>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</si>
  <si>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</si>
  <si>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</si>
  <si>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</si>
  <si>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</si>
  <si>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</si>
  <si>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</si>
  <si>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</si>
  <si>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</si>
  <si>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</si>
  <si>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</si>
  <si>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</si>
  <si>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</si>
  <si>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</si>
  <si>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</si>
  <si>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</si>
  <si>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</si>
  <si>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</si>
  <si>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</si>
  <si>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</si>
  <si>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</si>
  <si>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</si>
  <si>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</si>
  <si>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</si>
  <si>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</si>
  <si>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</si>
  <si>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</si>
  <si>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</si>
  <si>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</si>
  <si>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</si>
  <si>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</si>
  <si>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</si>
  <si>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</si>
  <si>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</si>
  <si>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</si>
  <si>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</si>
  <si>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</si>
  <si>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</si>
  <si>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</si>
  <si>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</si>
  <si>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</si>
  <si>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</si>
  <si>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</si>
  <si>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</si>
  <si>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</si>
  <si>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</si>
  <si>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</si>
  <si>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</si>
  <si>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</si>
  <si>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</si>
  <si>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</si>
  <si>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</si>
  <si>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</si>
  <si>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</si>
  <si>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</si>
  <si>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</si>
  <si>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</si>
  <si>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</si>
  <si>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</si>
  <si>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</si>
  <si>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</si>
  <si>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</si>
  <si>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</si>
  <si>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</si>
  <si>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</si>
  <si>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</si>
  <si>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</si>
  <si>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</si>
  <si>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</si>
  <si>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</si>
  <si>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</si>
  <si>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</si>
  <si>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</si>
  <si>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</si>
  <si>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</si>
  <si>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</si>
  <si>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</si>
  <si>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</si>
  <si>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</si>
  <si>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</si>
  <si>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</si>
  <si>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</si>
  <si>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</si>
  <si>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</si>
  <si>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</si>
  <si>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</si>
  <si>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</si>
  <si>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</si>
  <si>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</si>
  <si>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</si>
  <si>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</si>
  <si>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</si>
  <si>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</si>
  <si>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</si>
  <si>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</si>
  <si>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</si>
  <si>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</si>
  <si>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</si>
  <si>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</si>
  <si>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</si>
  <si>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</si>
  <si>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</si>
  <si>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</si>
  <si>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</si>
  <si>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</si>
  <si>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</si>
  <si>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</si>
  <si>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</si>
  <si>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</si>
  <si>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</si>
  <si>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</si>
  <si>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</si>
  <si>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</si>
  <si>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</si>
  <si>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</si>
  <si>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</si>
  <si>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</si>
  <si>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</si>
  <si>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</si>
  <si>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</si>
  <si>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</si>
  <si>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</si>
  <si>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</si>
  <si>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</si>
  <si>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</si>
  <si>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</si>
  <si>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</si>
  <si>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</si>
  <si>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</si>
  <si>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</si>
  <si>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</si>
  <si>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</si>
  <si>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</si>
  <si>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</si>
  <si>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</si>
  <si>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</si>
  <si>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</si>
  <si>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</si>
  <si>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</si>
  <si>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</si>
  <si>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</si>
  <si>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</si>
  <si>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</si>
  <si>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</si>
  <si>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</si>
  <si>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</si>
  <si>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</si>
  <si>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</si>
  <si>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</si>
  <si>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</si>
  <si>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</si>
  <si>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</si>
  <si>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</si>
  <si>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</si>
  <si>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</si>
  <si>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</si>
  <si>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</si>
  <si>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</si>
  <si>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</si>
  <si>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</si>
  <si>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</si>
  <si>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</si>
  <si>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</si>
  <si>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</si>
  <si>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</si>
  <si>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</si>
  <si>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</si>
  <si>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</si>
  <si>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</si>
  <si>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</si>
  <si>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</si>
  <si>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</si>
  <si>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</si>
  <si>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</si>
  <si>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</si>
  <si>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</si>
  <si>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</si>
  <si>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</si>
  <si>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</si>
  <si>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</si>
  <si>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</si>
  <si>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</si>
  <si>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</si>
  <si>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</si>
  <si>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</si>
  <si>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</si>
  <si>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</si>
  <si>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</si>
  <si>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</si>
  <si>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</si>
  <si>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</si>
  <si>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</si>
  <si>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</si>
  <si>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</si>
  <si>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</si>
  <si>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</si>
  <si>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</si>
  <si>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</si>
  <si>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</si>
  <si>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</si>
  <si>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</si>
  <si>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</si>
  <si>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</si>
  <si>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</si>
  <si>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</si>
  <si>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</si>
  <si>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</si>
  <si>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</si>
  <si>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</si>
  <si>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</si>
  <si>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</si>
  <si>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</si>
  <si>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</si>
  <si>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</si>
  <si>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</si>
  <si>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</si>
  <si>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</si>
  <si>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</si>
  <si>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</si>
  <si>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</si>
  <si>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</si>
  <si>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</si>
  <si>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</si>
  <si>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</si>
  <si>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</si>
  <si>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</si>
  <si>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</si>
  <si>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</si>
  <si>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</si>
  <si>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</si>
  <si>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</si>
  <si>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</si>
  <si>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</si>
  <si>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</si>
  <si>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</si>
  <si>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</si>
  <si>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</si>
  <si>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</si>
  <si>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</si>
  <si>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</si>
  <si>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</si>
  <si>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</si>
  <si>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</si>
  <si>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</si>
  <si>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</si>
  <si>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</si>
  <si>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</si>
  <si>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</si>
  <si>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</si>
  <si>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</si>
  <si>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</si>
  <si>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</si>
  <si>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</si>
  <si>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</si>
  <si>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</si>
  <si>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</si>
  <si>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</si>
  <si>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</si>
  <si>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</si>
  <si>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</si>
  <si>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</si>
  <si>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</si>
  <si>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</si>
  <si>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</si>
  <si>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</si>
  <si>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</si>
  <si>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</si>
  <si>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</si>
  <si>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</si>
  <si>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</si>
  <si>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</si>
  <si>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</si>
  <si>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</si>
  <si>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</si>
  <si>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</si>
  <si>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</si>
  <si>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</si>
  <si>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</si>
  <si>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</si>
  <si>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</si>
  <si>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</si>
  <si>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</si>
  <si>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</si>
  <si>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</si>
  <si>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</si>
  <si>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</si>
  <si>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</si>
  <si>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</si>
  <si>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</si>
  <si>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</si>
  <si>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</si>
  <si>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</si>
  <si>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</si>
  <si>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</si>
  <si>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</si>
  <si>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</si>
  <si>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</si>
  <si>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</si>
  <si>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</si>
  <si>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</si>
  <si>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</si>
  <si>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</si>
  <si>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</si>
  <si>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</si>
  <si>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</si>
  <si>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</si>
  <si>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</si>
  <si>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</si>
  <si>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</si>
  <si>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</si>
  <si>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</si>
  <si>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</si>
  <si>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</si>
  <si>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</si>
  <si>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</si>
  <si>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</si>
  <si>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</si>
  <si>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</si>
  <si>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</si>
  <si>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</si>
  <si>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</si>
  <si>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</si>
  <si>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</si>
  <si>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</si>
  <si>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</si>
  <si>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</si>
  <si>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</si>
  <si>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</si>
  <si>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</si>
  <si>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</si>
  <si>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</si>
  <si>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</si>
  <si>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</si>
  <si>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</si>
  <si>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</si>
  <si>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</si>
  <si>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</si>
  <si>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</si>
  <si>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</si>
  <si>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</si>
  <si>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</si>
  <si>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</si>
  <si>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</si>
  <si>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</si>
  <si>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</si>
  <si>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</si>
  <si>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</si>
  <si>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</si>
  <si>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</si>
  <si>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</si>
  <si>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</si>
  <si>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</si>
  <si>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</si>
  <si>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</si>
  <si>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</si>
  <si>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</si>
  <si>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</si>
  <si>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</si>
  <si>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</si>
  <si>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</si>
  <si>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</si>
  <si>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</si>
  <si>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</si>
  <si>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</si>
  <si>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</si>
  <si>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</si>
  <si>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</si>
  <si>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</si>
  <si>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</si>
  <si>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</si>
  <si>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</si>
  <si>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</si>
  <si>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</si>
  <si>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</si>
  <si>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</si>
  <si>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</si>
  <si>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</si>
  <si>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</si>
  <si>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</si>
  <si>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</si>
  <si>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</si>
  <si>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</si>
  <si>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</si>
  <si>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</si>
  <si>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</si>
  <si>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</si>
  <si>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</si>
  <si>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</si>
  <si>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</si>
  <si>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</si>
  <si>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</si>
  <si>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</si>
  <si>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</si>
  <si>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</si>
  <si>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</si>
  <si>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</si>
  <si>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</si>
  <si>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</si>
  <si>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</si>
  <si>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</si>
  <si>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</si>
  <si>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</si>
  <si>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</si>
  <si>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</si>
  <si>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</si>
  <si>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</si>
  <si>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</si>
  <si>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</si>
  <si>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</si>
  <si>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</si>
  <si>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</si>
  <si>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</si>
  <si>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</si>
  <si>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</si>
  <si>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</si>
  <si>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</si>
  <si>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</si>
  <si>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</si>
  <si>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</si>
  <si>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</si>
  <si>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</si>
  <si>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</si>
  <si>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</si>
  <si>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</si>
  <si>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</si>
  <si>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</si>
  <si>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</si>
  <si>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</si>
  <si>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</si>
  <si>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</si>
  <si>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</si>
  <si>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</si>
  <si>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</si>
  <si>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</si>
  <si>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</si>
  <si>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</si>
  <si>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</si>
  <si>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</si>
  <si>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</si>
  <si>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</si>
  <si>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</si>
  <si>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</si>
  <si>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</si>
  <si>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</si>
  <si>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</si>
  <si>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</si>
  <si>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</si>
  <si>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</si>
  <si>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</si>
  <si>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</si>
  <si>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</si>
  <si>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</si>
  <si>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</si>
  <si>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</si>
  <si>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</si>
  <si>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</si>
  <si>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</si>
  <si>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</si>
  <si>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</si>
  <si>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</si>
  <si>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</si>
  <si>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</si>
  <si>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</si>
  <si>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</si>
  <si>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</si>
  <si>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</si>
  <si>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</si>
  <si>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</si>
  <si>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</si>
  <si>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</si>
  <si>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</si>
  <si>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</si>
  <si>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</si>
  <si>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</si>
  <si>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</si>
  <si>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</si>
  <si>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</si>
  <si>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</si>
  <si>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</si>
  <si>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</si>
  <si>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</si>
  <si>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</si>
  <si>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</si>
  <si>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</si>
  <si>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</si>
  <si>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</si>
  <si>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</si>
  <si>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</si>
  <si>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</si>
  <si>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</si>
  <si>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</si>
  <si>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</si>
  <si>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</si>
  <si>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</si>
  <si>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</si>
  <si>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</si>
  <si>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</si>
  <si>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</si>
  <si>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</si>
  <si>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</si>
  <si>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</si>
  <si>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</si>
  <si>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</si>
  <si>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</si>
  <si>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</si>
  <si>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</si>
  <si>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</si>
  <si>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</si>
  <si>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</si>
  <si>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</si>
  <si>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</si>
  <si>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</si>
  <si>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</si>
  <si>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</si>
  <si>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</si>
  <si>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</si>
  <si>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</si>
  <si>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</si>
  <si>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</si>
  <si>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</si>
  <si>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</si>
  <si>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</si>
  <si>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</si>
  <si>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</si>
  <si>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</si>
  <si>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</si>
  <si>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</si>
  <si>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</si>
  <si>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</si>
  <si>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</si>
  <si>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</si>
  <si>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</si>
  <si>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</si>
  <si>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</si>
  <si>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</si>
  <si>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</si>
  <si>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</si>
  <si>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</si>
  <si>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</si>
  <si>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</si>
  <si>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</si>
  <si>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</si>
  <si>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</si>
  <si>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</si>
  <si>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</si>
  <si>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</si>
  <si>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</si>
  <si>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</si>
  <si>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</si>
  <si>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</si>
  <si>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</si>
  <si>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</si>
  <si>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</si>
  <si>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</si>
  <si>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</si>
  <si>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</si>
  <si>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</si>
  <si>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</si>
  <si>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</si>
  <si>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</si>
  <si>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</si>
  <si>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</si>
  <si>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</si>
  <si>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</si>
  <si>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</si>
  <si>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</si>
  <si>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</si>
  <si>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</si>
  <si>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</si>
  <si>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</si>
  <si>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</si>
  <si>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</si>
  <si>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</si>
  <si>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</si>
  <si>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</si>
  <si>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</si>
  <si>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</si>
  <si>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</si>
  <si>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</si>
  <si>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</si>
  <si>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</si>
  <si>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</si>
  <si>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</si>
  <si>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</si>
  <si>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</si>
  <si>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</si>
  <si>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</si>
  <si>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</si>
  <si>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</si>
  <si>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</si>
  <si>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</si>
  <si>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</si>
  <si>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</si>
  <si>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</si>
  <si>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</si>
  <si>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</si>
  <si>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</si>
  <si>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</si>
  <si>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</si>
  <si>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</si>
  <si>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</si>
  <si>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</si>
  <si>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</si>
  <si>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</si>
  <si>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</si>
  <si>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</si>
  <si>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</si>
  <si>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</si>
  <si>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</si>
  <si>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</si>
  <si>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</si>
  <si>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</si>
  <si>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</si>
  <si>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</si>
  <si>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</si>
  <si>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</si>
  <si>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</si>
  <si>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</si>
  <si>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</si>
  <si>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</si>
  <si>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</si>
  <si>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</si>
  <si>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</si>
  <si>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</si>
  <si>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</si>
  <si>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</si>
  <si>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</si>
  <si>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</si>
  <si>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</si>
  <si>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</si>
  <si>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</si>
  <si>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</si>
  <si>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</si>
  <si>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</si>
  <si>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</si>
  <si>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</si>
  <si>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</si>
  <si>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</si>
  <si>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</si>
  <si>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</si>
  <si>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</si>
  <si>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</si>
  <si>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</si>
  <si>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</si>
  <si>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</si>
  <si>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</si>
  <si>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</si>
  <si>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</si>
  <si>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</si>
  <si>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</si>
  <si>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</si>
  <si>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</si>
  <si>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</si>
  <si>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</si>
  <si>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</si>
  <si>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</si>
  <si>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</si>
  <si>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</si>
  <si>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</si>
  <si>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</si>
  <si>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</si>
  <si>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</si>
  <si>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</si>
  <si>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</si>
  <si>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</si>
  <si>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</si>
  <si>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</si>
  <si>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</si>
  <si>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</si>
  <si>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</si>
  <si>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</si>
  <si>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</si>
  <si>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</si>
  <si>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</si>
  <si>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</si>
  <si>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</si>
  <si>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</si>
  <si>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</si>
  <si>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</si>
  <si>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</si>
  <si>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</si>
  <si>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</si>
  <si>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</si>
  <si>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</si>
  <si>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</si>
  <si>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</si>
  <si>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</si>
  <si>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</si>
  <si>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</si>
  <si>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</si>
  <si>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</si>
  <si>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</si>
  <si>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</si>
  <si>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</si>
  <si>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</si>
  <si>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</si>
  <si>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</si>
  <si>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</si>
  <si>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</si>
  <si>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</si>
  <si>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</si>
  <si>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</si>
  <si>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</si>
  <si>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</si>
  <si>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</si>
  <si>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</si>
  <si>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</si>
  <si>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</si>
  <si>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</si>
  <si>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</si>
  <si>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</si>
  <si>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</si>
  <si>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</si>
  <si>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</si>
  <si>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</si>
  <si>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</si>
  <si>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</si>
  <si>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</si>
  <si>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</si>
  <si>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</si>
  <si>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</si>
  <si>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</si>
  <si>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</si>
  <si>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</si>
  <si>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</si>
  <si>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</si>
  <si>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</si>
  <si>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</si>
  <si>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</si>
  <si>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</si>
  <si>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</si>
  <si>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</si>
  <si>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</si>
  <si>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</si>
  <si>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</si>
  <si>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</si>
  <si>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</si>
  <si>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</si>
  <si>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</si>
  <si>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</si>
  <si>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</si>
  <si>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</si>
  <si>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</si>
  <si>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</si>
  <si>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</si>
  <si>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</si>
  <si>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</si>
  <si>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</si>
  <si>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</si>
  <si>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</si>
  <si>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</si>
  <si>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</si>
  <si>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</si>
  <si>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</si>
  <si>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</si>
  <si>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</si>
  <si>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</si>
  <si>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</si>
  <si>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</si>
  <si>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</si>
  <si>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</si>
  <si>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</si>
  <si>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</si>
  <si>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</si>
  <si>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</si>
  <si>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</si>
  <si>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</si>
  <si>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</si>
  <si>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</si>
  <si>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</si>
  <si>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</si>
  <si>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</si>
  <si>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</si>
  <si>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</si>
  <si>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</si>
  <si>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</si>
  <si>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</si>
  <si>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</si>
  <si>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</si>
  <si>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</si>
  <si>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</si>
  <si>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</si>
  <si>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</si>
  <si>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</si>
  <si>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</si>
  <si>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</si>
  <si>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</si>
  <si>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</si>
  <si>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</si>
  <si>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</si>
  <si>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</si>
  <si>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</si>
  <si>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</si>
  <si>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</si>
  <si>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</si>
  <si>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</si>
  <si>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</si>
  <si>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</si>
  <si>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</si>
  <si>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</si>
  <si>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</si>
  <si>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</si>
  <si>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</si>
  <si>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</si>
  <si>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</si>
  <si>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</si>
  <si>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</si>
  <si>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</si>
  <si>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</si>
  <si>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</si>
  <si>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</si>
  <si>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</si>
  <si>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</si>
  <si>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</si>
  <si>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</si>
  <si>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</si>
  <si>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</si>
  <si>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</si>
  <si>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</si>
  <si>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</si>
  <si>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</si>
  <si>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</si>
  <si>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</si>
  <si>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</si>
  <si>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</si>
  <si>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</si>
  <si>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</si>
  <si>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</si>
  <si>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</si>
  <si>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</si>
  <si>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</si>
  <si>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</si>
  <si>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</si>
  <si>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</si>
  <si>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</si>
  <si>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</si>
  <si>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</si>
  <si>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</si>
  <si>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</si>
  <si>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</si>
  <si>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</si>
  <si>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</si>
  <si>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</si>
  <si>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</si>
  <si>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</si>
  <si>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</si>
  <si>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</si>
  <si>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</si>
  <si>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</si>
  <si>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</si>
  <si>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</si>
  <si>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</si>
  <si>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</si>
  <si>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</si>
  <si>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</si>
  <si>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</si>
  <si>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</si>
  <si>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</si>
  <si>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</si>
  <si>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</si>
  <si>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</si>
  <si>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</si>
  <si>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</si>
  <si>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</si>
  <si>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</si>
  <si>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</si>
  <si>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</si>
  <si>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</si>
  <si>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</si>
  <si>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</si>
  <si>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</si>
  <si>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</si>
  <si>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</si>
  <si>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</si>
  <si>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</si>
  <si>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</si>
  <si>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</si>
  <si>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</si>
  <si>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</si>
  <si>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</si>
  <si>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</si>
  <si>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</si>
  <si>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</si>
  <si>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</si>
  <si>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</si>
  <si>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</si>
  <si>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</si>
  <si>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</si>
  <si>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</si>
  <si>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</si>
  <si>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</si>
  <si>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</si>
  <si>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</si>
  <si>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</si>
  <si>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</si>
  <si>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</si>
  <si>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</si>
  <si>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</si>
  <si>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</si>
  <si>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</si>
  <si>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</si>
  <si>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</si>
  <si>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</si>
  <si>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</si>
  <si>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</si>
  <si>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</si>
  <si>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</si>
  <si>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</si>
  <si>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</si>
  <si>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</si>
  <si>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</si>
  <si>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</si>
  <si>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</si>
  <si>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</si>
  <si>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</si>
  <si>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</si>
  <si>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</si>
  <si>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</si>
  <si>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</si>
  <si>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</si>
  <si>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</si>
  <si>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</si>
  <si>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</si>
  <si>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</si>
  <si>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</si>
  <si>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</si>
  <si>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</si>
  <si>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</si>
  <si>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</si>
  <si>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</si>
  <si>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</si>
  <si>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</si>
  <si>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</si>
  <si>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</si>
  <si>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</si>
  <si>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</si>
  <si>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</si>
  <si>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</si>
  <si>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</si>
  <si>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</si>
  <si>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</si>
  <si>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</si>
  <si>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</si>
  <si>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</si>
  <si>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</si>
  <si>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</si>
  <si>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</si>
  <si>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</si>
  <si>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</si>
  <si>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</si>
  <si>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</si>
  <si>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</si>
  <si>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</si>
  <si>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</si>
  <si>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</si>
  <si>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</si>
  <si>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</si>
  <si>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</si>
  <si>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</si>
  <si>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</si>
  <si>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</si>
  <si>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</si>
  <si>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</si>
  <si>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</si>
  <si>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</si>
  <si>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</si>
  <si>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</si>
  <si>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</si>
  <si>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</si>
  <si>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</si>
  <si>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</si>
  <si>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</si>
  <si>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</si>
  <si>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</si>
  <si>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</si>
  <si>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</si>
  <si>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</si>
  <si>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</si>
  <si>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</si>
  <si>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</si>
  <si>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</si>
  <si>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</si>
  <si>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</si>
  <si>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</si>
  <si>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</si>
  <si>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</si>
  <si>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</si>
  <si>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</si>
  <si>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</si>
  <si>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</si>
  <si>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</si>
  <si>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</si>
  <si>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</si>
  <si>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</si>
  <si>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</si>
  <si>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</si>
  <si>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</si>
  <si>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</si>
  <si>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</si>
  <si>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</si>
  <si>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</si>
  <si>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</si>
  <si>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</si>
  <si>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</si>
  <si>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</si>
  <si>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</si>
  <si>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</si>
  <si>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</si>
  <si>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</si>
  <si>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</si>
  <si>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</si>
  <si>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</si>
  <si>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</si>
  <si>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</si>
  <si>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</si>
  <si>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</si>
  <si>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</si>
  <si>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</si>
  <si>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</si>
  <si>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</si>
  <si>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</si>
  <si>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</si>
  <si>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</si>
  <si>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</si>
  <si>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</si>
  <si>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</si>
  <si>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</si>
  <si>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</si>
  <si>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</si>
  <si>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</si>
  <si>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</si>
  <si>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</si>
  <si>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</si>
  <si>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</si>
  <si>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</si>
  <si>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</si>
  <si>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</si>
  <si>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</si>
  <si>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</si>
  <si>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</si>
  <si>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</si>
  <si>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</si>
  <si>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</si>
  <si>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</si>
  <si>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</si>
  <si>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</si>
  <si>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</si>
  <si>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</si>
  <si>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</si>
  <si>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</si>
  <si>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</si>
  <si>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</si>
  <si>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</si>
  <si>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</si>
  <si>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</si>
  <si>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</si>
  <si>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</si>
  <si>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</si>
  <si>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</si>
  <si>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</si>
  <si>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</si>
  <si>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</si>
  <si>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</si>
  <si>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</si>
  <si>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</si>
  <si>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</si>
  <si>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</si>
  <si>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</si>
  <si>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</si>
  <si>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</si>
  <si>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</si>
  <si>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</si>
  <si>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</si>
  <si>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</si>
  <si>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</si>
  <si>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</si>
  <si>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</si>
  <si>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</si>
  <si>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</si>
  <si>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</si>
  <si>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</si>
  <si>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</si>
  <si>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</si>
  <si>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</si>
  <si>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</si>
  <si>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</si>
  <si>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</si>
  <si>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</si>
  <si>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</si>
  <si>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</si>
  <si>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</si>
  <si>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</si>
  <si>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</si>
  <si>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</si>
  <si>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</si>
  <si>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</si>
  <si>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</si>
  <si>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</si>
  <si>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</si>
  <si>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</si>
  <si>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</si>
  <si>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</si>
  <si>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</si>
  <si>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</si>
  <si>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</si>
  <si>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</si>
  <si>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</si>
  <si>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</si>
  <si>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</si>
  <si>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</si>
  <si>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</si>
  <si>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</si>
  <si>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</si>
  <si>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</si>
  <si>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</si>
  <si>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</si>
  <si>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</si>
  <si>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</si>
  <si>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</si>
  <si>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</si>
  <si>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</si>
  <si>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</si>
  <si>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</si>
  <si>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</si>
  <si>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</si>
  <si>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</si>
  <si>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</si>
  <si>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</si>
  <si>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</si>
  <si>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</si>
  <si>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</si>
  <si>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</si>
  <si>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</si>
  <si>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</si>
  <si>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</si>
  <si>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</si>
  <si>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</si>
  <si>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</si>
  <si>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</si>
  <si>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</si>
  <si>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</si>
  <si>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</si>
  <si>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</si>
  <si>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</si>
  <si>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</si>
  <si>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</si>
  <si>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</si>
  <si>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</si>
  <si>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</si>
  <si>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</si>
  <si>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</si>
  <si>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</si>
  <si>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</si>
  <si>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</si>
  <si>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</si>
  <si>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</si>
  <si>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</si>
  <si>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</si>
  <si>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</si>
  <si>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</si>
  <si>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</si>
  <si>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</si>
  <si>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</si>
  <si>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</si>
  <si>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</si>
  <si>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</si>
  <si>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</si>
  <si>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</si>
  <si>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</si>
  <si>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</si>
  <si>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</si>
  <si>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</si>
  <si>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</si>
  <si>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</si>
  <si>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</si>
  <si>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</si>
  <si>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</si>
  <si>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</si>
  <si>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</si>
  <si>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</si>
  <si>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</si>
  <si>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</si>
  <si>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</si>
  <si>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</si>
  <si>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</si>
  <si>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</si>
  <si>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</si>
  <si>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</si>
  <si>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</si>
  <si>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</si>
  <si>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</si>
  <si>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</si>
  <si>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</si>
  <si>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</si>
  <si>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</si>
  <si>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</si>
  <si>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</si>
  <si>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</si>
  <si>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</si>
  <si>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</si>
  <si>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</si>
  <si>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</si>
  <si>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</si>
  <si>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</si>
  <si>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</si>
  <si>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</si>
  <si>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</si>
  <si>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</si>
  <si>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</si>
  <si>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</si>
  <si>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</si>
  <si>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</si>
  <si>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</si>
  <si>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</si>
  <si>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</si>
  <si>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</si>
  <si>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</si>
  <si>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</si>
  <si>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</si>
  <si>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</si>
  <si>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</si>
  <si>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</si>
  <si>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</si>
  <si>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</si>
  <si>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</si>
  <si>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</si>
  <si>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</si>
  <si>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</si>
  <si>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</si>
  <si>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</si>
  <si>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</si>
  <si>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</si>
  <si>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</si>
  <si>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</si>
  <si>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</si>
  <si>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</si>
  <si>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</si>
  <si>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</si>
  <si>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</si>
  <si>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</si>
  <si>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</si>
  <si>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</si>
  <si>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</si>
  <si>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</si>
  <si>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</si>
  <si>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</si>
  <si>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</si>
  <si>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</si>
  <si>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</si>
  <si>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</si>
  <si>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</si>
  <si>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</si>
  <si>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</si>
  <si>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</si>
  <si>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</si>
  <si>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</si>
  <si>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</si>
  <si>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</si>
  <si>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</si>
  <si>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</si>
  <si>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</si>
  <si>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</si>
  <si>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</si>
  <si>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</si>
  <si>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</si>
  <si>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</si>
  <si>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</si>
  <si>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</si>
  <si>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</si>
  <si>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</si>
  <si>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</si>
  <si>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</si>
  <si>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</si>
  <si>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</si>
  <si>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</si>
  <si>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</si>
  <si>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</si>
  <si>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</si>
  <si>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</si>
  <si>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</si>
  <si>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</si>
  <si>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</si>
  <si>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</si>
  <si>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</si>
  <si>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</si>
  <si>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</si>
  <si>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</si>
  <si>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</si>
  <si>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</si>
  <si>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</si>
  <si>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</si>
  <si>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</si>
  <si>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</si>
  <si>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</si>
  <si>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</si>
  <si>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</si>
  <si>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</si>
  <si>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</si>
  <si>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</si>
  <si>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</si>
  <si>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</si>
  <si>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</si>
  <si>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</si>
  <si>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</si>
  <si>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</si>
  <si>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</si>
  <si>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</si>
  <si>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</si>
  <si>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</si>
  <si>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</si>
  <si>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</si>
  <si>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</si>
  <si>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</si>
  <si>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</si>
  <si>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</si>
  <si>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</si>
  <si>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</si>
  <si>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</si>
  <si>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</si>
  <si>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</si>
  <si>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</si>
  <si>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</si>
  <si>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</si>
  <si>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</si>
  <si>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</si>
  <si>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</si>
  <si>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</si>
  <si>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</si>
  <si>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</si>
  <si>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</si>
  <si>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</si>
  <si>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</si>
  <si>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</si>
  <si>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</si>
  <si>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</si>
  <si>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</si>
  <si>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</si>
  <si>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</si>
  <si>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</si>
  <si>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</si>
  <si>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</si>
  <si>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</si>
  <si>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</si>
  <si>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</si>
  <si>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</si>
  <si>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</si>
  <si>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</si>
  <si>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</si>
  <si>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</si>
  <si>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</si>
  <si>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</si>
  <si>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</si>
  <si>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</si>
  <si>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</si>
  <si>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</si>
  <si>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</si>
  <si>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</si>
  <si>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</si>
  <si>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</si>
  <si>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</si>
  <si>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</si>
  <si>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</si>
  <si>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</si>
  <si>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</si>
  <si>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</si>
  <si>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</si>
  <si>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</si>
  <si>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</si>
  <si>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</si>
  <si>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</si>
  <si>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</si>
  <si>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</si>
  <si>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</si>
  <si>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</si>
  <si>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</si>
  <si>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</si>
  <si>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</si>
  <si>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</si>
  <si>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</si>
  <si>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</si>
  <si>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</si>
  <si>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</si>
  <si>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</si>
  <si>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</si>
  <si>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</si>
  <si>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</si>
  <si>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</si>
  <si>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</si>
  <si>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</si>
  <si>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</si>
  <si>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</si>
  <si>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</si>
  <si>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</si>
  <si>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</si>
  <si>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</si>
  <si>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</si>
  <si>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</si>
  <si>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</si>
  <si>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</si>
  <si>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</si>
  <si>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</si>
  <si>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</si>
  <si>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</si>
  <si>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</si>
  <si>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</si>
  <si>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</si>
  <si>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</si>
  <si>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</si>
  <si>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</si>
  <si>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</si>
  <si>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</si>
  <si>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</si>
  <si>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</si>
  <si>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</si>
  <si>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</si>
  <si>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</si>
  <si>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</si>
  <si>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</si>
  <si>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</si>
  <si>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</si>
  <si>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</si>
  <si>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</si>
  <si>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</si>
  <si>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</si>
  <si>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</si>
  <si>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</si>
  <si>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</si>
  <si>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</si>
  <si>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</si>
  <si>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</si>
  <si>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</si>
  <si>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</si>
  <si>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</si>
  <si>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</si>
  <si>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</si>
  <si>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</si>
  <si>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</si>
  <si>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</si>
  <si>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</si>
  <si>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</si>
  <si>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</si>
  <si>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</si>
  <si>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</si>
  <si>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</si>
  <si>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</si>
  <si>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</si>
  <si>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</si>
  <si>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</si>
  <si>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</si>
  <si>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</si>
  <si>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</si>
  <si>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</si>
  <si>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</si>
  <si>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</si>
  <si>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</si>
  <si>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</si>
  <si>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</si>
  <si>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</si>
  <si>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</si>
  <si>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</si>
  <si>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</si>
  <si>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</si>
  <si>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</si>
  <si>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</si>
  <si>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</si>
  <si>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</si>
  <si>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</si>
  <si>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</si>
  <si>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</si>
  <si>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</si>
  <si>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</si>
  <si>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</si>
  <si>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</si>
  <si>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</si>
  <si>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</si>
  <si>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</si>
  <si>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</si>
  <si>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</si>
  <si>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</si>
  <si>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</si>
  <si>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</si>
  <si>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</si>
  <si>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</si>
  <si>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</si>
  <si>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</si>
  <si>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</si>
  <si>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</si>
  <si>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</si>
  <si>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</si>
  <si>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</si>
  <si>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</si>
  <si>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</si>
  <si>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</si>
  <si>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</si>
  <si>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</si>
  <si>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</si>
  <si>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</si>
  <si>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</si>
  <si>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</si>
  <si>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</si>
  <si>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</si>
  <si>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</si>
  <si>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</si>
  <si>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</si>
  <si>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</si>
  <si>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</si>
  <si>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</si>
  <si>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</si>
  <si>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</si>
  <si>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</si>
  <si>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</si>
  <si>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</si>
  <si>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</si>
  <si>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</si>
  <si>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</si>
  <si>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</si>
  <si>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</si>
  <si>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</si>
  <si>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</si>
  <si>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</si>
  <si>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</si>
  <si>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</si>
  <si>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</si>
  <si>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</si>
  <si>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</si>
  <si>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</si>
  <si>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</si>
  <si>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</si>
  <si>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</si>
  <si>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</si>
  <si>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</si>
  <si>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</si>
  <si>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</si>
  <si>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</si>
  <si>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</si>
  <si>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</si>
  <si>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</si>
  <si>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</si>
  <si>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</si>
  <si>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</si>
  <si>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</si>
  <si>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</si>
  <si>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</si>
  <si>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</si>
  <si>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</si>
  <si>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</si>
  <si>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</si>
  <si>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</si>
  <si>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</si>
  <si>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</si>
  <si>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</si>
  <si>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</si>
  <si>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</si>
  <si>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</si>
  <si>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</si>
  <si>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</si>
  <si>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</si>
  <si>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</si>
  <si>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</si>
  <si>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</si>
  <si>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</si>
  <si>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</si>
  <si>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</si>
  <si>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</si>
  <si>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</si>
  <si>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</si>
  <si>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</si>
  <si>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</si>
  <si>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</si>
  <si>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</si>
  <si>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</si>
  <si>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</si>
  <si>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</si>
  <si>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</si>
  <si>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</si>
  <si>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</si>
  <si>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</si>
  <si>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</si>
  <si>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</si>
  <si>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</si>
  <si>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</si>
  <si>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</si>
  <si>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</si>
  <si>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</si>
  <si>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</si>
  <si>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</si>
  <si>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</si>
  <si>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</si>
  <si>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</si>
  <si>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</si>
  <si>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</si>
  <si>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</si>
  <si>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</si>
  <si>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</si>
  <si>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</si>
  <si>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</si>
  <si>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</si>
  <si>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</si>
  <si>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</si>
  <si>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</si>
  <si>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</si>
  <si>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</si>
  <si>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</si>
  <si>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</si>
  <si>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</si>
  <si>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</si>
  <si>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</si>
  <si>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</si>
  <si>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</si>
  <si>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</si>
  <si>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</si>
  <si>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</si>
  <si>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</si>
  <si>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</si>
  <si>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</si>
  <si>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</si>
  <si>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</si>
  <si>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</si>
  <si>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</si>
  <si>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</si>
  <si>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</si>
  <si>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</si>
  <si>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</si>
  <si>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</si>
  <si>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</si>
  <si>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</si>
  <si>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</si>
  <si>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</si>
  <si>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</si>
  <si>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</si>
  <si>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</si>
  <si>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</si>
  <si>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</si>
  <si>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</si>
  <si>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</si>
  <si>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</si>
  <si>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</si>
  <si>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</si>
  <si>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</si>
  <si>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</si>
  <si>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</si>
  <si>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</si>
  <si>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</si>
  <si>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</si>
  <si>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</si>
  <si>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</si>
  <si>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</si>
  <si>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</si>
  <si>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</si>
  <si>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</si>
  <si>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</si>
  <si>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</si>
  <si>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</si>
  <si>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</si>
  <si>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</si>
  <si>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</si>
  <si>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</si>
  <si>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</si>
  <si>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</si>
  <si>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</si>
  <si>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</si>
  <si>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</si>
  <si>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</si>
  <si>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</si>
  <si>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</si>
  <si>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</si>
  <si>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</si>
  <si>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</si>
  <si>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</si>
  <si>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</si>
  <si>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</si>
  <si>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</si>
  <si>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</si>
  <si>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</si>
  <si>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</si>
  <si>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</si>
  <si>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</si>
  <si>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</si>
  <si>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</si>
  <si>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</si>
  <si>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</si>
  <si>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</si>
  <si>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</si>
  <si>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</si>
  <si>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</si>
  <si>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</si>
  <si>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</si>
  <si>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</si>
  <si>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</si>
  <si>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</si>
  <si>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</si>
  <si>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</si>
  <si>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</si>
  <si>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</si>
  <si>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</si>
  <si>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</si>
  <si>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</si>
  <si>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</si>
  <si>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</si>
  <si>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</si>
  <si>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</si>
  <si>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</si>
  <si>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</si>
  <si>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</si>
  <si>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</si>
  <si>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</si>
  <si>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</si>
  <si>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</si>
  <si>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</si>
  <si>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</si>
  <si>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</si>
  <si>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</si>
  <si>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</si>
  <si>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</si>
  <si>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</si>
  <si>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</si>
  <si>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</si>
  <si>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</si>
  <si>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</si>
  <si>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</si>
  <si>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</si>
  <si>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</si>
  <si>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</si>
  <si>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</si>
  <si>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</si>
  <si>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</si>
  <si>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</si>
  <si>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</si>
  <si>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</si>
  <si>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</si>
  <si>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</si>
  <si>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</si>
  <si>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</si>
  <si>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</si>
  <si>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</si>
  <si>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</si>
  <si>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</si>
  <si>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</si>
  <si>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</si>
  <si>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</si>
  <si>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</si>
  <si>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</si>
  <si>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</si>
  <si>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</si>
  <si>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</si>
  <si>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</si>
  <si>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</si>
  <si>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</si>
  <si>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</si>
  <si>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</si>
  <si>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</si>
  <si>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</si>
  <si>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</si>
  <si>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</si>
  <si>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</si>
  <si>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</si>
  <si>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</si>
  <si>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</si>
  <si>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</si>
  <si>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</si>
  <si>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</si>
  <si>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</si>
  <si>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</si>
  <si>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</si>
  <si>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</si>
  <si>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</si>
  <si>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</si>
  <si>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</si>
  <si>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</si>
  <si>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</si>
  <si>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</si>
  <si>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</si>
  <si>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</si>
  <si>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</si>
  <si>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</si>
  <si>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</si>
  <si>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</si>
  <si>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</si>
  <si>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</si>
  <si>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</si>
  <si>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</si>
  <si>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</si>
  <si>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</si>
  <si>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</si>
  <si>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</si>
  <si>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</si>
  <si>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</si>
  <si>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</si>
  <si>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</si>
  <si>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</si>
  <si>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</si>
  <si>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</si>
  <si>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</si>
  <si>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</si>
  <si>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</si>
  <si>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</si>
  <si>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</si>
  <si>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</si>
  <si>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</si>
  <si>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</si>
  <si>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</si>
  <si>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</si>
  <si>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</si>
  <si>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</si>
  <si>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</si>
  <si>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</si>
  <si>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</si>
  <si>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</si>
  <si>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</si>
  <si>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</si>
  <si>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</si>
  <si>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</si>
  <si>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</si>
  <si>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</si>
  <si>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</si>
  <si>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</si>
  <si>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</si>
  <si>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</si>
  <si>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</si>
  <si>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</si>
  <si>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</si>
  <si>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</si>
  <si>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</si>
  <si>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</si>
  <si>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</si>
  <si>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</si>
  <si>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</si>
  <si>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</si>
  <si>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</si>
  <si>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</si>
  <si>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</si>
  <si>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</si>
  <si>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</si>
  <si>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</si>
  <si>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</si>
  <si>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</si>
  <si>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</si>
  <si>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</si>
  <si>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</si>
  <si>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</si>
  <si>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</si>
  <si>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</si>
  <si>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</si>
  <si>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</si>
  <si>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</si>
  <si>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</si>
  <si>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</si>
  <si>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</si>
  <si>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</si>
  <si>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</si>
  <si>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</si>
  <si>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</si>
  <si>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</si>
  <si>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</si>
  <si>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</si>
  <si>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</si>
  <si>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</si>
  <si>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</si>
  <si>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</si>
  <si>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</si>
  <si>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</si>
  <si>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</si>
  <si>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</si>
  <si>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</si>
  <si>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</si>
  <si>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</si>
  <si>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</si>
  <si>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</si>
  <si>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</si>
  <si>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</si>
  <si>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</si>
  <si>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</si>
  <si>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</si>
  <si>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</si>
  <si>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</si>
  <si>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</si>
  <si>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</si>
  <si>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</si>
  <si>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</si>
  <si>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</si>
  <si>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</si>
  <si>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</si>
  <si>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</si>
  <si>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</si>
  <si>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</si>
  <si>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</si>
  <si>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</si>
  <si>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</si>
  <si>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</si>
  <si>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</si>
  <si>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</si>
  <si>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</si>
  <si>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</si>
  <si>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</si>
  <si>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</si>
  <si>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</si>
  <si>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</si>
  <si>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</si>
  <si>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</si>
  <si>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</si>
  <si>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</si>
  <si>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</si>
  <si>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</si>
  <si>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</si>
  <si>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</si>
  <si>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</si>
  <si>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</si>
  <si>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</si>
  <si>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</si>
  <si>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</si>
  <si>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</si>
  <si>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</si>
  <si>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</si>
  <si>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</si>
  <si>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</si>
  <si>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</si>
  <si>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</si>
  <si>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</si>
  <si>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</si>
  <si>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</si>
  <si>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</si>
  <si>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</si>
  <si>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</si>
  <si>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</si>
  <si>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</si>
  <si>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</si>
  <si>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</si>
  <si>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</si>
  <si>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</si>
  <si>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</si>
  <si>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</si>
  <si>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</si>
  <si>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</si>
  <si>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</si>
  <si>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</si>
  <si>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</si>
  <si>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</si>
  <si>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</si>
  <si>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</si>
  <si>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</si>
  <si>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</si>
  <si>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</si>
  <si>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</si>
  <si>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</si>
  <si>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</si>
  <si>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</si>
  <si>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</si>
  <si>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</si>
  <si>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</si>
  <si>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</si>
  <si>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</si>
  <si>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</si>
  <si>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</si>
  <si>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</si>
  <si>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</si>
  <si>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</si>
  <si>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</si>
  <si>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</si>
  <si>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</si>
  <si>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</si>
  <si>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</si>
  <si>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</si>
  <si>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</si>
  <si>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</si>
  <si>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</si>
  <si>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</si>
  <si>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</si>
  <si>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</si>
  <si>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</si>
  <si>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</si>
  <si>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</si>
  <si>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</si>
  <si>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</si>
  <si>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</si>
  <si>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</si>
  <si>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</si>
  <si>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</si>
  <si>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</si>
  <si>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</si>
  <si>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</si>
  <si>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</si>
  <si>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</si>
  <si>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</si>
  <si>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</si>
  <si>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</si>
  <si>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</si>
  <si>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</si>
  <si>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</si>
  <si>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</si>
  <si>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</si>
  <si>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</si>
  <si>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</si>
  <si>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</si>
  <si>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</si>
  <si>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</si>
  <si>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</si>
  <si>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</si>
  <si>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</si>
  <si>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</si>
  <si>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</si>
  <si>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</si>
  <si>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</si>
  <si>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</si>
  <si>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</si>
  <si>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</si>
  <si>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</si>
  <si>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</si>
  <si>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</si>
  <si>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</si>
  <si>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</si>
  <si>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</si>
  <si>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</si>
  <si>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</si>
  <si>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</si>
  <si>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</si>
  <si>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</si>
  <si>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</si>
  <si>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</si>
  <si>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</si>
  <si>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</si>
  <si>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</si>
  <si>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</si>
  <si>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</si>
  <si>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</si>
  <si>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</si>
  <si>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</si>
  <si>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</si>
  <si>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</si>
  <si>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</si>
  <si>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</si>
  <si>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</si>
  <si>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</si>
  <si>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</si>
  <si>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</si>
  <si>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</si>
  <si>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</si>
  <si>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</si>
  <si>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</si>
  <si>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</si>
  <si>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</si>
  <si>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</si>
  <si>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</si>
  <si>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</si>
  <si>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</si>
  <si>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</si>
  <si>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</si>
  <si>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</si>
  <si>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</si>
  <si>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</si>
  <si>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</si>
  <si>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</si>
  <si>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</si>
  <si>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</si>
  <si>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</si>
  <si>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</si>
  <si>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</si>
  <si>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</si>
  <si>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</si>
  <si>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</si>
  <si>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</si>
  <si>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</si>
  <si>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</si>
  <si>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</si>
  <si>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</si>
  <si>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</si>
  <si>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</si>
  <si>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</si>
  <si>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</si>
  <si>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</si>
  <si>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</si>
  <si>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</si>
  <si>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</si>
  <si>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</si>
  <si>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</si>
  <si>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</si>
  <si>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</si>
  <si>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</si>
  <si>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</si>
  <si>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</si>
  <si>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</si>
  <si>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</si>
  <si>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</si>
  <si>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</si>
  <si>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</si>
  <si>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</si>
  <si>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</si>
  <si>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</si>
  <si>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</si>
  <si>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</si>
  <si>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</si>
  <si>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</si>
  <si>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</si>
  <si>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</si>
  <si>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</si>
  <si>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</si>
  <si>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</si>
  <si>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</si>
  <si>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</si>
  <si>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</si>
  <si>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</si>
  <si>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</si>
  <si>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</si>
  <si>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</si>
  <si>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</si>
  <si>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</si>
  <si>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</si>
  <si>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</si>
  <si>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</si>
  <si>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</si>
  <si>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</si>
  <si>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</si>
  <si>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</si>
  <si>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</si>
  <si>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</si>
  <si>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</si>
  <si>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</si>
  <si>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</si>
  <si>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</si>
  <si>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</si>
  <si>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</si>
  <si>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</si>
  <si>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</si>
  <si>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</si>
  <si>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</si>
  <si>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</si>
  <si>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</si>
  <si>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</si>
  <si>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</si>
  <si>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</si>
  <si>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</si>
  <si>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</si>
  <si>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</si>
  <si>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</si>
  <si>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</si>
  <si>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</si>
  <si>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</si>
  <si>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</si>
  <si>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</si>
  <si>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</si>
  <si>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</si>
  <si>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</si>
  <si>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</si>
  <si>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</si>
  <si>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</si>
  <si>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</si>
  <si>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</si>
  <si>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</si>
  <si>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</si>
  <si>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</si>
  <si>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</si>
  <si>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</si>
  <si>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</si>
  <si>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</si>
  <si>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</si>
  <si>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</si>
  <si>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</si>
  <si>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</si>
  <si>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</si>
  <si>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</si>
  <si>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</si>
  <si>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</si>
  <si>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</si>
  <si>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</si>
  <si>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</si>
  <si>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</si>
  <si>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</si>
  <si>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</si>
  <si>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</si>
  <si>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</si>
  <si>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</si>
  <si>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</si>
  <si>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</si>
  <si>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</si>
  <si>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</si>
  <si>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</si>
  <si>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</si>
  <si>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</si>
  <si>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</si>
  <si>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</si>
  <si>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</si>
  <si>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</si>
  <si>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</si>
  <si>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</si>
  <si>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</si>
  <si>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</si>
  <si>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</si>
  <si>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</si>
  <si>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</si>
  <si>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</si>
  <si>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</si>
  <si>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</si>
  <si>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</si>
  <si>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</si>
  <si>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</si>
  <si>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</si>
  <si>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</si>
  <si>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</si>
  <si>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</si>
  <si>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</si>
  <si>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</si>
  <si>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</si>
  <si>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</si>
  <si>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</si>
  <si>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</si>
  <si>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</si>
  <si>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</si>
  <si>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</si>
  <si>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</si>
  <si>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</si>
  <si>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</si>
  <si>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</si>
  <si>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</si>
  <si>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</si>
  <si>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</si>
  <si>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</si>
  <si>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</si>
  <si>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</si>
  <si>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</si>
  <si>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</si>
  <si>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</si>
  <si>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</si>
  <si>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</si>
  <si>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</si>
  <si>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</si>
  <si>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</si>
  <si>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</si>
  <si>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</si>
  <si>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</si>
  <si>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</si>
  <si>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</si>
  <si>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</si>
  <si>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</si>
  <si>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</si>
  <si>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</si>
  <si>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</si>
  <si>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</si>
  <si>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</si>
  <si>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</si>
  <si>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</si>
  <si>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</si>
  <si>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</si>
  <si>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</si>
  <si>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</si>
  <si>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</si>
  <si>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</si>
  <si>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</si>
  <si>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</si>
  <si>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</si>
  <si>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</si>
  <si>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</si>
  <si>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</si>
  <si>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</si>
  <si>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</si>
  <si>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</si>
  <si>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</si>
  <si>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</si>
  <si>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</si>
  <si>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</si>
  <si>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</si>
  <si>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</si>
  <si>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</si>
  <si>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</si>
  <si>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</si>
  <si>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</si>
  <si>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</si>
  <si>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</si>
  <si>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</si>
  <si>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</si>
  <si>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</si>
  <si>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</si>
  <si>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</si>
  <si>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</si>
  <si>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</si>
  <si>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</si>
  <si>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</si>
  <si>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</si>
  <si>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</si>
  <si>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</si>
  <si>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</si>
  <si>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</si>
  <si>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</si>
  <si>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</si>
  <si>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</si>
  <si>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</si>
  <si>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</si>
  <si>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</si>
  <si>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</si>
  <si>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</si>
  <si>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</si>
  <si>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</si>
  <si>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</si>
  <si>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</si>
  <si>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</si>
  <si>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</si>
  <si>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</si>
  <si>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</si>
  <si>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</si>
  <si>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</si>
  <si>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</si>
  <si>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</si>
  <si>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</si>
  <si>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</si>
  <si>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</si>
  <si>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</si>
  <si>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</si>
  <si>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</si>
  <si>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</si>
  <si>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</si>
  <si>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</si>
  <si>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</si>
  <si>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</si>
  <si>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</si>
  <si>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</si>
  <si>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</si>
  <si>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</si>
  <si>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</si>
  <si>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</si>
  <si>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</si>
  <si>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</si>
  <si>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</si>
  <si>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</si>
  <si>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</si>
  <si>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</si>
  <si>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</si>
  <si>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</si>
  <si>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</si>
  <si>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</si>
  <si>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</si>
  <si>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</si>
  <si>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</si>
  <si>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</si>
  <si>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</si>
  <si>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</si>
  <si>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</si>
  <si>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</si>
  <si>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</si>
  <si>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</si>
  <si>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</si>
  <si>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</si>
  <si>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</si>
  <si>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</si>
  <si>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</si>
  <si>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</si>
  <si>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</si>
  <si>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</si>
  <si>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</si>
  <si>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</si>
  <si>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</si>
  <si>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</si>
  <si>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</si>
  <si>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</si>
  <si>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</si>
  <si>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</si>
  <si>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</si>
  <si>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</si>
  <si>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</si>
  <si>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</si>
  <si>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</si>
  <si>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</si>
  <si>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</si>
  <si>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</si>
  <si>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</si>
  <si>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</si>
  <si>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</si>
  <si>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</si>
  <si>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</si>
  <si>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</si>
  <si>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</si>
  <si>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</si>
  <si>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</si>
  <si>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</si>
  <si>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</si>
  <si>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</si>
  <si>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</si>
  <si>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</si>
  <si>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</si>
  <si>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</si>
  <si>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</si>
  <si>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</si>
  <si>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</si>
  <si>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</si>
  <si>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</si>
  <si>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</si>
  <si>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</si>
  <si>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</si>
  <si>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</si>
  <si>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</si>
  <si>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</si>
  <si>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</si>
  <si>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</si>
  <si>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</si>
  <si>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</si>
  <si>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</si>
  <si>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</si>
  <si>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</si>
  <si>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</si>
  <si>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</si>
  <si>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</si>
  <si>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</si>
  <si>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</si>
  <si>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</si>
  <si>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</si>
  <si>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</si>
  <si>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</si>
  <si>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</si>
  <si>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</si>
  <si>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</si>
  <si>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</si>
  <si>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</si>
  <si>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</si>
  <si>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</si>
  <si>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</si>
  <si>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</si>
  <si>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</si>
  <si>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</si>
  <si>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</si>
  <si>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</si>
  <si>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</si>
  <si>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</si>
  <si>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</si>
  <si>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</si>
  <si>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</si>
  <si>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</si>
  <si>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</si>
  <si>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</si>
  <si>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</si>
  <si>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</si>
  <si>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</si>
  <si>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</si>
  <si>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</si>
  <si>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</si>
  <si>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</si>
  <si>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</si>
  <si>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</si>
  <si>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</si>
  <si>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</si>
  <si>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</si>
  <si>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</si>
  <si>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</si>
  <si>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</si>
  <si>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</si>
  <si>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</si>
  <si>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</si>
  <si>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</si>
  <si>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</si>
  <si>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</si>
  <si>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</si>
  <si>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</si>
  <si>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</si>
  <si>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</si>
  <si>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</si>
  <si>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</si>
  <si>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</si>
  <si>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</si>
  <si>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</si>
  <si>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</si>
  <si>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</si>
  <si>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</si>
  <si>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</si>
  <si>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</si>
  <si>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</si>
  <si>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</si>
  <si>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</si>
  <si>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</si>
  <si>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</si>
  <si>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</si>
  <si>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</si>
  <si>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</si>
  <si>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</si>
  <si>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</si>
  <si>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</si>
  <si>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</si>
  <si>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</si>
  <si>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</si>
  <si>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</si>
  <si>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</si>
  <si>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</si>
  <si>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</si>
  <si>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</si>
  <si>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</si>
  <si>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</si>
  <si>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</si>
  <si>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</si>
  <si>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</si>
  <si>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</si>
  <si>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</si>
  <si>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</si>
  <si>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</si>
  <si>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</si>
  <si>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</si>
  <si>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</si>
  <si>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</si>
  <si>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</si>
  <si>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</si>
  <si>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</si>
  <si>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</si>
  <si>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</si>
  <si>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</si>
  <si>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</si>
  <si>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</si>
  <si>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</si>
  <si>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</si>
  <si>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</si>
  <si>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</si>
  <si>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</si>
  <si>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</si>
  <si>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</si>
  <si>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</si>
  <si>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</si>
  <si>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</si>
  <si>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</si>
  <si>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</si>
  <si>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</si>
  <si>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</si>
  <si>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</si>
  <si>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</si>
  <si>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</si>
  <si>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</si>
  <si>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</si>
  <si>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</si>
  <si>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</si>
  <si>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</si>
  <si>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</si>
  <si>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</si>
  <si>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</si>
  <si>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</si>
  <si>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</si>
  <si>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</si>
  <si>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</si>
  <si>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</si>
  <si>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</si>
  <si>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</si>
  <si>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</si>
  <si>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</si>
  <si>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</si>
  <si>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</si>
  <si>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</si>
  <si>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</si>
  <si>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</si>
  <si>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</si>
  <si>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</si>
  <si>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</si>
  <si>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</si>
  <si>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</si>
  <si>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</si>
  <si>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</si>
  <si>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</si>
  <si>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</si>
  <si>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</si>
  <si>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</si>
  <si>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</si>
  <si>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</si>
  <si>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</si>
  <si>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</si>
  <si>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</si>
  <si>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</si>
  <si>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</si>
  <si>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</si>
  <si>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</si>
  <si>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</si>
  <si>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</si>
  <si>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</si>
  <si>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</si>
  <si>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</si>
  <si>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</si>
  <si>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</si>
  <si>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</si>
  <si>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</si>
  <si>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</si>
  <si>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</si>
  <si>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</si>
  <si>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</si>
  <si>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</si>
  <si>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</si>
  <si>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</si>
  <si>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</si>
  <si>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</si>
  <si>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</si>
  <si>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</si>
  <si>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</si>
  <si>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</si>
  <si>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</si>
  <si>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</si>
  <si>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</si>
  <si>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</si>
  <si>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</si>
  <si>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</si>
  <si>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</si>
  <si>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</si>
  <si>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</si>
  <si>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</si>
  <si>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</si>
  <si>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</si>
  <si>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</si>
  <si>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</si>
  <si>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</si>
  <si>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</si>
  <si>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</si>
  <si>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</si>
  <si>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</si>
  <si>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</si>
  <si>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</si>
  <si>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</si>
  <si>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</si>
  <si>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</si>
  <si>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</si>
  <si>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</si>
  <si>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</si>
  <si>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</si>
  <si>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</si>
  <si>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</si>
  <si>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</si>
  <si>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</si>
  <si>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</si>
  <si>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</si>
  <si>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</si>
  <si>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</si>
  <si>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</si>
  <si>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</si>
  <si>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</si>
  <si>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</si>
  <si>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</si>
  <si>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</si>
  <si>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</si>
  <si>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</si>
  <si>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</si>
  <si>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</si>
  <si>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</si>
  <si>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</si>
  <si>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</si>
  <si>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</si>
  <si>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</si>
  <si>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</si>
  <si>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</si>
  <si>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</si>
  <si>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</si>
  <si>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</si>
  <si>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</si>
  <si>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</si>
  <si>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</si>
  <si>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</si>
  <si>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</si>
  <si>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</si>
  <si>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</si>
  <si>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</si>
  <si>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</si>
  <si>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</si>
  <si>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</si>
  <si>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</si>
  <si>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</si>
  <si>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</si>
  <si>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</si>
  <si>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</si>
  <si>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</si>
  <si>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</si>
  <si>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</si>
  <si>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</si>
  <si>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</si>
  <si>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</si>
  <si>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</si>
  <si>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</si>
  <si>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</si>
  <si>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</si>
  <si>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</si>
  <si>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</si>
  <si>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</si>
  <si>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</si>
  <si>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</si>
  <si>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</si>
  <si>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</si>
  <si>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</si>
  <si>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</si>
  <si>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</si>
  <si>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</si>
  <si>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</si>
  <si>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</si>
  <si>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</si>
  <si>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</si>
  <si>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</si>
  <si>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</si>
  <si>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</si>
  <si>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</si>
  <si>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</si>
  <si>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</si>
  <si>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</si>
  <si>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</si>
  <si>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</si>
  <si>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</si>
  <si>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</si>
  <si>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</si>
  <si>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</si>
  <si>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</si>
  <si>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</si>
  <si>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</si>
  <si>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</si>
  <si>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</si>
  <si>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</si>
  <si>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</si>
  <si>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</si>
  <si>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</si>
  <si>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</si>
  <si>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</si>
  <si>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</si>
  <si>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</si>
  <si>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</si>
  <si>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</si>
  <si>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</si>
  <si>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</si>
  <si>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</si>
  <si>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</si>
  <si>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</si>
  <si>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</si>
  <si>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</si>
  <si>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</si>
  <si>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</si>
  <si>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</si>
  <si>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</si>
  <si>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</si>
  <si>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</si>
  <si>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</si>
  <si>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</si>
  <si>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</si>
  <si>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</si>
  <si>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</si>
  <si>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</si>
  <si>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</si>
  <si>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</si>
  <si>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</si>
  <si>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</si>
  <si>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</si>
  <si>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</si>
  <si>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</si>
  <si>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</si>
  <si>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</si>
  <si>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</si>
  <si>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</si>
  <si>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</si>
  <si>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</si>
  <si>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</si>
  <si>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</si>
  <si>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</si>
  <si>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</si>
  <si>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</si>
  <si>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</si>
  <si>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</si>
  <si>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</si>
  <si>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</si>
  <si>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</si>
  <si>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</si>
  <si>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</si>
  <si>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</si>
  <si>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</si>
  <si>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</si>
  <si>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</si>
  <si>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</si>
  <si>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</si>
  <si>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</si>
  <si>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</si>
  <si>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</si>
  <si>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</si>
  <si>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</si>
  <si>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</si>
  <si>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</si>
  <si>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</si>
  <si>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</si>
  <si>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</si>
  <si>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</si>
  <si>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</si>
  <si>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</si>
  <si>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</si>
  <si>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</si>
  <si>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</si>
  <si>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</si>
  <si>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</si>
  <si>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</si>
  <si>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</si>
  <si>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</si>
  <si>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</si>
  <si>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</si>
  <si>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</si>
  <si>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</si>
  <si>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</si>
  <si>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</si>
  <si>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</si>
  <si>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</si>
  <si>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</si>
  <si>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</si>
  <si>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</si>
  <si>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</si>
  <si>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</si>
  <si>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</si>
  <si>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</si>
  <si>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</si>
  <si>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</si>
  <si>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</si>
  <si>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</si>
  <si>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</si>
  <si>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</si>
  <si>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</si>
  <si>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</si>
  <si>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</si>
  <si>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</si>
  <si>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</si>
  <si>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</si>
  <si>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</si>
  <si>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</si>
  <si>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</si>
  <si>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</si>
  <si>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</si>
  <si>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</si>
  <si>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</si>
  <si>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</si>
  <si>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</si>
  <si>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</si>
  <si>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</si>
  <si>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</si>
  <si>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</si>
  <si>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</si>
  <si>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</si>
  <si>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</si>
  <si>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</si>
  <si>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</si>
  <si>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</si>
  <si>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</si>
  <si>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</si>
  <si>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</si>
  <si>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</si>
  <si>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</si>
  <si>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</si>
  <si>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</si>
  <si>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</si>
  <si>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</si>
  <si>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</si>
  <si>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</si>
  <si>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</si>
  <si>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</si>
  <si>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</si>
  <si>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</si>
  <si>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</si>
  <si>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</si>
  <si>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</si>
  <si>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</si>
  <si>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</si>
  <si>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</si>
  <si>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</si>
  <si>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</si>
  <si>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</si>
  <si>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</si>
  <si>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</si>
  <si>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</si>
  <si>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</si>
  <si>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</si>
  <si>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</si>
  <si>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</si>
  <si>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</si>
  <si>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</si>
  <si>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</si>
  <si>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</si>
  <si>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</si>
  <si>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</si>
  <si>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</si>
  <si>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</si>
  <si>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</si>
  <si>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</si>
  <si>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</si>
  <si>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</si>
  <si>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</si>
  <si>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</si>
  <si>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</si>
  <si>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</si>
  <si>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</si>
  <si>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</si>
  <si>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</si>
  <si>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</si>
  <si>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</si>
  <si>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</si>
  <si>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</si>
  <si>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</si>
  <si>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</si>
  <si>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</si>
  <si>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</si>
  <si>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</si>
  <si>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</si>
  <si>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</si>
  <si>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</si>
  <si>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</si>
  <si>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</si>
  <si>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</si>
  <si>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</si>
  <si>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</si>
  <si>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</si>
  <si>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</si>
  <si>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</si>
  <si>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</si>
  <si>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</si>
  <si>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</si>
  <si>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</si>
  <si>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</si>
  <si>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</si>
  <si>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</si>
  <si>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</si>
  <si>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</si>
  <si>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</si>
  <si>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</si>
  <si>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</si>
  <si>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</si>
  <si>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</si>
  <si>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</si>
  <si>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</si>
  <si>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</si>
  <si>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</si>
  <si>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</si>
  <si>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</si>
  <si>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</si>
  <si>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</si>
  <si>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</si>
  <si>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</si>
  <si>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</si>
  <si>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</si>
  <si>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</si>
  <si>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</si>
  <si>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</si>
  <si>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</si>
  <si>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</si>
  <si>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</si>
  <si>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</si>
  <si>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</si>
  <si>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</si>
  <si>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</si>
  <si>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</si>
  <si>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</si>
  <si>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</si>
  <si>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</si>
  <si>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</si>
  <si>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</si>
  <si>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</si>
  <si>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</si>
  <si>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</si>
  <si>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</si>
  <si>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</si>
  <si>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</si>
  <si>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</si>
  <si>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</si>
  <si>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</si>
  <si>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</si>
  <si>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</si>
  <si>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</si>
  <si>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</si>
  <si>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</si>
  <si>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</si>
  <si>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</si>
  <si>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</si>
  <si>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</si>
  <si>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</si>
  <si>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</si>
  <si>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</si>
  <si>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</si>
  <si>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</si>
  <si>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</si>
  <si>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</si>
  <si>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</si>
  <si>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</si>
  <si>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</si>
  <si>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</si>
  <si>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</si>
  <si>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</si>
  <si>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</si>
  <si>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</si>
  <si>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</si>
  <si>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</si>
  <si>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</si>
  <si>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</si>
  <si>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</si>
  <si>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</si>
  <si>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</si>
  <si>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</si>
  <si>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</si>
  <si>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</si>
  <si>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</si>
  <si>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</si>
  <si>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</si>
  <si>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</si>
  <si>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</si>
  <si>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</si>
  <si>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</si>
  <si>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</si>
  <si>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</si>
  <si>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</si>
  <si>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</si>
  <si>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</si>
  <si>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</si>
  <si>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</si>
  <si>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</si>
  <si>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</si>
  <si>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</si>
  <si>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</si>
  <si>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</si>
  <si>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</si>
  <si>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</si>
  <si>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</si>
  <si>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</si>
  <si>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</si>
  <si>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</si>
  <si>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</si>
  <si>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</si>
  <si>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</si>
  <si>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</si>
  <si>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</si>
  <si>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</si>
  <si>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</si>
  <si>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</si>
  <si>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</si>
  <si>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</si>
  <si>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</si>
  <si>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</si>
  <si>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</si>
  <si>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</si>
  <si>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</si>
  <si>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</si>
  <si>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</si>
  <si>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</si>
  <si>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</si>
  <si>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</si>
  <si>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</si>
  <si>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</si>
  <si>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</si>
  <si>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</si>
  <si>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</si>
  <si>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</si>
  <si>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</si>
  <si>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</si>
  <si>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</si>
  <si>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</si>
  <si>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</si>
  <si>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</si>
  <si>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</si>
  <si>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</si>
  <si>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</si>
  <si>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</si>
  <si>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</si>
  <si>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</si>
  <si>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</si>
  <si>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</si>
  <si>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</si>
  <si>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</si>
  <si>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</si>
  <si>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</si>
  <si>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</si>
  <si>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</si>
  <si>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</si>
  <si>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</si>
  <si>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</si>
  <si>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</si>
  <si>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</si>
  <si>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</si>
  <si>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</si>
  <si>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</si>
  <si>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</si>
  <si>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</si>
  <si>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</si>
  <si>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</si>
  <si>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</si>
  <si>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</si>
  <si>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</si>
  <si>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</si>
  <si>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</si>
  <si>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</si>
  <si>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</si>
  <si>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</si>
  <si>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</si>
  <si>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</si>
  <si>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</si>
  <si>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</si>
  <si>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</si>
  <si>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</si>
  <si>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</si>
  <si>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</si>
  <si>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</si>
  <si>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</si>
  <si>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</si>
  <si>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</si>
  <si>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</si>
  <si>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</si>
  <si>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</si>
  <si>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</si>
  <si>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</si>
  <si>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</si>
  <si>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</si>
  <si>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</si>
  <si>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</si>
  <si>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</si>
  <si>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</si>
  <si>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</si>
  <si>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</si>
  <si>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</si>
  <si>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</si>
  <si>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</si>
  <si>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</si>
  <si>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</si>
  <si>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</si>
  <si>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</si>
  <si>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</si>
  <si>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</si>
  <si>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</si>
  <si>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</si>
  <si>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</si>
  <si>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</si>
  <si>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</si>
  <si>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</si>
  <si>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</si>
  <si>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</si>
  <si>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</si>
  <si>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</si>
  <si>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</si>
  <si>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</si>
  <si>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</si>
  <si>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</si>
  <si>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</si>
  <si>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</si>
  <si>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</si>
  <si>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</si>
  <si>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</si>
  <si>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</si>
  <si>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</si>
  <si>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</si>
  <si>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</si>
  <si>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</si>
  <si>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</si>
  <si>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</si>
  <si>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</si>
  <si>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</si>
  <si>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</si>
  <si>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</si>
  <si>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</si>
  <si>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</si>
  <si>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</si>
  <si>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</si>
  <si>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</si>
  <si>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</si>
  <si>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</si>
  <si>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</si>
  <si>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</si>
  <si>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</si>
  <si>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</si>
  <si>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</si>
  <si>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</si>
  <si>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</si>
  <si>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</si>
  <si>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</si>
  <si>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</si>
  <si>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</si>
  <si>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</si>
  <si>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</si>
  <si>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</si>
  <si>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</si>
  <si>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</si>
  <si>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</si>
  <si>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</si>
  <si>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</si>
  <si>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</si>
  <si>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</si>
  <si>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</si>
  <si>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</si>
  <si>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</si>
  <si>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</si>
  <si>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</si>
  <si>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</si>
  <si>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</si>
  <si>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</si>
  <si>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</si>
  <si>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</si>
  <si>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</si>
  <si>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</si>
  <si>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</si>
  <si>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</si>
  <si>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</si>
  <si>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</si>
  <si>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</si>
  <si>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</si>
  <si>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</si>
  <si>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</si>
  <si>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</si>
  <si>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</si>
  <si>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</si>
  <si>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</si>
  <si>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</si>
  <si>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</si>
  <si>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</si>
  <si>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</si>
  <si>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</si>
  <si>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</si>
  <si>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</si>
  <si>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</si>
  <si>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</si>
  <si>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</si>
  <si>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</si>
  <si>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</si>
  <si>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</si>
  <si>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</si>
  <si>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</si>
  <si>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</si>
  <si>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</si>
  <si>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</si>
  <si>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</si>
  <si>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</si>
  <si>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</si>
  <si>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</si>
  <si>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</si>
  <si>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</si>
  <si>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</si>
  <si>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</si>
  <si>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</si>
  <si>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</si>
  <si>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</si>
  <si>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</si>
  <si>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</si>
  <si>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</si>
  <si>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</si>
  <si>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</si>
  <si>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</si>
  <si>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</si>
  <si>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</si>
  <si>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</si>
  <si>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</si>
  <si>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</si>
  <si>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</si>
  <si>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</si>
  <si>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</si>
  <si>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</si>
  <si>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</si>
  <si>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</si>
  <si>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</si>
  <si>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</si>
  <si>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</si>
  <si>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</si>
  <si>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</si>
  <si>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</si>
  <si>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</si>
  <si>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</si>
  <si>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</si>
  <si>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</si>
  <si>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</si>
  <si>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</si>
  <si>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</si>
  <si>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</si>
  <si>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</si>
  <si>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</si>
  <si>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</si>
  <si>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</si>
  <si>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</si>
  <si>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</si>
  <si>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</si>
  <si>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</si>
  <si>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</si>
  <si>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</si>
  <si>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</si>
  <si>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</si>
  <si>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</si>
  <si>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</si>
  <si>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</si>
  <si>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</si>
  <si>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</si>
  <si>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</si>
  <si>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</si>
  <si>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</si>
  <si>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</si>
  <si>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</si>
  <si>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</si>
  <si>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</si>
  <si>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</si>
  <si>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</si>
  <si>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</si>
  <si>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</si>
  <si>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</si>
  <si>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</si>
  <si>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</si>
  <si>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</si>
  <si>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</si>
  <si>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</si>
  <si>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</si>
  <si>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</si>
  <si>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</si>
  <si>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</si>
  <si>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</si>
  <si>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</si>
  <si>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</si>
  <si>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</si>
  <si>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</si>
  <si>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</si>
  <si>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</si>
  <si>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</si>
  <si>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</si>
  <si>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</si>
  <si>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</si>
  <si>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</si>
  <si>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</si>
  <si>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</si>
  <si>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</si>
  <si>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</si>
  <si>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</si>
  <si>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</si>
  <si>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</si>
  <si>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</si>
  <si>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</si>
  <si>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</si>
  <si>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</si>
  <si>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</si>
  <si>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</si>
  <si>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</si>
  <si>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</si>
  <si>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</si>
  <si>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</si>
  <si>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</si>
  <si>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</si>
  <si>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</si>
  <si>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</si>
  <si>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</si>
  <si>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</si>
  <si>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</si>
  <si>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</si>
  <si>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</si>
  <si>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</si>
  <si>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</si>
  <si>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</si>
  <si>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</si>
  <si>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</si>
  <si>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</si>
  <si>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</si>
  <si>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</si>
  <si>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</si>
  <si>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</si>
  <si>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</si>
  <si>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</si>
  <si>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</si>
  <si>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</si>
  <si>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</si>
  <si>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</si>
  <si>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</si>
  <si>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</si>
  <si>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</si>
  <si>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</si>
  <si>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</si>
  <si>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</si>
  <si>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</si>
  <si>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</si>
  <si>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</si>
  <si>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</si>
  <si>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</si>
  <si>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</si>
  <si>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</si>
  <si>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</si>
  <si>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</si>
  <si>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</si>
  <si>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</si>
  <si>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</si>
  <si>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</si>
  <si>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</si>
  <si>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</si>
  <si>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</si>
  <si>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</si>
  <si>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</si>
  <si>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</si>
  <si>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</si>
  <si>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</si>
  <si>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</si>
  <si>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</si>
  <si>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</si>
  <si>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</si>
  <si>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</si>
  <si>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</si>
  <si>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</si>
  <si>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</si>
  <si>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</si>
  <si>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</si>
  <si>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</si>
  <si>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</si>
  <si>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</si>
  <si>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</si>
  <si>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</si>
  <si>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</si>
  <si>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</si>
  <si>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</si>
  <si>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</si>
  <si>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</si>
  <si>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</si>
  <si>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</si>
  <si>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</si>
  <si>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</si>
  <si>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</si>
  <si>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</si>
  <si>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</si>
  <si>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</si>
  <si>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</si>
  <si>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</si>
  <si>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</si>
  <si>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</si>
  <si>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</si>
  <si>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</si>
  <si>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</si>
  <si>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</si>
  <si>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</si>
  <si>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</si>
  <si>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</si>
  <si>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</si>
  <si>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</si>
  <si>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</si>
  <si>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</si>
  <si>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</si>
  <si>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</si>
  <si>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</si>
  <si>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</si>
  <si>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</si>
  <si>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</si>
  <si>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</si>
  <si>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</si>
  <si>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</si>
  <si>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</si>
  <si>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</si>
  <si>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</si>
  <si>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</si>
  <si>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</si>
  <si>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</si>
  <si>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</si>
  <si>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</si>
  <si>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</si>
  <si>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</si>
  <si>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</si>
  <si>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</si>
  <si>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</si>
  <si>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</si>
  <si>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</si>
  <si>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</si>
  <si>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</si>
  <si>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</si>
  <si>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</si>
  <si>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</si>
  <si>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</si>
  <si>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</si>
  <si>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</si>
  <si>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</si>
  <si>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</si>
  <si>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</si>
  <si>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</si>
  <si>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</si>
  <si>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</si>
  <si>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</si>
  <si>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</si>
  <si>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</si>
  <si>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</si>
  <si>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</si>
  <si>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</si>
  <si>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</si>
  <si>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</si>
  <si>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</si>
  <si>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</si>
  <si>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</si>
  <si>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</si>
  <si>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</si>
  <si>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</si>
  <si>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</si>
  <si>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</si>
  <si>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</si>
  <si>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</si>
  <si>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</si>
  <si>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</si>
  <si>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</si>
  <si>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</si>
  <si>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</si>
  <si>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</si>
  <si>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</si>
  <si>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</si>
  <si>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</si>
  <si>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</si>
  <si>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</si>
  <si>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</si>
  <si>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</si>
  <si>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</si>
  <si>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</si>
  <si>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</si>
  <si>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</si>
  <si>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</si>
  <si>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</si>
  <si>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</si>
  <si>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</si>
  <si>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</si>
  <si>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</si>
  <si>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</si>
  <si>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</si>
  <si>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</si>
  <si>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</si>
  <si>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</si>
  <si>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</si>
  <si>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</si>
  <si>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</si>
  <si>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</si>
  <si>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</si>
  <si>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</si>
  <si>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</si>
  <si>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</si>
  <si>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</si>
  <si>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</si>
  <si>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</si>
  <si>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</si>
  <si>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</si>
  <si>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</si>
  <si>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</si>
  <si>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</si>
  <si>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</si>
  <si>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</si>
  <si>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</si>
  <si>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</si>
  <si>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</si>
  <si>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</si>
  <si>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</si>
  <si>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</si>
  <si>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</si>
  <si>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</si>
  <si>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</si>
  <si>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</si>
  <si>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</si>
  <si>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</si>
  <si>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</si>
  <si>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</si>
  <si>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</si>
  <si>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</si>
  <si>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</si>
  <si>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</si>
  <si>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</si>
  <si>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</si>
  <si>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</si>
  <si>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</si>
  <si>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</si>
  <si>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</si>
  <si>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</si>
  <si>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</si>
  <si>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</si>
  <si>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</si>
  <si>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</si>
  <si>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</si>
  <si>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</si>
  <si>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</si>
  <si>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</si>
  <si>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</si>
  <si>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</si>
  <si>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</si>
  <si>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</si>
  <si>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</si>
  <si>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</si>
  <si>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</si>
  <si>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</si>
  <si>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</si>
  <si>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</si>
  <si>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</si>
  <si>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</si>
  <si>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</si>
  <si>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</si>
  <si>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</si>
  <si>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</si>
  <si>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</si>
  <si>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</si>
  <si>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</si>
  <si>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</si>
  <si>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</si>
  <si>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</si>
  <si>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</si>
  <si>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</si>
  <si>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</si>
  <si>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</si>
  <si>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</si>
  <si>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</si>
  <si>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</si>
  <si>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</si>
  <si>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</si>
  <si>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</si>
  <si>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</si>
  <si>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</si>
  <si>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</si>
  <si>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</si>
  <si>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</si>
  <si>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</si>
  <si>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</si>
  <si>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</si>
  <si>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</si>
  <si>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</si>
  <si>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</si>
  <si>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</si>
  <si>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</si>
  <si>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</si>
  <si>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</si>
  <si>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</si>
  <si>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</si>
  <si>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</si>
  <si>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</si>
  <si>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</si>
  <si>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</si>
  <si>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</si>
  <si>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</si>
  <si>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</si>
  <si>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</si>
  <si>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</si>
  <si>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</si>
  <si>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</si>
  <si>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</si>
  <si>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</si>
  <si>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</si>
  <si>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</si>
  <si>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</si>
  <si>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</si>
  <si>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</si>
  <si>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</si>
  <si>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</si>
  <si>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</si>
  <si>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</si>
  <si>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</si>
  <si>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</si>
  <si>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</si>
  <si>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</si>
  <si>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</si>
  <si>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</si>
  <si>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</si>
  <si>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</si>
  <si>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</si>
  <si>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</si>
  <si>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</si>
  <si>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</si>
  <si>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</si>
  <si>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</si>
  <si>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</si>
  <si>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</si>
  <si>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</si>
  <si>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</si>
  <si>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</si>
  <si>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</si>
  <si>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</si>
  <si>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</si>
  <si>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</si>
  <si>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</si>
  <si>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</si>
  <si>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</si>
  <si>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</si>
  <si>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</si>
  <si>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</si>
  <si>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</si>
  <si>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</si>
  <si>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</si>
  <si>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</si>
  <si>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</si>
  <si>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</si>
  <si>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</si>
  <si>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</si>
  <si>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</si>
  <si>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</si>
  <si>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</si>
  <si>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</si>
  <si>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</si>
  <si>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</si>
  <si>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</si>
  <si>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</si>
  <si>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</si>
  <si>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</si>
  <si>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</si>
  <si>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</si>
  <si>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</si>
  <si>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</si>
  <si>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</si>
  <si>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</si>
  <si>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</si>
  <si>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</si>
  <si>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</si>
  <si>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</si>
  <si>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</si>
  <si>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</si>
  <si>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</si>
  <si>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</si>
  <si>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</si>
  <si>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</si>
  <si>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</si>
  <si>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</si>
  <si>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</si>
  <si>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</si>
  <si>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</si>
  <si>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</si>
  <si>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</si>
  <si>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</si>
  <si>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</si>
  <si>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</si>
  <si>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</si>
  <si>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</si>
  <si>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</si>
  <si>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</si>
  <si>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</si>
  <si>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</si>
  <si>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</si>
  <si>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</si>
  <si>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</si>
  <si>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</si>
  <si>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</si>
  <si>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</si>
  <si>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</si>
  <si>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</si>
  <si>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</si>
  <si>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</si>
  <si>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</si>
  <si>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</si>
  <si>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</si>
  <si>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</si>
  <si>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</si>
  <si>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</si>
  <si>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</si>
  <si>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</si>
  <si>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</si>
  <si>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</si>
  <si>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</si>
  <si>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</si>
  <si>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</si>
  <si>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</si>
  <si>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</si>
  <si>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</si>
  <si>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</si>
  <si>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</si>
  <si>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</si>
  <si>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</si>
  <si>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</si>
  <si>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</si>
  <si>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</si>
  <si>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</si>
  <si>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</si>
  <si>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</si>
  <si>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</si>
  <si>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</si>
  <si>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</si>
  <si>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</si>
  <si>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</si>
  <si>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</si>
  <si>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</si>
  <si>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</si>
  <si>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</si>
  <si>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</si>
  <si>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</si>
  <si>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</si>
  <si>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</si>
  <si>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</si>
  <si>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</si>
  <si>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</si>
  <si>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</si>
  <si>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</si>
  <si>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</si>
  <si>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</si>
  <si>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</si>
  <si>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</si>
  <si>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</si>
  <si>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</si>
  <si>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</si>
  <si>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</si>
  <si>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</si>
  <si>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</si>
  <si>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</si>
  <si>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</si>
  <si>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</si>
  <si>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</si>
  <si>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</si>
  <si>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</si>
  <si>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</si>
  <si>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</si>
  <si>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</si>
  <si>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</si>
  <si>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</si>
  <si>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</si>
  <si>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</si>
  <si>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</si>
  <si>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</si>
  <si>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</si>
  <si>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</si>
  <si>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</si>
  <si>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</si>
  <si>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</si>
  <si>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</si>
  <si>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</si>
  <si>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</si>
  <si>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</si>
  <si>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</si>
  <si>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</si>
  <si>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</si>
  <si>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</si>
  <si>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</si>
  <si>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</si>
  <si>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</si>
  <si>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</si>
  <si>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</si>
  <si>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</si>
  <si>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</si>
  <si>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</si>
  <si>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</si>
  <si>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</si>
  <si>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</si>
  <si>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</si>
  <si>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</si>
  <si>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</si>
  <si>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</si>
  <si>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</si>
  <si>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</si>
  <si>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</si>
  <si>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</si>
  <si>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</si>
  <si>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</si>
  <si>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</si>
  <si>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</si>
  <si>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</si>
  <si>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</si>
  <si>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</si>
  <si>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</si>
  <si>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</si>
  <si>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</si>
  <si>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</si>
  <si>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</si>
  <si>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</si>
  <si>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</si>
  <si>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</si>
  <si>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</si>
  <si>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</si>
  <si>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</si>
  <si>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</si>
  <si>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</si>
  <si>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</si>
  <si>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</si>
  <si>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</si>
  <si>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</si>
  <si>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</si>
  <si>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</si>
  <si>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</si>
  <si>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</si>
  <si>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</si>
  <si>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</si>
  <si>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</si>
  <si>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</si>
  <si>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</si>
  <si>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</si>
  <si>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</si>
  <si>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</si>
  <si>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</si>
  <si>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</si>
  <si>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</si>
  <si>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</si>
  <si>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</si>
  <si>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</si>
  <si>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</si>
  <si>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</si>
  <si>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</si>
  <si>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</si>
  <si>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</si>
  <si>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</si>
  <si>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</si>
  <si>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</si>
  <si>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</si>
  <si>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</si>
  <si>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</si>
  <si>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</si>
  <si>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</si>
  <si>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</si>
  <si>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</si>
  <si>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</si>
  <si>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</si>
  <si>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</si>
  <si>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</si>
  <si>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</si>
  <si>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</si>
  <si>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</si>
  <si>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</si>
  <si>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</si>
  <si>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</si>
  <si>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</si>
  <si>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</si>
  <si>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</si>
  <si>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</si>
  <si>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</si>
  <si>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</si>
  <si>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</si>
  <si>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</si>
  <si>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</si>
  <si>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</si>
  <si>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</si>
  <si>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</si>
  <si>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</si>
  <si>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</si>
  <si>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</si>
  <si>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</si>
  <si>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</si>
  <si>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</si>
  <si>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</si>
  <si>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</si>
  <si>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</si>
  <si>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</si>
  <si>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</si>
  <si>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</si>
  <si>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</si>
  <si>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</si>
  <si>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</si>
  <si>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</si>
  <si>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</si>
  <si>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</si>
  <si>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</si>
  <si>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</si>
  <si>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</si>
  <si>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</si>
  <si>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</si>
  <si>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</si>
  <si>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</si>
  <si>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</si>
  <si>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</si>
  <si>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</si>
  <si>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</si>
  <si>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</si>
  <si>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</si>
  <si>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</si>
  <si>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</si>
  <si>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</si>
  <si>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</si>
  <si>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</si>
  <si>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</si>
  <si>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</si>
  <si>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</si>
  <si>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</si>
  <si>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</si>
  <si>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</si>
  <si>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</si>
  <si>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</si>
  <si>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</si>
  <si>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</si>
  <si>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</si>
  <si>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</si>
  <si>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</si>
  <si>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</si>
  <si>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</si>
  <si>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</si>
  <si>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</si>
  <si>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</si>
  <si>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</si>
  <si>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</si>
  <si>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</si>
  <si>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</si>
  <si>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</si>
  <si>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</si>
  <si>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</si>
  <si>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</si>
  <si>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</si>
  <si>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</si>
  <si>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</si>
  <si>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</si>
  <si>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</si>
  <si>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</si>
  <si>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</si>
  <si>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</si>
  <si>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</si>
  <si>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</si>
  <si>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</si>
  <si>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</si>
  <si>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</si>
  <si>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</si>
  <si>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</si>
  <si>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</si>
  <si>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</si>
  <si>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</si>
  <si>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</si>
  <si>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</si>
  <si>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</si>
  <si>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</si>
  <si>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</si>
  <si>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</si>
  <si>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</si>
  <si>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</si>
  <si>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</si>
  <si>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</si>
  <si>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</si>
  <si>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</si>
  <si>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</si>
  <si>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</si>
  <si>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</si>
  <si>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</si>
  <si>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</si>
  <si>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</si>
  <si>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</si>
  <si>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</si>
  <si>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</si>
  <si>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</si>
  <si>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</si>
  <si>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</si>
  <si>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</si>
  <si>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</si>
  <si>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</si>
  <si>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</si>
  <si>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</si>
  <si>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</si>
  <si>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</si>
  <si>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</si>
  <si>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</si>
  <si>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</si>
  <si>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</si>
  <si>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</si>
  <si>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</si>
  <si>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</si>
  <si>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</si>
  <si>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</si>
  <si>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</si>
  <si>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</si>
  <si>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</si>
  <si>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</si>
  <si>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</si>
  <si>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</si>
  <si>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</si>
  <si>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</si>
  <si>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</si>
  <si>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</si>
  <si>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</si>
  <si>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</si>
  <si>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</si>
  <si>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</si>
  <si>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</si>
  <si>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</si>
  <si>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</si>
  <si>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</si>
  <si>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</si>
  <si>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</si>
  <si>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</si>
  <si>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</si>
  <si>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</si>
  <si>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</si>
  <si>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</si>
  <si>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</si>
  <si>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</si>
  <si>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</si>
  <si>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</si>
  <si>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</si>
  <si>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</si>
  <si>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</si>
  <si>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</si>
  <si>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</si>
  <si>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</si>
  <si>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</si>
  <si>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</si>
  <si>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</si>
  <si>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</si>
  <si>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</si>
  <si>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</si>
  <si>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</si>
  <si>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</si>
  <si>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</si>
  <si>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</si>
  <si>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</si>
  <si>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</si>
  <si>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</si>
  <si>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</si>
  <si>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</si>
  <si>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</si>
  <si>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</si>
  <si>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</si>
  <si>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</si>
  <si>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</si>
  <si>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</si>
  <si>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</si>
  <si>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</si>
  <si>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</si>
  <si>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</si>
  <si>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</si>
  <si>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</si>
  <si>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</si>
  <si>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</si>
  <si>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</si>
  <si>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</si>
  <si>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</si>
  <si>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</si>
  <si>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</si>
  <si>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</si>
  <si>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</si>
  <si>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</si>
  <si>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</si>
  <si>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</si>
  <si>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</si>
  <si>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</si>
  <si>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</si>
  <si>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</si>
  <si>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</si>
  <si>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</si>
  <si>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</si>
  <si>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</si>
  <si>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</si>
  <si>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</si>
  <si>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</si>
  <si>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</si>
  <si>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</si>
  <si>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</si>
  <si>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</si>
  <si>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</si>
  <si>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</si>
  <si>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</si>
  <si>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</si>
  <si>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</si>
  <si>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</si>
  <si>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</si>
  <si>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</si>
  <si>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</si>
  <si>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</si>
  <si>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</si>
  <si>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</si>
  <si>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</si>
  <si>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</si>
  <si>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</si>
  <si>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</si>
  <si>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</si>
  <si>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</si>
  <si>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</si>
  <si>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</si>
  <si>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</si>
  <si>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</si>
  <si>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</si>
  <si>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</si>
  <si>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</si>
  <si>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</si>
  <si>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</si>
  <si>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</si>
  <si>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</si>
  <si>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</si>
  <si>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</si>
  <si>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</si>
  <si>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</si>
  <si>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</si>
  <si>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</si>
  <si>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</si>
  <si>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</si>
  <si>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</si>
  <si>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</si>
  <si>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</si>
  <si>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</si>
  <si>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</si>
  <si>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</si>
  <si>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</si>
  <si>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</si>
  <si>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</si>
  <si>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</si>
  <si>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</si>
  <si>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</si>
  <si>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</si>
  <si>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</si>
  <si>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</si>
  <si>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</si>
  <si>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</si>
  <si>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</si>
  <si>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</si>
  <si>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</si>
  <si>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</si>
  <si>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</si>
  <si>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</si>
  <si>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</si>
  <si>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</si>
  <si>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</si>
  <si>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</si>
  <si>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</si>
  <si>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</si>
  <si>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</si>
  <si>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</si>
  <si>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</si>
  <si>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</si>
  <si>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</si>
  <si>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</si>
  <si>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</si>
  <si>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</si>
  <si>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</si>
  <si>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</si>
  <si>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</si>
  <si>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</si>
  <si>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</si>
  <si>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</si>
  <si>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</si>
  <si>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</si>
  <si>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</si>
  <si>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</si>
  <si>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</si>
  <si>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</si>
  <si>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</si>
  <si>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</si>
  <si>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</si>
  <si>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</si>
  <si>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</si>
  <si>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</si>
  <si>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</si>
  <si>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</si>
  <si>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</si>
  <si>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</si>
  <si>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</si>
  <si>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</si>
  <si>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</si>
  <si>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</si>
  <si>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</si>
  <si>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</si>
  <si>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</si>
  <si>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</si>
  <si>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</si>
  <si>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</si>
  <si>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</si>
  <si>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</si>
  <si>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</si>
  <si>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</si>
  <si>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</si>
  <si>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</si>
  <si>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</si>
  <si>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</si>
  <si>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</si>
  <si>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</si>
  <si>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</si>
  <si>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</si>
  <si>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</si>
  <si>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</si>
  <si>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</si>
  <si>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</si>
  <si>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</si>
  <si>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</si>
  <si>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</si>
  <si>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</si>
  <si>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</si>
  <si>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</si>
  <si>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</si>
  <si>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</si>
  <si>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</si>
  <si>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</si>
  <si>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</si>
  <si>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</si>
  <si>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</si>
  <si>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</si>
  <si>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</si>
  <si>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</si>
  <si>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</si>
  <si>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</si>
  <si>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</si>
  <si>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</si>
  <si>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</si>
  <si>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</si>
  <si>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</si>
  <si>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</si>
  <si>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</si>
  <si>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</si>
  <si>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</si>
  <si>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</si>
  <si>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</si>
  <si>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</si>
  <si>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</si>
  <si>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</si>
  <si>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</si>
  <si>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</si>
  <si>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</si>
  <si>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</si>
  <si>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</si>
  <si>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</si>
  <si>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</si>
  <si>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</si>
  <si>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</si>
  <si>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</si>
  <si>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</si>
  <si>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</si>
  <si>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</si>
  <si>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</si>
  <si>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</si>
  <si>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</si>
  <si>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</si>
  <si>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</si>
  <si>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</si>
  <si>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</si>
  <si>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</si>
  <si>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</si>
  <si>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</si>
  <si>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</si>
  <si>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</si>
  <si>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</si>
  <si>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</si>
  <si>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</si>
  <si>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</si>
  <si>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</si>
  <si>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</si>
  <si>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</si>
  <si>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</si>
  <si>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</si>
  <si>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</si>
  <si>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</si>
  <si>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</si>
  <si>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</si>
  <si>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</si>
  <si>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</si>
  <si>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</si>
  <si>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</si>
  <si>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</si>
  <si>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</si>
  <si>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</si>
  <si>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</si>
  <si>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</si>
  <si>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</si>
  <si>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</si>
  <si>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</si>
  <si>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</si>
  <si>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</si>
  <si>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</si>
  <si>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</si>
  <si>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</si>
  <si>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</si>
  <si>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</si>
  <si>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</si>
  <si>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</si>
  <si>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</si>
  <si>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</si>
  <si>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</si>
  <si>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</si>
  <si>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</si>
  <si>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</si>
  <si>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</si>
  <si>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</si>
  <si>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</si>
  <si>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</si>
  <si>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</si>
  <si>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</si>
  <si>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</si>
  <si>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</si>
  <si>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</si>
  <si>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</si>
  <si>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</si>
  <si>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</si>
  <si>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</si>
  <si>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</si>
  <si>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</si>
  <si>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</si>
  <si>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</si>
  <si>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</si>
  <si>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</si>
  <si>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</si>
  <si>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</si>
  <si>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</si>
  <si>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</si>
  <si>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</si>
  <si>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</si>
  <si>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</si>
  <si>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</si>
  <si>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</si>
  <si>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</si>
  <si>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</si>
  <si>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</si>
  <si>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</si>
  <si>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</si>
  <si>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</si>
  <si>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</si>
  <si>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</si>
  <si>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</si>
  <si>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</si>
  <si>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</si>
  <si>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</si>
  <si>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</si>
  <si>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</si>
  <si>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</si>
  <si>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</si>
  <si>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</si>
  <si>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</si>
  <si>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</si>
  <si>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</si>
  <si>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</si>
  <si>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</si>
  <si>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</si>
  <si>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</si>
  <si>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</si>
  <si>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</si>
  <si>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</si>
  <si>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</si>
  <si>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</si>
  <si>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</si>
  <si>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</si>
  <si>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</si>
  <si>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</si>
  <si>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</si>
  <si>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</si>
  <si>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</si>
  <si>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</si>
  <si>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</si>
  <si>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</si>
  <si>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</si>
  <si>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</si>
  <si>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</si>
  <si>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</si>
  <si>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</si>
  <si>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</si>
  <si>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</si>
  <si>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</si>
  <si>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</si>
  <si>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</si>
  <si>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</si>
  <si>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</si>
  <si>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</si>
  <si>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</si>
  <si>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</si>
  <si>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</si>
  <si>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</si>
  <si>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</si>
  <si>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</si>
  <si>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</si>
  <si>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</si>
  <si>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</si>
  <si>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</si>
  <si>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</si>
  <si>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</si>
  <si>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</si>
  <si>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</si>
  <si>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</si>
  <si>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</si>
  <si>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</si>
  <si>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</si>
  <si>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</si>
  <si>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</si>
  <si>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</si>
  <si>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</si>
  <si>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</si>
  <si>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</si>
  <si>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</si>
  <si>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</si>
  <si>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</si>
  <si>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</si>
  <si>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</si>
  <si>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</si>
  <si>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</si>
  <si>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</si>
  <si>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</si>
  <si>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</si>
  <si>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</si>
  <si>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</si>
  <si>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</si>
  <si>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</si>
  <si>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</si>
  <si>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</si>
  <si>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</si>
  <si>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</si>
  <si>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</si>
  <si>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</si>
  <si>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</si>
  <si>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</si>
  <si>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</si>
  <si>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</si>
  <si>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</si>
  <si>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</si>
  <si>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</si>
  <si>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</si>
  <si>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</si>
  <si>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</si>
  <si>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</si>
  <si>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</si>
  <si>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</si>
  <si>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</si>
  <si>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</si>
  <si>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</si>
  <si>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</si>
  <si>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</si>
  <si>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</si>
  <si>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</si>
  <si>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</si>
  <si>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</si>
  <si>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</si>
  <si>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</si>
  <si>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</si>
  <si>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</si>
  <si>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</si>
  <si>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</si>
  <si>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</si>
  <si>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</si>
  <si>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</si>
  <si>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</si>
  <si>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</si>
  <si>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</si>
  <si>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</si>
  <si>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</si>
  <si>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</si>
  <si>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</si>
  <si>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</si>
  <si>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</si>
  <si>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</si>
  <si>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</si>
  <si>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</si>
  <si>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</si>
  <si>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</si>
  <si>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</si>
  <si>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</si>
  <si>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</si>
  <si>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</si>
  <si>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</si>
  <si>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</si>
  <si>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</si>
  <si>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</si>
  <si>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</si>
  <si>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</si>
  <si>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</si>
  <si>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</si>
  <si>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</si>
  <si>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</si>
  <si>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</si>
  <si>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</si>
  <si>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</si>
  <si>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</si>
  <si>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</si>
  <si>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</si>
  <si>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</si>
  <si>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</si>
  <si>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</si>
  <si>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</si>
  <si>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</si>
  <si>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</si>
  <si>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</si>
  <si>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</si>
  <si>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</si>
  <si>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</si>
  <si>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</si>
  <si>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</si>
  <si>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</si>
  <si>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</si>
  <si>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</si>
  <si>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</si>
  <si>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</si>
  <si>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</si>
  <si>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</si>
  <si>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</si>
  <si>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</si>
  <si>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</si>
  <si>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</si>
  <si>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</si>
  <si>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</si>
  <si>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</si>
  <si>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</si>
  <si>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</si>
  <si>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</si>
  <si>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</si>
  <si>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</si>
  <si>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</si>
  <si>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</si>
  <si>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</si>
  <si>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</si>
  <si>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</si>
  <si>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</si>
  <si>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</si>
  <si>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</si>
  <si>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</si>
  <si>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</si>
  <si>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</si>
  <si>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</si>
  <si>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</si>
  <si>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</si>
  <si>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</si>
  <si>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</si>
  <si>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</si>
  <si>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</si>
  <si>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</si>
  <si>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</si>
  <si>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</si>
  <si>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</si>
  <si>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</si>
  <si>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</si>
  <si>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</si>
  <si>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</si>
  <si>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</si>
  <si>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</si>
  <si>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</si>
  <si>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</si>
  <si>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</si>
  <si>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</si>
  <si>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</si>
  <si>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</si>
  <si>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</si>
  <si>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</si>
  <si>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</si>
  <si>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</si>
  <si>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</si>
  <si>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</si>
  <si>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</si>
  <si>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</si>
  <si>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</si>
  <si>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</si>
  <si>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</si>
  <si>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</si>
  <si>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</si>
  <si>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</si>
  <si>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</si>
  <si>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</si>
  <si>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</si>
  <si>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</si>
  <si>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</si>
  <si>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</si>
  <si>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</si>
  <si>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</si>
  <si>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</si>
  <si>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</si>
  <si>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</si>
  <si>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</si>
  <si>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</si>
  <si>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</si>
  <si>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</si>
  <si>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</si>
  <si>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</si>
  <si>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</si>
  <si>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</si>
  <si>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</si>
  <si>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</si>
  <si>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</si>
  <si>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</si>
  <si>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</si>
  <si>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</si>
  <si>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</si>
  <si>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</si>
  <si>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</si>
  <si>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</si>
  <si>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</si>
  <si>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</si>
  <si>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</si>
  <si>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</si>
  <si>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</si>
  <si>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</si>
  <si>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</si>
  <si>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</si>
  <si>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</si>
  <si>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</si>
  <si>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</si>
  <si>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</si>
  <si>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</si>
  <si>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</si>
  <si>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</si>
  <si>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</si>
  <si>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</si>
  <si>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</si>
  <si>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</si>
  <si>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</si>
  <si>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</si>
  <si>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</si>
  <si>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</si>
  <si>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</si>
  <si>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</si>
  <si>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</si>
  <si>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</si>
  <si>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</si>
  <si>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</si>
  <si>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</si>
  <si>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</si>
  <si>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</si>
  <si>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</si>
  <si>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</si>
  <si>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</si>
  <si>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</si>
  <si>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</si>
  <si>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</si>
  <si>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</si>
  <si>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</si>
  <si>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</si>
  <si>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</si>
  <si>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</si>
  <si>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</si>
  <si>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</si>
  <si>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</si>
  <si>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</si>
  <si>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</si>
  <si>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</si>
  <si>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</si>
  <si>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</si>
  <si>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</si>
  <si>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</si>
  <si>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</si>
  <si>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</si>
  <si>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</si>
  <si>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</si>
  <si>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</si>
  <si>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</si>
  <si>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</si>
  <si>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</si>
  <si>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</si>
  <si>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</si>
  <si>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</si>
  <si>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</si>
  <si>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</si>
  <si>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</si>
  <si>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</si>
  <si>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</si>
  <si>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</si>
  <si>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</si>
  <si>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</si>
  <si>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</si>
  <si>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</si>
  <si>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</si>
  <si>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</si>
  <si>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</si>
  <si>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</si>
  <si>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</si>
  <si>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</si>
  <si>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</si>
  <si>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</si>
  <si>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</si>
  <si>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</si>
  <si>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</si>
  <si>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</si>
  <si>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</si>
  <si>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</si>
  <si>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</si>
  <si>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</si>
  <si>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</si>
  <si>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</si>
  <si>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</si>
  <si>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</si>
  <si>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</si>
  <si>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</si>
  <si>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</si>
  <si>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</si>
  <si>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</si>
  <si>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</si>
  <si>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</si>
  <si>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</si>
  <si>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</si>
  <si>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</si>
  <si>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</si>
  <si>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</si>
  <si>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</si>
  <si>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</si>
  <si>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</si>
  <si>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</si>
  <si>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</si>
  <si>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</si>
  <si>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</si>
  <si>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</si>
  <si>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</si>
  <si>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</si>
  <si>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</si>
  <si>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</si>
  <si>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</si>
  <si>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</si>
  <si>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</si>
  <si>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</si>
  <si>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</si>
  <si>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</si>
  <si>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</si>
  <si>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</si>
  <si>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</si>
  <si>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</si>
  <si>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</si>
  <si>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</si>
  <si>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</si>
  <si>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</si>
  <si>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</si>
  <si>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</si>
  <si>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</si>
  <si>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</si>
  <si>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</si>
  <si>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</si>
  <si>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</si>
  <si>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</si>
  <si>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</si>
  <si>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</si>
  <si>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</si>
  <si>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</si>
  <si>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</si>
  <si>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</si>
  <si>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</si>
  <si>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</si>
  <si>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</si>
  <si>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</si>
  <si>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</si>
  <si>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</si>
  <si>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</si>
  <si>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</si>
  <si>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</si>
  <si>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</si>
  <si>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</si>
  <si>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</si>
  <si>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</si>
  <si>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</si>
  <si>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</si>
  <si>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</si>
  <si>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</si>
  <si>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</si>
  <si>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</si>
  <si>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</si>
  <si>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</si>
  <si>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</si>
  <si>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</si>
  <si>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</si>
  <si>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</si>
  <si>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</si>
  <si>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</si>
  <si>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</si>
  <si>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</si>
  <si>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</si>
  <si>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</si>
  <si>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</si>
  <si>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</si>
  <si>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</si>
  <si>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</si>
  <si>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</si>
  <si>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</si>
  <si>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</si>
  <si>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</si>
  <si>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</si>
  <si>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</si>
  <si>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</si>
  <si>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</si>
  <si>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</si>
  <si>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</si>
  <si>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</si>
  <si>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</si>
  <si>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</si>
  <si>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</si>
  <si>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</si>
  <si>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</si>
  <si>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</si>
  <si>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</si>
  <si>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</si>
  <si>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</si>
  <si>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</si>
  <si>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</si>
  <si>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</si>
  <si>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</si>
  <si>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</si>
  <si>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</si>
  <si>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</si>
  <si>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</si>
  <si>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</si>
  <si>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</si>
  <si>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</si>
  <si>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</si>
  <si>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</si>
  <si>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</si>
  <si>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</si>
  <si>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</si>
  <si>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</si>
  <si>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</si>
  <si>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</si>
  <si>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</si>
  <si>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</si>
  <si>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</si>
  <si>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</si>
  <si>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</si>
  <si>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</si>
  <si>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</si>
  <si>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</si>
  <si>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</si>
  <si>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</si>
  <si>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</si>
  <si>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</si>
  <si>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</si>
  <si>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</si>
  <si>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</si>
  <si>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</si>
  <si>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</si>
  <si>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</si>
  <si>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</si>
  <si>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</si>
  <si>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</si>
  <si>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</si>
  <si>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</si>
  <si>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</si>
  <si>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</si>
  <si>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</si>
  <si>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</si>
  <si>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</si>
  <si>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</si>
  <si>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</si>
  <si>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</si>
  <si>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</si>
  <si>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</si>
  <si>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</si>
  <si>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</si>
  <si>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</si>
  <si>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</si>
  <si>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</si>
  <si>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</si>
  <si>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</si>
  <si>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</si>
  <si>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</si>
  <si>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</si>
  <si>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</si>
  <si>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</si>
  <si>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</si>
  <si>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</si>
  <si>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</si>
  <si>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</si>
  <si>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</si>
  <si>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</si>
  <si>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</si>
  <si>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</si>
  <si>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</si>
  <si>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</si>
  <si>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</si>
  <si>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</si>
  <si>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</si>
  <si>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</si>
  <si>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</si>
  <si>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</si>
  <si>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</si>
  <si>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</si>
  <si>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</si>
  <si>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</si>
  <si>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</si>
  <si>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</si>
  <si>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</si>
  <si>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</si>
  <si>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</si>
  <si>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</si>
  <si>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</si>
  <si>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</si>
  <si>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</si>
  <si>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</si>
  <si>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</si>
  <si>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</si>
  <si>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</si>
  <si>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</si>
  <si>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</si>
  <si>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</si>
  <si>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</si>
  <si>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</si>
  <si>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</si>
  <si>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</si>
  <si>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</si>
  <si>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</si>
  <si>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</si>
  <si>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</si>
  <si>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</si>
  <si>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</si>
  <si>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</si>
  <si>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</si>
  <si>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</si>
  <si>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</si>
  <si>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</si>
  <si>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</si>
  <si>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</si>
  <si>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</si>
  <si>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</si>
  <si>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</si>
  <si>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</si>
  <si>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</si>
  <si>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</si>
  <si>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</si>
  <si>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</si>
  <si>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</si>
  <si>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</si>
  <si>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</si>
  <si>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</si>
  <si>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</si>
  <si>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</si>
  <si>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</si>
  <si>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</si>
  <si>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</si>
  <si>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</si>
  <si>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</si>
  <si>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</si>
  <si>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</si>
  <si>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</si>
  <si>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</si>
  <si>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</si>
  <si>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</si>
  <si>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</si>
  <si>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</si>
  <si>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</si>
  <si>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</si>
  <si>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</si>
  <si>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</si>
  <si>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</si>
  <si>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</si>
  <si>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</si>
  <si>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</si>
  <si>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</si>
  <si>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</si>
  <si>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</si>
  <si>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</si>
  <si>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</si>
  <si>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</si>
  <si>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</si>
  <si>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</si>
  <si>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</si>
  <si>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</si>
  <si>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</si>
  <si>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</si>
  <si>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</si>
  <si>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</si>
  <si>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</si>
  <si>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</si>
  <si>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</si>
  <si>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</si>
  <si>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</si>
  <si>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</si>
  <si>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</si>
  <si>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</si>
  <si>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</si>
  <si>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</si>
  <si>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</si>
  <si>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</si>
  <si>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</si>
  <si>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</si>
  <si>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</si>
  <si>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</si>
  <si>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</si>
  <si>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</si>
  <si>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</si>
  <si>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</si>
  <si>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</si>
  <si>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</si>
  <si>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</si>
  <si>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</si>
  <si>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</si>
  <si>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</si>
  <si>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</si>
  <si>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</si>
  <si>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</si>
  <si>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</si>
  <si>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</si>
  <si>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</si>
  <si>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</si>
  <si>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</si>
  <si>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</si>
  <si>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</si>
  <si>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</si>
  <si>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</si>
  <si>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</si>
  <si>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</si>
  <si>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</si>
  <si>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</si>
  <si>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</si>
  <si>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</si>
  <si>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</si>
  <si>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</si>
  <si>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</si>
  <si>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</si>
  <si>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</si>
  <si>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</si>
  <si>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</si>
  <si>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</si>
  <si>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</si>
  <si>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</si>
  <si>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</si>
  <si>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</si>
  <si>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</si>
  <si>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</si>
  <si>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</si>
  <si>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</si>
  <si>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</si>
  <si>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</si>
  <si>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</si>
  <si>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</si>
  <si>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</si>
  <si>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</si>
  <si>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</si>
  <si>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</si>
  <si>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</si>
  <si>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</si>
  <si>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</si>
  <si>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</si>
  <si>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</si>
  <si>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</si>
  <si>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</si>
  <si>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</si>
  <si>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</si>
  <si>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</si>
  <si>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</si>
  <si>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</si>
  <si>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</si>
  <si>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</si>
  <si>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</si>
  <si>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</si>
  <si>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</si>
  <si>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</si>
  <si>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</si>
  <si>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</si>
  <si>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</si>
  <si>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</si>
  <si>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</si>
  <si>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</si>
  <si>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</si>
  <si>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</si>
  <si>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</si>
  <si>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</si>
  <si>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</si>
  <si>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</si>
  <si>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</si>
  <si>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</si>
  <si>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</si>
  <si>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</si>
  <si>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</si>
  <si>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</si>
  <si>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</si>
  <si>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</si>
  <si>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</si>
  <si>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</si>
  <si>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</si>
  <si>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</si>
  <si>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</si>
  <si>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</si>
  <si>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</si>
  <si>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</si>
  <si>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</si>
  <si>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</si>
  <si>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</si>
  <si>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</si>
  <si>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</si>
  <si>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</si>
  <si>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Etiquetas de fila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</si>
  <si>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</si>
  <si>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</si>
  <si>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</si>
  <si>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</si>
  <si>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</si>
  <si>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</si>
  <si>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</si>
  <si>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</si>
  <si>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</si>
  <si>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Total general</t>
  </si>
  <si>
    <t>Etiquetas de columna</t>
  </si>
  <si>
    <t>Cuenta de state</t>
  </si>
  <si>
    <t>musical</t>
  </si>
  <si>
    <t>plays</t>
  </si>
  <si>
    <t>spaces</t>
  </si>
  <si>
    <t>(Todas)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</si>
  <si>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</si>
  <si>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</si>
  <si>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</si>
  <si>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</si>
  <si>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</si>
  <si>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</si>
  <si>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</si>
  <si>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</si>
  <si>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</si>
  <si>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</si>
  <si>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</si>
  <si>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</si>
  <si>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</si>
  <si>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</si>
  <si>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</si>
  <si>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Goal</t>
  </si>
  <si>
    <t>Number Successful</t>
  </si>
  <si>
    <t>Number Failed</t>
  </si>
  <si>
    <t>Number Canceled</t>
  </si>
  <si>
    <t>Total Projects</t>
  </si>
  <si>
    <t>Porcentaje Successfull</t>
  </si>
  <si>
    <t>Porcentaje Failed</t>
  </si>
  <si>
    <t>Porcentaje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</si>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</sst>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8"/>
      <color rgb="FF2E2E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indent="1"/>
    </xf>
    <xf numFmtId="0" fontId="3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[HW1.xlsx]Pivot1!TablaDinámica1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F8-4C4A-B453-2B656099CD1C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F8-4C4A-B453-2B656099CD1C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F8-4C4A-B453-2B656099CD1C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8F8-4C4A-B453-2B656099C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7382719"/>
        <c:axId val="1137383551"/>
      </c:barChart>
      <c:catAx>
        <c:axId val="113738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37383551"/>
        <c:crosses val="autoZero"/>
        <c:auto val="1"/>
        <c:lblAlgn val="ctr"/>
        <c:lblOffset val="100"/>
        <c:noMultiLvlLbl val="0"/>
      </c:catAx>
      <c:valAx>
        <c:axId val="113738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3738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[HW1.xlsx]Pivot2!TablaDinámica3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Pivot2!$B$6:$B$9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C7-431C-A494-8A69A893D997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Pivot2!$C$6:$C$9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C7-431C-A494-8A69A893D997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Pivot2!$D$6:$D$9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C7-431C-A494-8A69A893D997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Pivot2!$E$6:$E$9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C7-431C-A494-8A69A893D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8759327"/>
        <c:axId val="858758079"/>
      </c:barChart>
      <c:catAx>
        <c:axId val="85875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58758079"/>
        <c:crosses val="autoZero"/>
        <c:auto val="1"/>
        <c:lblAlgn val="ctr"/>
        <c:lblOffset val="100"/>
        <c:noMultiLvlLbl val="0"/>
      </c:catAx>
      <c:valAx>
        <c:axId val="85875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5875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[HW1.xlsx]Pivot3!TablaDinámica4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Pivot3!$B$3:$B$4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Pivot3!$B$5:$B$17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23-4D48-8D91-4988A6CF33C3}"/>
            </c:ext>
          </c:extLst>
        </c:ser>
        <c:ser>
          <c:idx val="1"/>
          <c:order val="1"/>
          <c:tx>
            <c:strRef>
              <c:f>Pivot3!$C$3:$C$4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Pivot3!$C$5:$C$17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23-4D48-8D91-4988A6CF33C3}"/>
            </c:ext>
          </c:extLst>
        </c:ser>
        <c:ser>
          <c:idx val="2"/>
          <c:order val="2"/>
          <c:tx>
            <c:strRef>
              <c:f>Pivot3!$D$3:$D$4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Pivot3!$D$5:$D$17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23-4D48-8D91-4988A6CF33C3}"/>
            </c:ext>
          </c:extLst>
        </c:ser>
        <c:ser>
          <c:idx val="3"/>
          <c:order val="3"/>
          <c:tx>
            <c:strRef>
              <c:f>Pivot3!$E$3:$E$4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Pivot3!$A$5:$A$17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Pivot3!$E$5:$E$17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23-4D48-8D91-4988A6CF3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2554991"/>
        <c:axId val="1442555407"/>
      </c:lineChart>
      <c:catAx>
        <c:axId val="144255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42555407"/>
        <c:crosses val="autoZero"/>
        <c:auto val="1"/>
        <c:lblAlgn val="ctr"/>
        <c:lblOffset val="100"/>
        <c:noMultiLvlLbl val="0"/>
      </c:catAx>
      <c:valAx>
        <c:axId val="144255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4255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Porcentaje Successfull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0.43888888888888888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B-44BC-B16B-4BEF6C37601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Porcentaje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0.41666666666666669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EB-44BC-B16B-4BEF6C37601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Porcentaje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0.14444444444444443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EB-44BC-B16B-4BEF6C376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9359520"/>
        <c:axId val="1485825328"/>
      </c:lineChart>
      <c:catAx>
        <c:axId val="130935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85825328"/>
        <c:crosses val="autoZero"/>
        <c:auto val="1"/>
        <c:lblAlgn val="ctr"/>
        <c:lblOffset val="100"/>
        <c:noMultiLvlLbl val="0"/>
      </c:catAx>
      <c:valAx>
        <c:axId val="148582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0935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61911</xdr:colOff>
      <xdr:row>1</xdr:row>
      <xdr:rowOff>152400</xdr:rowOff>
    </xdr:from>
    <xdr:to>
      <xdr:col>16</xdr:col>
      <xdr:colOff>85724</xdr:colOff>
      <xdr:row>22</xdr:row>
      <xdr:rowOff>19050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481011</xdr:colOff>
      <xdr:row>5</xdr:row>
      <xdr:rowOff>57150</xdr:rowOff>
    </xdr:from>
    <xdr:to>
      <xdr:col>16</xdr:col>
      <xdr:colOff>352424</xdr:colOff>
      <xdr:row>24</xdr:row>
      <xdr:rowOff>152400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728662</xdr:colOff>
      <xdr:row>1</xdr:row>
      <xdr:rowOff>28575</xdr:rowOff>
    </xdr:from>
    <xdr:to>
      <xdr:col>13</xdr:col>
      <xdr:colOff>728662</xdr:colOff>
      <xdr:row>15</xdr:row>
      <xdr:rowOff>104775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998220</xdr:colOff>
      <xdr:row>14</xdr:row>
      <xdr:rowOff>140970</xdr:rowOff>
    </xdr:from>
    <xdr:to>
      <xdr:col>7</xdr:col>
      <xdr:colOff>906780</xdr:colOff>
      <xdr:row>33</xdr:row>
      <xdr:rowOff>106680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ario de Windows" refreshedDate="43853.672487615739" createdVersion="6" refreshedVersion="6" minRefreshableVersion="3" recordCount="4114">
  <cacheSource type="worksheet">
    <worksheetSource ref="A1:R4115" sheet="H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uario de Windows" refreshedDate="43853.693327199071" createdVersion="6" refreshedVersion="6" minRefreshableVersion="3" recordCount="4114">
  <cacheSource type="worksheet">
    <worksheetSource ref="A1:T4115" sheet="H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5/2009"/>
          <s v="Trim.1"/>
          <s v="Trim.2"/>
          <s v="Trim.3"/>
          <s v="Trim.4"/>
          <s v="&gt;15/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5/2009"/>
          <s v="2009"/>
          <s v="2010"/>
          <s v="2011"/>
          <s v="2012"/>
          <s v="2013"/>
          <s v="2014"/>
          <s v="2015"/>
          <s v="2016"/>
          <s v="2017"/>
          <s v="&gt;1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state" fld="5" subtotal="count" baseField="0" baseItem="0"/>
  </dataFields>
  <chartFormats count="8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uenta de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4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uenta de state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F14"/>
  <sheetViews>
    <sheetView workbookViewId="0">
      <selection activeCell="E8" sqref="E8"/>
    </sheetView>
  </sheetViews>
  <sheetFormatPr baseColWidth="10" defaultRowHeight="14.4" x14ac:dyDescent="0.3"/>
  <cols>
    <col min="1" max="1" width="17.5546875" bestFit="1" customWidth="1"/>
    <col min="2" max="2" width="22.44140625" bestFit="1" customWidth="1"/>
    <col min="3" max="3" width="6.109375" customWidth="1"/>
    <col min="4" max="4" width="4.33203125" customWidth="1"/>
    <col min="5" max="5" width="10" customWidth="1"/>
    <col min="6" max="6" width="12.5546875" bestFit="1" customWidth="1"/>
  </cols>
  <sheetData>
    <row r="1" spans="1:6" x14ac:dyDescent="0.3">
      <c r="A1" s="6" t="s">
        <v>8223</v>
      </c>
      <c r="B1" t="s">
        <v>8326</v>
      </c>
    </row>
    <row r="3" spans="1:6" x14ac:dyDescent="0.3">
      <c r="A3" s="6" t="s">
        <v>8322</v>
      </c>
      <c r="B3" s="6" t="s">
        <v>8321</v>
      </c>
    </row>
    <row r="4" spans="1:6" x14ac:dyDescent="0.3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7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8314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F9"/>
  <sheetViews>
    <sheetView topLeftCell="A2" workbookViewId="0">
      <selection activeCell="A16" sqref="A16"/>
    </sheetView>
  </sheetViews>
  <sheetFormatPr baseColWidth="10" defaultRowHeight="14.4" x14ac:dyDescent="0.3"/>
  <cols>
    <col min="1" max="1" width="16.5546875" customWidth="1"/>
    <col min="2" max="2" width="21.44140625" customWidth="1"/>
    <col min="3" max="3" width="5.6640625" customWidth="1"/>
    <col min="4" max="4" width="3.88671875" customWidth="1"/>
    <col min="5" max="5" width="9.44140625" customWidth="1"/>
    <col min="6" max="6" width="11.88671875" customWidth="1"/>
  </cols>
  <sheetData>
    <row r="1" spans="1:6" x14ac:dyDescent="0.3">
      <c r="A1" s="6" t="s">
        <v>8223</v>
      </c>
      <c r="B1" t="s">
        <v>8326</v>
      </c>
    </row>
    <row r="2" spans="1:6" x14ac:dyDescent="0.3">
      <c r="A2" s="6" t="s">
        <v>8308</v>
      </c>
      <c r="B2" t="s">
        <v>8319</v>
      </c>
    </row>
    <row r="4" spans="1:6" x14ac:dyDescent="0.3">
      <c r="A4" s="6" t="s">
        <v>8322</v>
      </c>
      <c r="B4" s="6" t="s">
        <v>8321</v>
      </c>
    </row>
    <row r="5" spans="1:6" x14ac:dyDescent="0.3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7" t="s">
        <v>8323</v>
      </c>
      <c r="B6" s="8">
        <v>20</v>
      </c>
      <c r="C6" s="8">
        <v>60</v>
      </c>
      <c r="D6" s="8"/>
      <c r="E6" s="8">
        <v>60</v>
      </c>
      <c r="F6" s="8">
        <v>140</v>
      </c>
    </row>
    <row r="7" spans="1:6" x14ac:dyDescent="0.3">
      <c r="A7" s="7" t="s">
        <v>8324</v>
      </c>
      <c r="B7" s="8"/>
      <c r="C7" s="8">
        <v>353</v>
      </c>
      <c r="D7" s="8">
        <v>19</v>
      </c>
      <c r="E7" s="8">
        <v>694</v>
      </c>
      <c r="F7" s="8">
        <v>1066</v>
      </c>
    </row>
    <row r="8" spans="1:6" x14ac:dyDescent="0.3">
      <c r="A8" s="7" t="s">
        <v>8325</v>
      </c>
      <c r="B8" s="8">
        <v>17</v>
      </c>
      <c r="C8" s="8">
        <v>80</v>
      </c>
      <c r="D8" s="8">
        <v>5</v>
      </c>
      <c r="E8" s="8">
        <v>85</v>
      </c>
      <c r="F8" s="8">
        <v>187</v>
      </c>
    </row>
    <row r="9" spans="1:6" x14ac:dyDescent="0.3">
      <c r="A9" s="7" t="s">
        <v>8320</v>
      </c>
      <c r="B9" s="8">
        <v>37</v>
      </c>
      <c r="C9" s="8">
        <v>493</v>
      </c>
      <c r="D9" s="8">
        <v>24</v>
      </c>
      <c r="E9" s="8">
        <v>839</v>
      </c>
      <c r="F9" s="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F17"/>
  <sheetViews>
    <sheetView workbookViewId="0">
      <selection activeCell="E7" sqref="E7"/>
    </sheetView>
  </sheetViews>
  <sheetFormatPr baseColWidth="10" defaultRowHeight="14.4" x14ac:dyDescent="0.3"/>
  <cols>
    <col min="1" max="1" width="17.5546875" bestFit="1" customWidth="1"/>
    <col min="2" max="2" width="22.44140625" bestFit="1" customWidth="1"/>
    <col min="3" max="3" width="6.109375" bestFit="1" customWidth="1"/>
    <col min="4" max="4" width="4.33203125" customWidth="1"/>
    <col min="5" max="5" width="10" customWidth="1"/>
    <col min="6" max="6" width="12.5546875" bestFit="1" customWidth="1"/>
  </cols>
  <sheetData>
    <row r="1" spans="1:6" x14ac:dyDescent="0.3">
      <c r="A1" s="6" t="s">
        <v>8341</v>
      </c>
      <c r="B1" t="s">
        <v>8326</v>
      </c>
    </row>
    <row r="3" spans="1:6" x14ac:dyDescent="0.3">
      <c r="A3" s="6" t="s">
        <v>8322</v>
      </c>
      <c r="B3" s="6" t="s">
        <v>8321</v>
      </c>
    </row>
    <row r="4" spans="1:6" x14ac:dyDescent="0.3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10" t="s">
        <v>8335</v>
      </c>
      <c r="B5" s="8">
        <v>34</v>
      </c>
      <c r="C5" s="8">
        <v>149</v>
      </c>
      <c r="D5" s="8">
        <v>2</v>
      </c>
      <c r="E5" s="8">
        <v>182</v>
      </c>
      <c r="F5" s="8">
        <v>367</v>
      </c>
    </row>
    <row r="6" spans="1:6" x14ac:dyDescent="0.3">
      <c r="A6" s="10" t="s">
        <v>8336</v>
      </c>
      <c r="B6" s="8">
        <v>27</v>
      </c>
      <c r="C6" s="8">
        <v>106</v>
      </c>
      <c r="D6" s="8">
        <v>18</v>
      </c>
      <c r="E6" s="8">
        <v>202</v>
      </c>
      <c r="F6" s="8">
        <v>353</v>
      </c>
    </row>
    <row r="7" spans="1:6" x14ac:dyDescent="0.3">
      <c r="A7" s="10" t="s">
        <v>8337</v>
      </c>
      <c r="B7" s="8">
        <v>28</v>
      </c>
      <c r="C7" s="8">
        <v>108</v>
      </c>
      <c r="D7" s="8">
        <v>30</v>
      </c>
      <c r="E7" s="8">
        <v>180</v>
      </c>
      <c r="F7" s="8">
        <v>346</v>
      </c>
    </row>
    <row r="8" spans="1:6" x14ac:dyDescent="0.3">
      <c r="A8" s="10" t="s">
        <v>8338</v>
      </c>
      <c r="B8" s="8">
        <v>27</v>
      </c>
      <c r="C8" s="8">
        <v>102</v>
      </c>
      <c r="D8" s="8"/>
      <c r="E8" s="8">
        <v>192</v>
      </c>
      <c r="F8" s="8">
        <v>321</v>
      </c>
    </row>
    <row r="9" spans="1:6" x14ac:dyDescent="0.3">
      <c r="A9" s="10" t="s">
        <v>8329</v>
      </c>
      <c r="B9" s="8">
        <v>26</v>
      </c>
      <c r="C9" s="8">
        <v>126</v>
      </c>
      <c r="D9" s="8"/>
      <c r="E9" s="8">
        <v>234</v>
      </c>
      <c r="F9" s="8">
        <v>386</v>
      </c>
    </row>
    <row r="10" spans="1:6" x14ac:dyDescent="0.3">
      <c r="A10" s="10" t="s">
        <v>8339</v>
      </c>
      <c r="B10" s="8">
        <v>27</v>
      </c>
      <c r="C10" s="8">
        <v>147</v>
      </c>
      <c r="D10" s="8"/>
      <c r="E10" s="8">
        <v>211</v>
      </c>
      <c r="F10" s="8">
        <v>385</v>
      </c>
    </row>
    <row r="11" spans="1:6" x14ac:dyDescent="0.3">
      <c r="A11" s="10" t="s">
        <v>8330</v>
      </c>
      <c r="B11" s="8">
        <v>43</v>
      </c>
      <c r="C11" s="8">
        <v>150</v>
      </c>
      <c r="D11" s="8"/>
      <c r="E11" s="8">
        <v>194</v>
      </c>
      <c r="F11" s="8">
        <v>387</v>
      </c>
    </row>
    <row r="12" spans="1:6" x14ac:dyDescent="0.3">
      <c r="A12" s="10" t="s">
        <v>8331</v>
      </c>
      <c r="B12" s="8">
        <v>33</v>
      </c>
      <c r="C12" s="8">
        <v>134</v>
      </c>
      <c r="D12" s="8"/>
      <c r="E12" s="8">
        <v>166</v>
      </c>
      <c r="F12" s="8">
        <v>333</v>
      </c>
    </row>
    <row r="13" spans="1:6" x14ac:dyDescent="0.3">
      <c r="A13" s="10" t="s">
        <v>8332</v>
      </c>
      <c r="B13" s="8">
        <v>24</v>
      </c>
      <c r="C13" s="8">
        <v>127</v>
      </c>
      <c r="D13" s="8"/>
      <c r="E13" s="8">
        <v>147</v>
      </c>
      <c r="F13" s="8">
        <v>298</v>
      </c>
    </row>
    <row r="14" spans="1:6" x14ac:dyDescent="0.3">
      <c r="A14" s="10" t="s">
        <v>8333</v>
      </c>
      <c r="B14" s="8">
        <v>20</v>
      </c>
      <c r="C14" s="8">
        <v>149</v>
      </c>
      <c r="D14" s="8"/>
      <c r="E14" s="8">
        <v>183</v>
      </c>
      <c r="F14" s="8">
        <v>352</v>
      </c>
    </row>
    <row r="15" spans="1:6" x14ac:dyDescent="0.3">
      <c r="A15" s="10" t="s">
        <v>8334</v>
      </c>
      <c r="B15" s="8">
        <v>37</v>
      </c>
      <c r="C15" s="8">
        <v>114</v>
      </c>
      <c r="D15" s="8"/>
      <c r="E15" s="8">
        <v>183</v>
      </c>
      <c r="F15" s="8">
        <v>334</v>
      </c>
    </row>
    <row r="16" spans="1:6" x14ac:dyDescent="0.3">
      <c r="A16" s="10" t="s">
        <v>8340</v>
      </c>
      <c r="B16" s="8">
        <v>23</v>
      </c>
      <c r="C16" s="8">
        <v>118</v>
      </c>
      <c r="D16" s="8"/>
      <c r="E16" s="8">
        <v>111</v>
      </c>
      <c r="F16" s="8">
        <v>252</v>
      </c>
    </row>
    <row r="17" spans="1:6" x14ac:dyDescent="0.3">
      <c r="A17" s="10" t="s">
        <v>8320</v>
      </c>
      <c r="B17" s="8">
        <v>349</v>
      </c>
      <c r="C17" s="8">
        <v>1530</v>
      </c>
      <c r="D17" s="8">
        <v>50</v>
      </c>
      <c r="E17" s="8">
        <v>2185</v>
      </c>
      <c r="F1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G14" sqref="G14"/>
    </sheetView>
  </sheetViews>
  <sheetFormatPr baseColWidth="10" defaultRowHeight="14.4" x14ac:dyDescent="0.3"/>
  <cols>
    <col min="1" max="1" width="12.109375" bestFit="1" customWidth="1"/>
    <col min="2" max="2" width="16.44140625" bestFit="1" customWidth="1"/>
    <col min="3" max="3" width="12.77734375" bestFit="1" customWidth="1"/>
    <col min="4" max="4" width="15.44140625" bestFit="1" customWidth="1"/>
    <col min="5" max="5" width="12.21875" bestFit="1" customWidth="1"/>
    <col min="6" max="6" width="19.109375" style="13" bestFit="1" customWidth="1"/>
    <col min="7" max="7" width="15" style="13" bestFit="1" customWidth="1"/>
    <col min="8" max="8" width="18.21875" style="13" bestFit="1" customWidth="1"/>
  </cols>
  <sheetData>
    <row r="1" spans="1:8" x14ac:dyDescent="0.3">
      <c r="A1" t="s">
        <v>8342</v>
      </c>
      <c r="B1" t="s">
        <v>8343</v>
      </c>
      <c r="C1" t="s">
        <v>8344</v>
      </c>
      <c r="D1" t="s">
        <v>8345</v>
      </c>
      <c r="E1" t="s">
        <v>8346</v>
      </c>
      <c r="F1" s="13" t="s">
        <v>8347</v>
      </c>
      <c r="G1" s="13" t="s">
        <v>8348</v>
      </c>
      <c r="H1" s="13" t="s">
        <v>8349</v>
      </c>
    </row>
    <row r="2" spans="1:8" x14ac:dyDescent="0.3">
      <c r="A2" s="11" t="s">
        <v>8350</v>
      </c>
      <c r="B2">
        <f>COUNTIFS('HW Data'!$D$2:$D$4115,"&lt;1000",'HW Data'!$F$2:$F$4115,"=successful")</f>
        <v>322</v>
      </c>
      <c r="C2">
        <f>COUNTIFS('HW Data'!$D$2:$D$4115,"&lt;1000",'HW Data'!$F$2:$F$4115,"=failed")</f>
        <v>113</v>
      </c>
      <c r="D2">
        <f>COUNTIFS('HW Data'!$D$2:$D$4115,"&lt;1000",'HW Data'!$F$2:$F$4115,"=canceled")</f>
        <v>18</v>
      </c>
      <c r="E2">
        <f>+SUM(B2:D2)</f>
        <v>453</v>
      </c>
      <c r="F2" s="13">
        <f>+B2/E2</f>
        <v>0.71081677704194257</v>
      </c>
      <c r="G2" s="13">
        <f>+C2/E2</f>
        <v>0.24944812362030905</v>
      </c>
      <c r="H2" s="13">
        <f>+D2/E2</f>
        <v>3.9735099337748346E-2</v>
      </c>
    </row>
    <row r="3" spans="1:8" x14ac:dyDescent="0.3">
      <c r="A3" s="11" t="s">
        <v>8351</v>
      </c>
      <c r="B3">
        <f>COUNTIFS('HW Data'!$D$2:$D$4115,"&gt;=1000",'HW Data'!$D$2:$D$4115,"&lt;=4999",'HW Data'!$F$2:$F$4115,"=successful")</f>
        <v>932</v>
      </c>
      <c r="C3">
        <f>COUNTIFS('HW Data'!$D$2:$D$4115,"&gt;=1000",'HW Data'!$D$2:$D$4115,"&lt;=4999",'HW Data'!$F$2:$F$4115,"=failed")</f>
        <v>420</v>
      </c>
      <c r="D3">
        <f>COUNTIFS('HW Data'!$D$2:$D$4115,"&gt;=1000",'HW Data'!$D$2:$D$4115,"&lt;=4999",'HW Data'!$F$2:$F$4115,"=canceled")</f>
        <v>60</v>
      </c>
      <c r="E3">
        <f t="shared" ref="E3:E13" si="0">+SUM(B3:D3)</f>
        <v>1412</v>
      </c>
      <c r="F3" s="13">
        <f t="shared" ref="F3:F13" si="1">+B3/E3</f>
        <v>0.66005665722379603</v>
      </c>
      <c r="G3" s="13">
        <f t="shared" ref="G3:G13" si="2">+C3/E3</f>
        <v>0.29745042492917845</v>
      </c>
      <c r="H3" s="13">
        <f t="shared" ref="H3:H13" si="3">+D3/E3</f>
        <v>4.2492917847025496E-2</v>
      </c>
    </row>
    <row r="4" spans="1:8" x14ac:dyDescent="0.3">
      <c r="A4" s="11" t="s">
        <v>8352</v>
      </c>
      <c r="B4">
        <f>COUNTIFS('HW Data'!$D$2:$D$4115,"&gt;=5000",'HW Data'!$D$2:$D$4115,"&lt;=9999",'HW Data'!$F$2:$F$4115,"=successful")</f>
        <v>381</v>
      </c>
      <c r="C4">
        <f>COUNTIFS('HW Data'!$D$2:$D$4115,"&gt;=5000",'HW Data'!$D$2:$D$4115,"&lt;=9999",'HW Data'!$F$2:$F$4115,"=failed")</f>
        <v>283</v>
      </c>
      <c r="D4">
        <f>COUNTIFS('HW Data'!$D$2:$D$4115,"&gt;=5000",'HW Data'!$D$2:$D$4115,"&lt;=9999",'HW Data'!$F$2:$F$4115,"=canceled")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">
      <c r="A5" s="11" t="s">
        <v>8353</v>
      </c>
      <c r="B5">
        <f>COUNTIFS('HW Data'!$D$2:$D$4115,"&gt;=10000",'HW Data'!$D$2:$D$4115,"&lt;=14999",'HW Data'!$F$2:$F$4115,"=successful")</f>
        <v>168</v>
      </c>
      <c r="C5">
        <f>COUNTIFS('HW Data'!$D$2:$D$4115,"&gt;=10000",'HW Data'!$D$2:$D$4115,"&lt;=14999",'HW Data'!$F$2:$F$4115,"=failed")</f>
        <v>144</v>
      </c>
      <c r="D5">
        <f>COUNTIFS('HW Data'!$D$2:$D$4115,"&gt;=10000",'HW Data'!$D$2:$D$4115,"&lt;=14999",'HW Data'!$F$2:$F$4115,"=canceled")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">
      <c r="A6" s="11" t="s">
        <v>8354</v>
      </c>
      <c r="B6">
        <f>COUNTIFS('HW Data'!$D$2:$D$4115,"&gt;=15000",'HW Data'!$D$2:$D$4115,"&lt;=19999",'HW Data'!$F$2:$F$4115,"=successful")</f>
        <v>94</v>
      </c>
      <c r="C6">
        <f>COUNTIFS('HW Data'!$D$2:$D$4115,"&gt;=15000",'HW Data'!$D$2:$D$4115,"&lt;=19999",'HW Data'!$F$2:$F$4115,"=failed")</f>
        <v>90</v>
      </c>
      <c r="D6">
        <f>COUNTIFS('HW Data'!$D$2:$D$4115,"&gt;=15000",'HW Data'!$D$2:$D$4115,"&lt;=19999",'HW Data'!$F$2:$F$4115,"=canceled")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">
      <c r="A7" s="11" t="s">
        <v>8355</v>
      </c>
      <c r="B7">
        <f>COUNTIFS('HW Data'!$D$2:$D$4115,"&gt;=20000",'HW Data'!$D$2:$D$4115,"&lt;=24999",'HW Data'!$F$2:$F$4115,"=successful")</f>
        <v>62</v>
      </c>
      <c r="C7">
        <f>COUNTIFS('HW Data'!$D$2:$D$4115,"&gt;=20000",'HW Data'!$D$2:$D$4115,"&lt;=24999",'HW Data'!$F$2:$F$4115,"=failed")</f>
        <v>72</v>
      </c>
      <c r="D7">
        <f>COUNTIFS('HW Data'!$D$2:$D$4115,"&gt;=20000",'HW Data'!$D$2:$D$4115,"&lt;=24999",'HW Data'!$F$2:$F$4115,"=canceled")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">
      <c r="A8" s="11" t="s">
        <v>8356</v>
      </c>
      <c r="B8">
        <f>COUNTIFS('HW Data'!$D$2:$D$4115,"&gt;=25000",'HW Data'!$D$2:$D$4115,"&lt;=29999",'HW Data'!$F$2:$F$4115,"=successful")</f>
        <v>55</v>
      </c>
      <c r="C8">
        <f>COUNTIFS('HW Data'!$D$2:$D$4115,"&gt;=25000",'HW Data'!$D$2:$D$4115,"&lt;=29999",'HW Data'!$F$2:$F$4115,"=failed")</f>
        <v>64</v>
      </c>
      <c r="D8">
        <f>COUNTIFS('HW Data'!$D$2:$D$4115,"&gt;=25000",'HW Data'!$D$2:$D$4115,"&lt;=29999",'HW Data'!$F$2:$F$4115,"=canceled")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">
      <c r="A9" s="11" t="s">
        <v>8357</v>
      </c>
      <c r="B9">
        <f>COUNTIFS('HW Data'!$D$2:$D$4115,"&gt;=30000",'HW Data'!$D$2:$D$4115,"&lt;=44999",'HW Data'!$F$2:$F$4115,"=successful")</f>
        <v>79</v>
      </c>
      <c r="C9">
        <f>COUNTIFS('HW Data'!$D$2:$D$4115,"&gt;=30000",'HW Data'!$D$2:$D$4115,"&lt;=44999",'HW Data'!$F$2:$F$4115,"=failed")</f>
        <v>75</v>
      </c>
      <c r="D9">
        <f>COUNTIFS('HW Data'!$D$2:$D$4115,"&gt;=30000",'HW Data'!$D$2:$D$4115,"&lt;=44999",'HW Data'!$F$2:$F$4115,"=canceled")</f>
        <v>26</v>
      </c>
      <c r="E9">
        <f t="shared" si="0"/>
        <v>180</v>
      </c>
      <c r="F9" s="13">
        <f t="shared" si="1"/>
        <v>0.43888888888888888</v>
      </c>
      <c r="G9" s="13">
        <f t="shared" si="2"/>
        <v>0.41666666666666669</v>
      </c>
      <c r="H9" s="13">
        <f t="shared" si="3"/>
        <v>0.14444444444444443</v>
      </c>
    </row>
    <row r="10" spans="1:8" x14ac:dyDescent="0.3">
      <c r="A10" s="11" t="s">
        <v>8358</v>
      </c>
      <c r="B10">
        <f>COUNTIFS('HW Data'!$D$2:$D$4115,"&gt;=35000",'HW Data'!$D$2:$D$4115,"&lt;=39999",'HW Data'!$F$2:$F$4115,"=successful")</f>
        <v>26</v>
      </c>
      <c r="C10">
        <f>COUNTIFS('HW Data'!$D$2:$D$4115,"&gt;=35000",'HW Data'!$D$2:$D$4115,"&lt;=39999",'HW Data'!$F$2:$F$4115,"=failed")</f>
        <v>22</v>
      </c>
      <c r="D10">
        <f>COUNTIFS('HW Data'!$D$2:$D$4115,"&gt;=35000",'HW Data'!$D$2:$D$4115,"&lt;=39999",'HW Data'!$F$2:$F$4115,"=canceled")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">
      <c r="A11" s="11" t="s">
        <v>8359</v>
      </c>
      <c r="B11">
        <f>COUNTIFS('HW Data'!$D$2:$D$4115,"&gt;=40000",'HW Data'!$D$2:$D$4115,"&lt;=44999",'HW Data'!$F$2:$F$4115,"=successful")</f>
        <v>21</v>
      </c>
      <c r="C11">
        <f>COUNTIFS('HW Data'!$D$2:$D$4115,"&gt;=40000",'HW Data'!$D$2:$D$4115,"&lt;=44999",'HW Data'!$F$2:$F$4115,"=failed")</f>
        <v>16</v>
      </c>
      <c r="D11">
        <f>COUNTIFS('HW Data'!$D$2:$D$4115,"&gt;=40000",'HW Data'!$D$2:$D$4115,"&lt;=44999",'HW Data'!$F$2:$F$4115,"=canceled")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">
      <c r="A12" s="11" t="s">
        <v>8360</v>
      </c>
      <c r="B12">
        <f>COUNTIFS('HW Data'!$D$2:$D$4115,"&gt;=45000",'HW Data'!$D$2:$D$4115,"&lt;=49999",'HW Data'!$F$2:$F$4115,"=successful")</f>
        <v>6</v>
      </c>
      <c r="C12">
        <f>COUNTIFS('HW Data'!$D$2:$D$4115,"&gt;=45000",'HW Data'!$D$2:$D$4115,"&lt;=49999",'HW Data'!$F$2:$F$4115,"=failed")</f>
        <v>11</v>
      </c>
      <c r="D12">
        <f>COUNTIFS('HW Data'!$D$2:$D$4115,"&gt;=45000",'HW Data'!$D$2:$D$4115,"&lt;=49999",'HW Data'!$F$2:$F$4115,"=canceled")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">
      <c r="A13" s="12" t="s">
        <v>8361</v>
      </c>
      <c r="B13">
        <f>COUNTIFS('HW Data'!$D$2:$D$4115,"&gt;=50000",'HW Data'!$F$2:$F$4115,"=successful")</f>
        <v>86</v>
      </c>
      <c r="C13">
        <f>COUNTIFS('HW Data'!$D$2:$D$4115,"&gt;=50000",'HW Data'!$F$2:$F$4115,"=failed")</f>
        <v>258</v>
      </c>
      <c r="D13">
        <f>COUNTIFS('HW Data'!$D$2:$D$4115,"&gt;=50000",'HW Data'!$F$2:$F$4115,"=canceled")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T4115"/>
  <sheetViews>
    <sheetView tabSelected="1" zoomScaleNormal="100" workbookViewId="0">
      <selection activeCell="C7" sqref="C7"/>
    </sheetView>
  </sheetViews>
  <sheetFormatPr baseColWidth="10" defaultColWidth="9.109375"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" bestFit="1" customWidth="1"/>
    <col min="16" max="16" width="17" bestFit="1" customWidth="1"/>
    <col min="17" max="17" width="12.6640625" bestFit="1" customWidth="1"/>
    <col min="18" max="18" width="12.88671875" bestFit="1" customWidth="1"/>
    <col min="19" max="19" width="23.33203125" bestFit="1" customWidth="1"/>
    <col min="20" max="20" width="21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8327</v>
      </c>
      <c r="T1" s="1" t="s">
        <v>8328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+IF(E2=0,0,E2/D2)</f>
        <v>1.3685882352941177</v>
      </c>
      <c r="P2">
        <f>+E2/L2</f>
        <v>63.917582417582416</v>
      </c>
      <c r="Q2" t="str">
        <f>+LEFT(N2,SEARCH("/",N2)-1)</f>
        <v>film &amp; video</v>
      </c>
      <c r="R2" t="str">
        <f>+RIGHT(N2,LEN(N2)-SEARCH("/",N2))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+IF(E3=0,0,E3/D3)</f>
        <v>1.4260827250608272</v>
      </c>
      <c r="P3">
        <f t="shared" ref="P3:P66" si="1">+E3/L3</f>
        <v>185.48101265822785</v>
      </c>
      <c r="Q3" t="str">
        <f t="shared" ref="Q3:Q66" si="2">+LEFT(N3,SEARCH("/",N3)-1)</f>
        <v>film &amp; video</v>
      </c>
      <c r="R3" t="str">
        <f t="shared" ref="R3:R66" si="3">+RIGHT(N3,LEN(N3)-SEARCH("/",N3))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15.6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15.6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+IF(E67=0,0,E67/D67)</f>
        <v>1.0752857142857142</v>
      </c>
      <c r="P67">
        <f t="shared" ref="P67:P130" si="7">+E67/L67</f>
        <v>132.05263157894737</v>
      </c>
      <c r="Q67" t="str">
        <f t="shared" ref="Q67:Q130" si="8">+LEFT(N67,SEARCH("/",N67)-1)</f>
        <v>film &amp; video</v>
      </c>
      <c r="R67" t="str">
        <f t="shared" ref="R67:R130" si="9">+RIGHT(N67,LEN(N67)-SEARCH("/",N67))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15.6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15.6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+IF(E131=0,0,E131/D131)</f>
        <v>0</v>
      </c>
      <c r="P131" t="e">
        <f t="shared" ref="P131:P194" si="13">+E131/L131</f>
        <v>#DIV/0!</v>
      </c>
      <c r="Q131" t="str">
        <f t="shared" ref="Q131:Q194" si="14">+LEFT(N131,SEARCH("/",N131)-1)</f>
        <v>film &amp; video</v>
      </c>
      <c r="R131" t="str">
        <f t="shared" ref="R131:R194" si="15">+RIGHT(N131,LEN(N131)-SEARCH("/",N131))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t="15.6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15.6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15.6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15.6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+IF(E195=0,0,E195/D195)</f>
        <v>0</v>
      </c>
      <c r="P195" t="e">
        <f t="shared" ref="P195:P258" si="19">+E195/L195</f>
        <v>#DIV/0!</v>
      </c>
      <c r="Q195" t="str">
        <f t="shared" ref="Q195:Q258" si="20">+LEFT(N195,SEARCH("/",N195)-1)</f>
        <v>film &amp; video</v>
      </c>
      <c r="R195" t="str">
        <f t="shared" ref="R195:R258" si="21">+RIGHT(N195,LEN(N195)-SEARCH("/",N195))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15.6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15.6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15.6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+IF(E259=0,0,E259/D259)</f>
        <v>1.0672648571428571</v>
      </c>
      <c r="P259">
        <f t="shared" ref="P259:P322" si="25">+E259/L259</f>
        <v>66.70405357142856</v>
      </c>
      <c r="Q259" t="str">
        <f t="shared" ref="Q259:Q322" si="26">+LEFT(N259,SEARCH("/",N259)-1)</f>
        <v>film &amp; video</v>
      </c>
      <c r="R259" t="str">
        <f t="shared" ref="R259:R322" si="27">+RIGHT(N259,LEN(N259)-SEARCH("/",N259))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57.6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t="15.6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+IF(E323=0,0,E323/D323)</f>
        <v>1.0266285714285714</v>
      </c>
      <c r="P323">
        <f t="shared" ref="P323:P386" si="31">+E323/L323</f>
        <v>106.62314540059347</v>
      </c>
      <c r="Q323" t="str">
        <f t="shared" ref="Q323:Q386" si="32">+LEFT(N323,SEARCH("/",N323)-1)</f>
        <v>film &amp; video</v>
      </c>
      <c r="R323" t="str">
        <f t="shared" ref="R323:R386" si="33">+RIGHT(N323,LEN(N323)-SEARCH("/",N323))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+IF(E387=0,0,E387/D387)</f>
        <v>1.05982</v>
      </c>
      <c r="P387">
        <f t="shared" ref="P387:P450" si="37">+E387/L387</f>
        <v>111.79535864978902</v>
      </c>
      <c r="Q387" t="str">
        <f t="shared" ref="Q387:Q450" si="38">+LEFT(N387,SEARCH("/",N387)-1)</f>
        <v>film &amp; video</v>
      </c>
      <c r="R387" t="str">
        <f t="shared" ref="R387:R450" si="39">+RIGHT(N387,LEN(N387)-SEARCH("/",N387))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15.6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+IF(E451=0,0,E451/D451)</f>
        <v>2.2499999999999999E-2</v>
      </c>
      <c r="P451">
        <f t="shared" ref="P451:P514" si="43">+E451/L451</f>
        <v>9</v>
      </c>
      <c r="Q451" t="str">
        <f t="shared" ref="Q451:Q514" si="44">+LEFT(N451,SEARCH("/",N451)-1)</f>
        <v>film &amp; video</v>
      </c>
      <c r="R451" t="str">
        <f t="shared" ref="R451:R514" si="45">+RIGHT(N451,LEN(N451)-SEARCH("/",N451))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15.6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15.6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15.6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+IF(E515=0,0,E515/D515)</f>
        <v>0.13924</v>
      </c>
      <c r="P515">
        <f t="shared" ref="P515:P578" si="49">+E515/L515</f>
        <v>102.38235294117646</v>
      </c>
      <c r="Q515" t="str">
        <f t="shared" ref="Q515:Q578" si="50">+LEFT(N515,SEARCH("/",N515)-1)</f>
        <v>film &amp; video</v>
      </c>
      <c r="R515" t="str">
        <f t="shared" ref="R515:R578" si="51">+RIGHT(N515,LEN(N515)-SEARCH("/",N515))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+IF(E579=0,0,E579/D579)</f>
        <v>2E-3</v>
      </c>
      <c r="P579">
        <f t="shared" ref="P579:P642" si="55">+E579/L579</f>
        <v>10</v>
      </c>
      <c r="Q579" t="str">
        <f t="shared" ref="Q579:Q642" si="56">+LEFT(N579,SEARCH("/",N579)-1)</f>
        <v>technology</v>
      </c>
      <c r="R579" t="str">
        <f t="shared" ref="R579:R642" si="57">+RIGHT(N579,LEN(N579)-SEARCH("/",N579))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t="15.6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15.6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+IF(E643=0,0,E643/D643)</f>
        <v>1.1916249999999999</v>
      </c>
      <c r="P643">
        <f t="shared" ref="P643:P706" si="61">+E643/L643</f>
        <v>151.31746031746033</v>
      </c>
      <c r="Q643" t="str">
        <f t="shared" ref="Q643:Q706" si="62">+LEFT(N643,SEARCH("/",N643)-1)</f>
        <v>technology</v>
      </c>
      <c r="R643" t="str">
        <f t="shared" ref="R643:R706" si="63">+RIGHT(N643,LEN(N643)-SEARCH("/",N643))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15.6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+IF(E707=0,0,E707/D707)</f>
        <v>9.7699999999999992E-3</v>
      </c>
      <c r="P707">
        <f t="shared" ref="P707:P770" si="67">+E707/L707</f>
        <v>195.4</v>
      </c>
      <c r="Q707" t="str">
        <f t="shared" ref="Q707:Q770" si="68">+LEFT(N707,SEARCH("/",N707)-1)</f>
        <v>technology</v>
      </c>
      <c r="R707" t="str">
        <f t="shared" ref="R707:R770" si="69">+RIGHT(N707,LEN(N707)-SEARCH("/",N707))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15.6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+IF(E771=0,0,E771/D771)</f>
        <v>0.41399999999999998</v>
      </c>
      <c r="P771">
        <f t="shared" ref="P771:P834" si="73">+E771/L771</f>
        <v>31.846153846153847</v>
      </c>
      <c r="Q771" t="str">
        <f t="shared" ref="Q771:Q834" si="74">+LEFT(N771,SEARCH("/",N771)-1)</f>
        <v>publishing</v>
      </c>
      <c r="R771" t="str">
        <f t="shared" ref="R771:R834" si="75">+RIGHT(N771,LEN(N771)-SEARCH("/",N771))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15.6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ht="15.6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+IF(E835=0,0,E835/D835)</f>
        <v>1.0166666666666666</v>
      </c>
      <c r="P835">
        <f t="shared" ref="P835:P898" si="79">+E835/L835</f>
        <v>148.78048780487805</v>
      </c>
      <c r="Q835" t="str">
        <f t="shared" ref="Q835:Q898" si="80">+LEFT(N835,SEARCH("/",N835)-1)</f>
        <v>music</v>
      </c>
      <c r="R835" t="str">
        <f t="shared" ref="R835:R898" si="81">+RIGHT(N835,LEN(N835)-SEARCH("/",N835))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15.6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+IF(E899=0,0,E899/D899)</f>
        <v>0</v>
      </c>
      <c r="P899" t="e">
        <f t="shared" ref="P899:P962" si="85">+E899/L899</f>
        <v>#DIV/0!</v>
      </c>
      <c r="Q899" t="str">
        <f t="shared" ref="Q899:Q962" si="86">+LEFT(N899,SEARCH("/",N899)-1)</f>
        <v>music</v>
      </c>
      <c r="R899" t="str">
        <f t="shared" ref="R899:R962" si="87">+RIGHT(N899,LEN(N899)-SEARCH("/",N899))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15.6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15.6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+IF(E963=0,0,E963/D963)</f>
        <v>0.42188421052631581</v>
      </c>
      <c r="P963">
        <f t="shared" ref="P963:P1026" si="91">+E963/L963</f>
        <v>364.35454545454547</v>
      </c>
      <c r="Q963" t="str">
        <f t="shared" ref="Q963:Q1026" si="92">+LEFT(N963,SEARCH("/",N963)-1)</f>
        <v>technology</v>
      </c>
      <c r="R963" t="str">
        <f t="shared" ref="R963:R1026" si="93">+RIGHT(N963,LEN(N963)-SEARCH("/",N963))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+IF(E1027=0,0,E1027/D1027)</f>
        <v>1.099283142857143</v>
      </c>
      <c r="P1027">
        <f t="shared" ref="P1027:P1090" si="97">+E1027/L1027</f>
        <v>71.848571428571432</v>
      </c>
      <c r="Q1027" t="str">
        <f t="shared" ref="Q1027:Q1090" si="98">+LEFT(N1027,SEARCH("/",N1027)-1)</f>
        <v>music</v>
      </c>
      <c r="R1027" t="str">
        <f t="shared" ref="R1027:R1090" si="99">+RIGHT(N1027,LEN(N1027)-SEARCH("/",N1027))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15.6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15.6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15.6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15.6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15.6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15.6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+IF(E1091=0,0,E1091/D1091)</f>
        <v>7.8266666666666665E-2</v>
      </c>
      <c r="P1091">
        <f t="shared" ref="P1091:P1154" si="103">+E1091/L1091</f>
        <v>23.959183673469386</v>
      </c>
      <c r="Q1091" t="str">
        <f t="shared" ref="Q1091:Q1154" si="104">+LEFT(N1091,SEARCH("/",N1091)-1)</f>
        <v>games</v>
      </c>
      <c r="R1091" t="str">
        <f t="shared" ref="R1091:R1154" si="105">+RIGHT(N1091,LEN(N1091)-SEARCH("/",N1091))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15.6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15.6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t="15.6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+IF(E1155=0,0,E1155/D1155)</f>
        <v>6.2500000000000003E-3</v>
      </c>
      <c r="P1155">
        <f t="shared" ref="P1155:P1218" si="109">+E1155/L1155</f>
        <v>50</v>
      </c>
      <c r="Q1155" t="str">
        <f t="shared" ref="Q1155:Q1218" si="110">+LEFT(N1155,SEARCH("/",N1155)-1)</f>
        <v>food</v>
      </c>
      <c r="R1155" t="str">
        <f t="shared" ref="R1155:R1218" si="111">+RIGHT(N1155,LEN(N1155)-SEARCH("/",N1155))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+IF(E1219=0,0,E1219/D1219)</f>
        <v>1.026</v>
      </c>
      <c r="P1219">
        <f t="shared" ref="P1219:P1282" si="115">+E1219/L1219</f>
        <v>148.57377049180329</v>
      </c>
      <c r="Q1219" t="str">
        <f t="shared" ref="Q1219:Q1282" si="116">+LEFT(N1219,SEARCH("/",N1219)-1)</f>
        <v>photography</v>
      </c>
      <c r="R1219" t="str">
        <f t="shared" ref="R1219:R1282" si="117">+RIGHT(N1219,LEN(N1219)-SEARCH("/",N1219))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15.6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+IF(E1283=0,0,E1283/D1283)</f>
        <v>1.1071428571428572</v>
      </c>
      <c r="P1283">
        <f t="shared" ref="P1283:P1346" si="121">+E1283/L1283</f>
        <v>104.72972972972973</v>
      </c>
      <c r="Q1283" t="str">
        <f t="shared" ref="Q1283:Q1346" si="122">+LEFT(N1283,SEARCH("/",N1283)-1)</f>
        <v>music</v>
      </c>
      <c r="R1283" t="str">
        <f t="shared" ref="R1283:R1346" si="123">+RIGHT(N1283,LEN(N1283)-SEARCH("/",N1283))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+IF(E1347=0,0,E1347/D1347)</f>
        <v>1.25</v>
      </c>
      <c r="P1347">
        <f t="shared" ref="P1347:P1410" si="127">+E1347/L1347</f>
        <v>53.571428571428569</v>
      </c>
      <c r="Q1347" t="str">
        <f t="shared" ref="Q1347:Q1410" si="128">+LEFT(N1347,SEARCH("/",N1347)-1)</f>
        <v>publishing</v>
      </c>
      <c r="R1347" t="str">
        <f t="shared" ref="R1347:R1410" si="129">+RIGHT(N1347,LEN(N1347)-SEARCH("/",N1347))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15.6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15.6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15.6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15.6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15.6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15.6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+IF(E1411=0,0,E1411/D1411)</f>
        <v>0</v>
      </c>
      <c r="P1411" t="e">
        <f t="shared" ref="P1411:P1474" si="133">+E1411/L1411</f>
        <v>#DIV/0!</v>
      </c>
      <c r="Q1411" t="str">
        <f t="shared" ref="Q1411:Q1474" si="134">+LEFT(N1411,SEARCH("/",N1411)-1)</f>
        <v>publishing</v>
      </c>
      <c r="R1411" t="str">
        <f t="shared" ref="R1411:R1474" si="135">+RIGHT(N1411,LEN(N1411)-SEARCH("/",N1411))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15.6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15.6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15.6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+IF(E1475=0,0,E1475/D1475)</f>
        <v>1.20516</v>
      </c>
      <c r="P1475">
        <f t="shared" ref="P1475:P1538" si="139">+E1475/L1475</f>
        <v>38.462553191489363</v>
      </c>
      <c r="Q1475" t="str">
        <f t="shared" ref="Q1475:Q1538" si="140">+LEFT(N1475,SEARCH("/",N1475)-1)</f>
        <v>publishing</v>
      </c>
      <c r="R1475" t="str">
        <f t="shared" ref="R1475:R1538" si="141">+RIGHT(N1475,LEN(N1475)-SEARCH("/",N1475))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15.6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+IF(E1539=0,0,E1539/D1539)</f>
        <v>1.7989999999999999</v>
      </c>
      <c r="P1539">
        <f t="shared" ref="P1539:P1602" si="145">+E1539/L1539</f>
        <v>96.375</v>
      </c>
      <c r="Q1539" t="str">
        <f t="shared" ref="Q1539:Q1602" si="146">+LEFT(N1539,SEARCH("/",N1539)-1)</f>
        <v>photography</v>
      </c>
      <c r="R1539" t="str">
        <f t="shared" ref="R1539:R1602" si="147">+RIGHT(N1539,LEN(N1539)-SEARCH("/",N1539))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15.6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15.6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+IF(E1603=0,0,E1603/D1603)</f>
        <v>1.082492</v>
      </c>
      <c r="P1603">
        <f t="shared" ref="P1603:P1666" si="151">+E1603/L1603</f>
        <v>48.325535714285714</v>
      </c>
      <c r="Q1603" t="str">
        <f t="shared" ref="Q1603:Q1666" si="152">+LEFT(N1603,SEARCH("/",N1603)-1)</f>
        <v>music</v>
      </c>
      <c r="R1603" t="str">
        <f t="shared" ref="R1603:R1666" si="153">+RIGHT(N1603,LEN(N1603)-SEARCH("/",N1603))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15.6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+IF(E1667=0,0,E1667/D1667)</f>
        <v>1.1945714285714286</v>
      </c>
      <c r="P1667">
        <f t="shared" ref="P1667:P1730" si="157">+E1667/L1667</f>
        <v>44.956989247311824</v>
      </c>
      <c r="Q1667" t="str">
        <f t="shared" ref="Q1667:Q1730" si="158">+LEFT(N1667,SEARCH("/",N1667)-1)</f>
        <v>music</v>
      </c>
      <c r="R1667" t="str">
        <f t="shared" ref="R1667:R1730" si="159">+RIGHT(N1667,LEN(N1667)-SEARCH("/",N1667))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15.6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t="15.6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+IF(E1731=0,0,E1731/D1731)</f>
        <v>0</v>
      </c>
      <c r="P1731" t="e">
        <f t="shared" ref="P1731:P1794" si="163">+E1731/L1731</f>
        <v>#DIV/0!</v>
      </c>
      <c r="Q1731" t="str">
        <f t="shared" ref="Q1731:Q1794" si="164">+LEFT(N1731,SEARCH("/",N1731)-1)</f>
        <v>music</v>
      </c>
      <c r="R1731" t="str">
        <f t="shared" ref="R1731:R1794" si="165">+RIGHT(N1731,LEN(N1731)-SEARCH("/",N1731))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+IF(E1795=0,0,E1795/D1795)</f>
        <v>1.3333333333333334E-2</v>
      </c>
      <c r="P1795">
        <f t="shared" ref="P1795:P1858" si="169">+E1795/L1795</f>
        <v>20</v>
      </c>
      <c r="Q1795" t="str">
        <f t="shared" ref="Q1795:Q1858" si="170">+LEFT(N1795,SEARCH("/",N1795)-1)</f>
        <v>photography</v>
      </c>
      <c r="R1795" t="str">
        <f t="shared" ref="R1795:R1858" si="171">+RIGHT(N1795,LEN(N1795)-SEARCH("/",N1795))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15.6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+IF(E1859=0,0,E1859/D1859)</f>
        <v>1</v>
      </c>
      <c r="P1859">
        <f t="shared" ref="P1859:P1922" si="175">+E1859/L1859</f>
        <v>136.36363636363637</v>
      </c>
      <c r="Q1859" t="str">
        <f t="shared" ref="Q1859:Q1922" si="176">+LEFT(N1859,SEARCH("/",N1859)-1)</f>
        <v>music</v>
      </c>
      <c r="R1859" t="str">
        <f t="shared" ref="R1859:R1922" si="177">+RIGHT(N1859,LEN(N1859)-SEARCH("/",N1859))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+IF(E1923=0,0,E1923/D1923)</f>
        <v>1.3680000000000001</v>
      </c>
      <c r="P1923">
        <f t="shared" ref="P1923:P1986" si="181">+E1923/L1923</f>
        <v>54</v>
      </c>
      <c r="Q1923" t="str">
        <f t="shared" ref="Q1923:Q1986" si="182">+LEFT(N1923,SEARCH("/",N1923)-1)</f>
        <v>music</v>
      </c>
      <c r="R1923" t="str">
        <f t="shared" ref="R1923:R1986" si="183">+RIGHT(N1923,LEN(N1923)-SEARCH("/",N1923))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15.6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+IF(E1987=0,0,E1987/D1987)</f>
        <v>3.1875000000000001E-2</v>
      </c>
      <c r="P1987">
        <f t="shared" ref="P1987:P2050" si="187">+E1987/L1987</f>
        <v>12.75</v>
      </c>
      <c r="Q1987" t="str">
        <f t="shared" ref="Q1987:Q2050" si="188">+LEFT(N1987,SEARCH("/",N1987)-1)</f>
        <v>photography</v>
      </c>
      <c r="R1987" t="str">
        <f t="shared" ref="R1987:R2050" si="189">+RIGHT(N1987,LEN(N1987)-SEARCH("/",N1987))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15.6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15.6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+IF(E2051=0,0,E2051/D2051)</f>
        <v>1.2019070000000001</v>
      </c>
      <c r="P2051">
        <f t="shared" ref="P2051:P2114" si="193">+E2051/L2051</f>
        <v>80.991037735849048</v>
      </c>
      <c r="Q2051" t="str">
        <f t="shared" ref="Q2051:Q2114" si="194">+LEFT(N2051,SEARCH("/",N2051)-1)</f>
        <v>technology</v>
      </c>
      <c r="R2051" t="str">
        <f t="shared" ref="R2051:R2114" si="195">+RIGHT(N2051,LEN(N2051)-SEARCH("/",N2051))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15.6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+IF(E2115=0,0,E2115/D2115)</f>
        <v>1.0485714285714285</v>
      </c>
      <c r="P2115">
        <f t="shared" ref="P2115:P2178" si="199">+E2115/L2115</f>
        <v>68.598130841121488</v>
      </c>
      <c r="Q2115" t="str">
        <f t="shared" ref="Q2115:Q2178" si="200">+LEFT(N2115,SEARCH("/",N2115)-1)</f>
        <v>music</v>
      </c>
      <c r="R2115" t="str">
        <f t="shared" ref="R2115:R2178" si="201">+RIGHT(N2115,LEN(N2115)-SEARCH("/",N2115))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15.6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15.6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3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+IF(E2179=0,0,E2179/D2179)</f>
        <v>1.0012000000000001</v>
      </c>
      <c r="P2179">
        <f t="shared" ref="P2179:P2242" si="205">+E2179/L2179</f>
        <v>65.868421052631575</v>
      </c>
      <c r="Q2179" t="str">
        <f t="shared" ref="Q2179:Q2242" si="206">+LEFT(N2179,SEARCH("/",N2179)-1)</f>
        <v>music</v>
      </c>
      <c r="R2179" t="str">
        <f t="shared" ref="R2179:R2242" si="207">+RIGHT(N2179,LEN(N2179)-SEARCH("/",N2179))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+IF(E2243=0,0,E2243/D2243)</f>
        <v>8.0640000000000001</v>
      </c>
      <c r="P2243">
        <f t="shared" ref="P2243:P2306" si="211">+E2243/L2243</f>
        <v>49.472392638036808</v>
      </c>
      <c r="Q2243" t="str">
        <f t="shared" ref="Q2243:Q2306" si="212">+LEFT(N2243,SEARCH("/",N2243)-1)</f>
        <v>games</v>
      </c>
      <c r="R2243" t="str">
        <f t="shared" ref="R2243:R2306" si="213">+RIGHT(N2243,LEN(N2243)-SEARCH("/",N2243))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+IF(E2307=0,0,E2307/D2307)</f>
        <v>1.0122777777777778</v>
      </c>
      <c r="P2307">
        <f t="shared" ref="P2307:P2370" si="217">+E2307/L2307</f>
        <v>109.10778443113773</v>
      </c>
      <c r="Q2307" t="str">
        <f t="shared" ref="Q2307:Q2370" si="218">+LEFT(N2307,SEARCH("/",N2307)-1)</f>
        <v>music</v>
      </c>
      <c r="R2307" t="str">
        <f t="shared" ref="R2307:R2370" si="219">+RIGHT(N2307,LEN(N2307)-SEARCH("/",N2307))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+IF(E2371=0,0,E2371/D2371)</f>
        <v>0</v>
      </c>
      <c r="P2371" t="e">
        <f t="shared" ref="P2371:P2434" si="223">+E2371/L2371</f>
        <v>#DIV/0!</v>
      </c>
      <c r="Q2371" t="str">
        <f t="shared" ref="Q2371:Q2434" si="224">+LEFT(N2371,SEARCH("/",N2371)-1)</f>
        <v>technology</v>
      </c>
      <c r="R2371" t="str">
        <f t="shared" ref="R2371:R2434" si="225">+RIGHT(N2371,LEN(N2371)-SEARCH("/",N2371))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15.6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15.6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+IF(E2435=0,0,E2435/D2435)</f>
        <v>0</v>
      </c>
      <c r="P2435" t="e">
        <f t="shared" ref="P2435:P2498" si="229">+E2435/L2435</f>
        <v>#DIV/0!</v>
      </c>
      <c r="Q2435" t="str">
        <f t="shared" ref="Q2435:Q2498" si="230">+LEFT(N2435,SEARCH("/",N2435)-1)</f>
        <v>food</v>
      </c>
      <c r="R2435" t="str">
        <f t="shared" ref="R2435:R2498" si="231">+RIGHT(N2435,LEN(N2435)-SEARCH("/",N2435))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15.6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+IF(E2499=0,0,E2499/D2499)</f>
        <v>1.127715</v>
      </c>
      <c r="P2499">
        <f t="shared" ref="P2499:P2562" si="235">+E2499/L2499</f>
        <v>80.551071428571419</v>
      </c>
      <c r="Q2499" t="str">
        <f t="shared" ref="Q2499:Q2562" si="236">+LEFT(N2499,SEARCH("/",N2499)-1)</f>
        <v>music</v>
      </c>
      <c r="R2499" t="str">
        <f t="shared" ref="R2499:R2562" si="237">+RIGHT(N2499,LEN(N2499)-SEARCH("/",N2499))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15.6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t="15.6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+IF(E2563=0,0,E2563/D2563)</f>
        <v>0</v>
      </c>
      <c r="P2563" t="e">
        <f t="shared" ref="P2563:P2626" si="241">+E2563/L2563</f>
        <v>#DIV/0!</v>
      </c>
      <c r="Q2563" t="str">
        <f t="shared" ref="Q2563:Q2626" si="242">+LEFT(N2563,SEARCH("/",N2563)-1)</f>
        <v>food</v>
      </c>
      <c r="R2563" t="str">
        <f t="shared" ref="R2563:R2626" si="243">+RIGHT(N2563,LEN(N2563)-SEARCH("/",N2563))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+IF(E2627=0,0,E2627/D2627)</f>
        <v>9.56</v>
      </c>
      <c r="P2627">
        <f t="shared" ref="P2627:P2690" si="247">+E2627/L2627</f>
        <v>27.576923076923077</v>
      </c>
      <c r="Q2627" t="str">
        <f t="shared" ref="Q2627:Q2690" si="248">+LEFT(N2627,SEARCH("/",N2627)-1)</f>
        <v>technology</v>
      </c>
      <c r="R2627" t="str">
        <f t="shared" ref="R2627:R2690" si="249">+RIGHT(N2627,LEN(N2627)-SEARCH("/",N2627))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t="15.6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t="15.6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15.6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+IF(E2691=0,0,E2691/D2691)</f>
        <v>2.8571428571428571E-5</v>
      </c>
      <c r="P2691">
        <f t="shared" ref="P2691:P2754" si="253">+E2691/L2691</f>
        <v>1</v>
      </c>
      <c r="Q2691" t="str">
        <f t="shared" ref="Q2691:Q2754" si="254">+LEFT(N2691,SEARCH("/",N2691)-1)</f>
        <v>food</v>
      </c>
      <c r="R2691" t="str">
        <f t="shared" ref="R2691:R2754" si="255">+RIGHT(N2691,LEN(N2691)-SEARCH("/",N2691))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15.6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+IF(E2755=0,0,E2755/D2755)</f>
        <v>0.19</v>
      </c>
      <c r="P2755">
        <f t="shared" ref="P2755:P2818" si="259">+E2755/L2755</f>
        <v>47.5</v>
      </c>
      <c r="Q2755" t="str">
        <f t="shared" ref="Q2755:Q2818" si="260">+LEFT(N2755,SEARCH("/",N2755)-1)</f>
        <v>publishing</v>
      </c>
      <c r="R2755" t="str">
        <f t="shared" ref="R2755:R2818" si="261">+RIGHT(N2755,LEN(N2755)-SEARCH("/",N2755))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15.6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+IF(E2819=0,0,E2819/D2819)</f>
        <v>1.3</v>
      </c>
      <c r="P2819">
        <f t="shared" ref="P2819:P2882" si="265">+E2819/L2819</f>
        <v>23.636363636363637</v>
      </c>
      <c r="Q2819" t="str">
        <f t="shared" ref="Q2819:Q2882" si="266">+LEFT(N2819,SEARCH("/",N2819)-1)</f>
        <v>theater</v>
      </c>
      <c r="R2819" t="str">
        <f t="shared" ref="R2819:R2882" si="267">+RIGHT(N2819,LEN(N2819)-SEARCH("/",N2819))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15.6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15.6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+IF(E2883=0,0,E2883/D2883)</f>
        <v>0</v>
      </c>
      <c r="P2883" t="e">
        <f t="shared" ref="P2883:P2946" si="271">+E2883/L2883</f>
        <v>#DIV/0!</v>
      </c>
      <c r="Q2883" t="str">
        <f t="shared" ref="Q2883:Q2946" si="272">+LEFT(N2883,SEARCH("/",N2883)-1)</f>
        <v>theater</v>
      </c>
      <c r="R2883" t="str">
        <f t="shared" ref="R2883:R2946" si="273">+RIGHT(N2883,LEN(N2883)-SEARCH("/",N2883))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15.6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+IF(E2947=0,0,E2947/D2947)</f>
        <v>0</v>
      </c>
      <c r="P2947" t="e">
        <f t="shared" ref="P2947:P3010" si="277">+E2947/L2947</f>
        <v>#DIV/0!</v>
      </c>
      <c r="Q2947" t="str">
        <f t="shared" ref="Q2947:Q3010" si="278">+LEFT(N2947,SEARCH("/",N2947)-1)</f>
        <v>theater</v>
      </c>
      <c r="R2947" t="str">
        <f t="shared" ref="R2947:R3010" si="279">+RIGHT(N2947,LEN(N2947)-SEARCH("/",N2947))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t="15.6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15.6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+IF(E3011=0,0,E3011/D3011)</f>
        <v>1.19756</v>
      </c>
      <c r="P3011">
        <f t="shared" ref="P3011:P3074" si="283">+E3011/L3011</f>
        <v>233.8984375</v>
      </c>
      <c r="Q3011" t="str">
        <f t="shared" ref="Q3011:Q3074" si="284">+LEFT(N3011,SEARCH("/",N3011)-1)</f>
        <v>theater</v>
      </c>
      <c r="R3011" t="str">
        <f t="shared" ref="R3011:R3074" si="285">+RIGHT(N3011,LEN(N3011)-SEARCH("/",N3011))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15.6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+IF(E3075=0,0,E3075/D3075)</f>
        <v>2.3035714285714285E-4</v>
      </c>
      <c r="P3075">
        <f t="shared" ref="P3075:P3138" si="289">+E3075/L3075</f>
        <v>92.142857142857139</v>
      </c>
      <c r="Q3075" t="str">
        <f t="shared" ref="Q3075:Q3138" si="290">+LEFT(N3075,SEARCH("/",N3075)-1)</f>
        <v>theater</v>
      </c>
      <c r="R3075" t="str">
        <f t="shared" ref="R3075:R3138" si="291">+RIGHT(N3075,LEN(N3075)-SEARCH("/",N3075))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15.6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15.6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15.6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+IF(E3139=0,0,E3139/D3139)</f>
        <v>3.3333333333333333E-2</v>
      </c>
      <c r="P3139">
        <f t="shared" ref="P3139:P3202" si="295">+E3139/L3139</f>
        <v>50</v>
      </c>
      <c r="Q3139" t="str">
        <f t="shared" ref="Q3139:Q3202" si="296">+LEFT(N3139,SEARCH("/",N3139)-1)</f>
        <v>theater</v>
      </c>
      <c r="R3139" t="str">
        <f t="shared" ref="R3139:R3202" si="297">+RIGHT(N3139,LEN(N3139)-SEARCH("/",N3139))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+IF(E3203=0,0,E3203/D3203)</f>
        <v>1.2500000000000001E-2</v>
      </c>
      <c r="P3203">
        <f t="shared" ref="P3203:P3266" si="301">+E3203/L3203</f>
        <v>12.5</v>
      </c>
      <c r="Q3203" t="str">
        <f t="shared" ref="Q3203:Q3266" si="302">+LEFT(N3203,SEARCH("/",N3203)-1)</f>
        <v>theater</v>
      </c>
      <c r="R3203" t="str">
        <f t="shared" ref="R3203:R3266" si="303">+RIGHT(N3203,LEN(N3203)-SEARCH("/",N3203))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+IF(E3267=0,0,E3267/D3267)</f>
        <v>1.64</v>
      </c>
      <c r="P3267">
        <f t="shared" ref="P3267:P3330" si="307">+E3267/L3267</f>
        <v>70.285714285714292</v>
      </c>
      <c r="Q3267" t="str">
        <f t="shared" ref="Q3267:Q3330" si="308">+LEFT(N3267,SEARCH("/",N3267)-1)</f>
        <v>theater</v>
      </c>
      <c r="R3267" t="str">
        <f t="shared" ref="R3267:R3330" si="309">+RIGHT(N3267,LEN(N3267)-SEARCH("/",N3267))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15.6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15.6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t="15.6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+IF(E3331=0,0,E3331/D3331)</f>
        <v>1.1679999999999999</v>
      </c>
      <c r="P3331">
        <f t="shared" ref="P3331:P3394" si="313">+E3331/L3331</f>
        <v>44.92307692307692</v>
      </c>
      <c r="Q3331" t="str">
        <f t="shared" ref="Q3331:Q3394" si="314">+LEFT(N3331,SEARCH("/",N3331)-1)</f>
        <v>theater</v>
      </c>
      <c r="R3331" t="str">
        <f t="shared" ref="R3331:R3394" si="315">+RIGHT(N3331,LEN(N3331)-SEARCH("/",N3331))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+IF(E3395=0,0,E3395/D3395)</f>
        <v>1.0580000000000001</v>
      </c>
      <c r="P3395">
        <f t="shared" ref="P3395:P3458" si="319">+E3395/L3395</f>
        <v>36.06818181818182</v>
      </c>
      <c r="Q3395" t="str">
        <f t="shared" ref="Q3395:Q3458" si="320">+LEFT(N3395,SEARCH("/",N3395)-1)</f>
        <v>theater</v>
      </c>
      <c r="R3395" t="str">
        <f t="shared" ref="R3395:R3458" si="321">+RIGHT(N3395,LEN(N3395)-SEARCH("/",N3395))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+IF(E3459=0,0,E3459/D3459)</f>
        <v>1.4019999999999999</v>
      </c>
      <c r="P3459">
        <f t="shared" ref="P3459:P3522" si="325">+E3459/L3459</f>
        <v>50.981818181818184</v>
      </c>
      <c r="Q3459" t="str">
        <f t="shared" ref="Q3459:Q3522" si="326">+LEFT(N3459,SEARCH("/",N3459)-1)</f>
        <v>theater</v>
      </c>
      <c r="R3459" t="str">
        <f t="shared" ref="R3459:R3522" si="327">+RIGHT(N3459,LEN(N3459)-SEARCH("/",N3459))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15.6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+IF(E3523=0,0,E3523/D3523)</f>
        <v>1.6942857142857144</v>
      </c>
      <c r="P3523">
        <f t="shared" ref="P3523:P3586" si="331">+E3523/L3523</f>
        <v>45.615384615384613</v>
      </c>
      <c r="Q3523" t="str">
        <f t="shared" ref="Q3523:Q3586" si="332">+LEFT(N3523,SEARCH("/",N3523)-1)</f>
        <v>theater</v>
      </c>
      <c r="R3523" t="str">
        <f t="shared" ref="R3523:R3586" si="333">+RIGHT(N3523,LEN(N3523)-SEARCH("/",N3523))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15.6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+IF(E3587=0,0,E3587/D3587)</f>
        <v>1.1911764705882353</v>
      </c>
      <c r="P3587">
        <f t="shared" ref="P3587:P3650" si="337">+E3587/L3587</f>
        <v>176.08695652173913</v>
      </c>
      <c r="Q3587" t="str">
        <f t="shared" ref="Q3587:Q3650" si="338">+LEFT(N3587,SEARCH("/",N3587)-1)</f>
        <v>theater</v>
      </c>
      <c r="R3587" t="str">
        <f t="shared" ref="R3587:R3650" si="339">+RIGHT(N3587,LEN(N3587)-SEARCH("/",N3587))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15.6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+IF(E3651=0,0,E3651/D3651)</f>
        <v>1.04</v>
      </c>
      <c r="P3651">
        <f t="shared" ref="P3651:P3714" si="343">+E3651/L3651</f>
        <v>97.5</v>
      </c>
      <c r="Q3651" t="str">
        <f t="shared" ref="Q3651:Q3714" si="344">+LEFT(N3651,SEARCH("/",N3651)-1)</f>
        <v>theater</v>
      </c>
      <c r="R3651" t="str">
        <f t="shared" ref="R3651:R3714" si="345">+RIGHT(N3651,LEN(N3651)-SEARCH("/",N3651))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+IF(E3715=0,0,E3715/D3715)</f>
        <v>1.0149999999999999</v>
      </c>
      <c r="P3715">
        <f t="shared" ref="P3715:P3778" si="349">+E3715/L3715</f>
        <v>106.84210526315789</v>
      </c>
      <c r="Q3715" t="str">
        <f t="shared" ref="Q3715:Q3778" si="350">+LEFT(N3715,SEARCH("/",N3715)-1)</f>
        <v>theater</v>
      </c>
      <c r="R3715" t="str">
        <f t="shared" ref="R3715:R3778" si="351">+RIGHT(N3715,LEN(N3715)-SEARCH("/",N3715))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15.6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+IF(E3779=0,0,E3779/D3779)</f>
        <v>1.4319999999999999</v>
      </c>
      <c r="P3779">
        <f t="shared" ref="P3779:P3842" si="355">+E3779/L3779</f>
        <v>48.542372881355931</v>
      </c>
      <c r="Q3779" t="str">
        <f t="shared" ref="Q3779:Q3842" si="356">+LEFT(N3779,SEARCH("/",N3779)-1)</f>
        <v>theater</v>
      </c>
      <c r="R3779" t="str">
        <f t="shared" ref="R3779:R3842" si="357">+RIGHT(N3779,LEN(N3779)-SEARCH("/",N3779))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+IF(E3843=0,0,E3843/D3843)</f>
        <v>8.72E-2</v>
      </c>
      <c r="P3843">
        <f t="shared" ref="P3843:P3906" si="361">+E3843/L3843</f>
        <v>25.647058823529413</v>
      </c>
      <c r="Q3843" t="str">
        <f t="shared" ref="Q3843:Q3906" si="362">+LEFT(N3843,SEARCH("/",N3843)-1)</f>
        <v>theater</v>
      </c>
      <c r="R3843" t="str">
        <f t="shared" ref="R3843:R3906" si="363">+RIGHT(N3843,LEN(N3843)-SEARCH("/",N3843))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t="15.6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15.6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15.6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+IF(E3907=0,0,E3907/D3907)</f>
        <v>0.11533333333333333</v>
      </c>
      <c r="P3907">
        <f t="shared" ref="P3907:P3970" si="367">+E3907/L3907</f>
        <v>24.714285714285715</v>
      </c>
      <c r="Q3907" t="str">
        <f t="shared" ref="Q3907:Q3970" si="368">+LEFT(N3907,SEARCH("/",N3907)-1)</f>
        <v>theater</v>
      </c>
      <c r="R3907" t="str">
        <f t="shared" ref="R3907:R3970" si="369">+RIGHT(N3907,LEN(N3907)-SEARCH("/",N3907))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57.6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+IF(E3971=0,0,E3971/D3971)</f>
        <v>7.4690265486725665E-2</v>
      </c>
      <c r="P3971">
        <f t="shared" ref="P3971:P4034" si="373">+E3971/L3971</f>
        <v>35.166666666666664</v>
      </c>
      <c r="Q3971" t="str">
        <f t="shared" ref="Q3971:Q4034" si="374">+LEFT(N3971,SEARCH("/",N3971)-1)</f>
        <v>theater</v>
      </c>
      <c r="R3971" t="str">
        <f t="shared" ref="R3971:R4034" si="375">+RIGHT(N3971,LEN(N3971)-SEARCH("/",N3971))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15.6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15.6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+IF(E4035=0,0,E4035/D4035)</f>
        <v>0.25698702928870293</v>
      </c>
      <c r="P4035">
        <f t="shared" ref="P4035:P4098" si="379">+E4035/L4035</f>
        <v>65.340319148936175</v>
      </c>
      <c r="Q4035" t="str">
        <f t="shared" ref="Q4035:Q4098" si="380">+LEFT(N4035,SEARCH("/",N4035)-1)</f>
        <v>theater</v>
      </c>
      <c r="R4035" t="str">
        <f t="shared" ref="R4035:R4098" si="381">+RIGHT(N4035,LEN(N4035)-SEARCH("/",N4035))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15.6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+IF(E4099=0,0,E4099/D4099)</f>
        <v>0</v>
      </c>
      <c r="P4099" t="e">
        <f t="shared" ref="P4099:P4115" si="385">+E4099/L4099</f>
        <v>#DIV/0!</v>
      </c>
      <c r="Q4099" t="str">
        <f t="shared" ref="Q4099:Q4115" si="386">+LEFT(N4099,SEARCH("/",N4099)-1)</f>
        <v>theater</v>
      </c>
      <c r="R4099" t="str">
        <f t="shared" ref="R4099:R4115" si="387">+RIGHT(N4099,LEN(N4099)-SEARCH("/",N4099))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3" operator="containsText" text="live">
      <formula>NOT(ISERROR(SEARCH("live",F1)))</formula>
    </cfRule>
  </conditionalFormatting>
  <conditionalFormatting sqref="O1:O1048576 P1:R1 T1">
    <cfRule type="colorScale" priority="2">
      <colorScale>
        <cfvo type="num" val="0"/>
        <cfvo type="percentile" val="1"/>
        <cfvo type="num" val="2"/>
        <color rgb="FFFF0000"/>
        <color rgb="FF00B050"/>
        <color theme="4" tint="-0.249977111117893"/>
      </colorScale>
    </cfRule>
  </conditionalFormatting>
  <conditionalFormatting sqref="S1">
    <cfRule type="colorScale" priority="1">
      <colorScale>
        <cfvo type="num" val="0"/>
        <cfvo type="percentile" val="1"/>
        <cfvo type="num" val="2"/>
        <color rgb="FFFF0000"/>
        <color rgb="FF00B050"/>
        <color theme="4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Pivot1</vt:lpstr>
      <vt:lpstr>Pivot2</vt:lpstr>
      <vt:lpstr>Pivot3</vt:lpstr>
      <vt:lpstr>Bonus</vt:lpstr>
      <vt:lpstr>HW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awer fred</cp:lastModifiedBy>
  <dcterms:created xsi:type="dcterms:W3CDTF">2017-04-20T15:17:24Z</dcterms:created>
  <dcterms:modified xsi:type="dcterms:W3CDTF">2020-01-26T04:41:19Z</dcterms:modified>
</cp:coreProperties>
</file>