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vina\OneDrive\Project For  excel and Power  BI\"/>
    </mc:Choice>
  </mc:AlternateContent>
  <xr:revisionPtr revIDLastSave="0" documentId="13_ncr:1_{4E0F2CA2-9CCE-4967-8CA6-3D88D2ADCD78}" xr6:coauthVersionLast="47" xr6:coauthVersionMax="47" xr10:uidLastSave="{00000000-0000-0000-0000-000000000000}"/>
  <bookViews>
    <workbookView xWindow="-108" yWindow="-108" windowWidth="23256" windowHeight="12456" firstSheet="1" activeTab="13" xr2:uid="{D49D0F82-4810-4A11-943B-1D685B238A46}"/>
  </bookViews>
  <sheets>
    <sheet name="Sheet1" sheetId="1" r:id="rId1"/>
    <sheet name="Jan" sheetId="3" r:id="rId2"/>
    <sheet name="Feb" sheetId="6" r:id="rId3"/>
    <sheet name="Mar" sheetId="7" r:id="rId4"/>
    <sheet name="Apr" sheetId="8" r:id="rId5"/>
    <sheet name="May" sheetId="9" r:id="rId6"/>
    <sheet name="Jun" sheetId="10" r:id="rId7"/>
    <sheet name="Jul" sheetId="11" r:id="rId8"/>
    <sheet name="Aug" sheetId="12" r:id="rId9"/>
    <sheet name="Sep" sheetId="13" r:id="rId10"/>
    <sheet name="Oct" sheetId="14" r:id="rId11"/>
    <sheet name="Nov" sheetId="15" r:id="rId12"/>
    <sheet name="Dec" sheetId="16" r:id="rId13"/>
    <sheet name="Rough" sheetId="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9" i="15" l="1"/>
  <c r="AW10" i="15"/>
  <c r="AW11" i="15"/>
  <c r="AW12" i="15"/>
  <c r="AW13" i="15"/>
  <c r="AW14" i="15"/>
  <c r="AW15" i="15"/>
  <c r="AW16" i="15"/>
  <c r="AW17" i="15"/>
  <c r="AW18" i="15"/>
  <c r="AW19" i="15"/>
  <c r="AW20" i="15"/>
  <c r="AW21" i="15"/>
  <c r="AW22" i="15"/>
  <c r="AW23" i="15"/>
  <c r="AW24" i="15"/>
  <c r="AW25" i="15"/>
  <c r="AW26" i="15"/>
  <c r="AW27" i="15"/>
  <c r="AW28" i="15"/>
  <c r="AV9" i="15"/>
  <c r="AV10" i="15"/>
  <c r="AV11" i="15"/>
  <c r="AV12" i="15"/>
  <c r="AV13" i="15"/>
  <c r="AV14" i="15"/>
  <c r="AV15" i="15"/>
  <c r="AV16" i="15"/>
  <c r="AV17" i="15"/>
  <c r="AV18" i="15"/>
  <c r="AV19" i="15"/>
  <c r="AV20" i="15"/>
  <c r="AV21" i="15"/>
  <c r="AV22" i="15"/>
  <c r="AV23" i="15"/>
  <c r="AV24" i="15"/>
  <c r="AV25" i="15"/>
  <c r="AV26" i="15"/>
  <c r="AV27" i="15"/>
  <c r="AV28" i="15"/>
  <c r="AY18" i="9"/>
  <c r="AW9" i="16"/>
  <c r="AW10" i="16"/>
  <c r="AW11" i="16"/>
  <c r="AW12" i="16"/>
  <c r="AW13" i="16"/>
  <c r="AW14" i="16"/>
  <c r="AW15" i="16"/>
  <c r="AW16" i="16"/>
  <c r="AW17" i="16"/>
  <c r="AW18" i="16"/>
  <c r="AW19" i="16"/>
  <c r="AW20" i="16"/>
  <c r="AW21" i="16"/>
  <c r="AW22" i="16"/>
  <c r="AW23" i="16"/>
  <c r="AW24" i="16"/>
  <c r="AW25" i="16"/>
  <c r="AW26" i="16"/>
  <c r="AW27" i="16"/>
  <c r="AW28" i="16"/>
  <c r="AV9" i="16"/>
  <c r="AV10" i="16"/>
  <c r="AV11" i="16"/>
  <c r="AV12" i="16"/>
  <c r="AV13" i="16"/>
  <c r="AV14" i="16"/>
  <c r="AV15" i="16"/>
  <c r="AV16" i="16"/>
  <c r="AV17" i="16"/>
  <c r="AV18" i="16"/>
  <c r="AV19" i="16"/>
  <c r="AV20" i="16"/>
  <c r="AV21" i="16"/>
  <c r="AV22" i="16"/>
  <c r="AV23" i="16"/>
  <c r="AV24" i="16"/>
  <c r="AV25" i="16"/>
  <c r="AV26" i="16"/>
  <c r="AV27" i="16"/>
  <c r="AV28" i="16"/>
  <c r="AW9" i="14"/>
  <c r="AW10" i="14"/>
  <c r="AW11" i="14"/>
  <c r="AW12" i="14"/>
  <c r="AW13" i="14"/>
  <c r="AW14" i="14"/>
  <c r="AW15" i="14"/>
  <c r="AW16" i="14"/>
  <c r="AW17" i="14"/>
  <c r="AW18" i="14"/>
  <c r="AW19" i="14"/>
  <c r="AW20" i="14"/>
  <c r="AW21" i="14"/>
  <c r="AW22" i="14"/>
  <c r="AW23" i="14"/>
  <c r="AW24" i="14"/>
  <c r="AW25" i="14"/>
  <c r="AW26" i="14"/>
  <c r="AW27" i="14"/>
  <c r="AW28" i="14"/>
  <c r="AV9" i="14"/>
  <c r="AV10" i="14"/>
  <c r="AV11" i="14"/>
  <c r="AV12" i="14"/>
  <c r="AV13" i="14"/>
  <c r="AV14" i="14"/>
  <c r="AV15" i="14"/>
  <c r="AV16" i="14"/>
  <c r="AV17" i="14"/>
  <c r="AV18" i="14"/>
  <c r="AV19" i="14"/>
  <c r="AV20" i="14"/>
  <c r="AV21" i="14"/>
  <c r="AV22" i="14"/>
  <c r="AV23" i="14"/>
  <c r="AV24" i="14"/>
  <c r="AV25" i="14"/>
  <c r="AV26" i="14"/>
  <c r="AV27" i="14"/>
  <c r="AV28" i="14"/>
  <c r="AW9" i="13"/>
  <c r="AW10" i="13"/>
  <c r="AW11" i="13"/>
  <c r="AW12" i="13"/>
  <c r="AW13" i="13"/>
  <c r="AW14" i="13"/>
  <c r="AW15" i="13"/>
  <c r="AW16" i="13"/>
  <c r="AW17" i="13"/>
  <c r="AW18" i="13"/>
  <c r="AW19" i="13"/>
  <c r="AW20" i="13"/>
  <c r="AW21" i="13"/>
  <c r="AW22" i="13"/>
  <c r="AW23" i="13"/>
  <c r="AW24" i="13"/>
  <c r="AW25" i="13"/>
  <c r="AW26" i="13"/>
  <c r="AW27" i="13"/>
  <c r="AW28" i="13"/>
  <c r="AV9" i="13"/>
  <c r="AV10" i="13"/>
  <c r="AV11" i="13"/>
  <c r="AV12" i="13"/>
  <c r="AV13" i="13"/>
  <c r="AV14" i="13"/>
  <c r="AV15" i="13"/>
  <c r="AV16" i="13"/>
  <c r="AV17" i="13"/>
  <c r="AV18" i="13"/>
  <c r="AV19" i="13"/>
  <c r="AV20" i="13"/>
  <c r="AV21" i="13"/>
  <c r="AV22" i="13"/>
  <c r="AV23" i="13"/>
  <c r="AV24" i="13"/>
  <c r="AV25" i="13"/>
  <c r="AV26" i="13"/>
  <c r="AV27" i="13"/>
  <c r="AV28" i="13"/>
  <c r="AW9" i="12"/>
  <c r="AW10" i="12"/>
  <c r="AW11" i="12"/>
  <c r="AW12" i="12"/>
  <c r="AW13" i="12"/>
  <c r="AW14" i="12"/>
  <c r="AW15" i="12"/>
  <c r="AW16" i="12"/>
  <c r="AW17" i="12"/>
  <c r="AW18" i="12"/>
  <c r="AW19" i="12"/>
  <c r="AW20" i="12"/>
  <c r="AW21" i="12"/>
  <c r="AW22" i="12"/>
  <c r="AW23" i="12"/>
  <c r="AW24" i="12"/>
  <c r="AW25" i="12"/>
  <c r="AW26" i="12"/>
  <c r="AW27" i="12"/>
  <c r="AW28" i="12"/>
  <c r="AV9" i="12"/>
  <c r="AV10" i="12"/>
  <c r="AV11" i="12"/>
  <c r="AV12" i="12"/>
  <c r="AV13" i="12"/>
  <c r="AV14" i="12"/>
  <c r="AV15" i="12"/>
  <c r="AV16" i="12"/>
  <c r="AV17" i="12"/>
  <c r="AV18" i="12"/>
  <c r="AV19" i="12"/>
  <c r="AV20" i="12"/>
  <c r="AV21" i="12"/>
  <c r="AV22" i="12"/>
  <c r="AV23" i="12"/>
  <c r="AV24" i="12"/>
  <c r="AV25" i="12"/>
  <c r="AV26" i="12"/>
  <c r="AV27" i="12"/>
  <c r="AV28" i="12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W9" i="10"/>
  <c r="AW10" i="10"/>
  <c r="AW11" i="10"/>
  <c r="AW12" i="10"/>
  <c r="AW13" i="10"/>
  <c r="AW14" i="10"/>
  <c r="AW15" i="10"/>
  <c r="AW16" i="10"/>
  <c r="AW17" i="10"/>
  <c r="AW18" i="10"/>
  <c r="AW19" i="10"/>
  <c r="AW20" i="10"/>
  <c r="AW21" i="10"/>
  <c r="AW22" i="10"/>
  <c r="AW23" i="10"/>
  <c r="AW24" i="10"/>
  <c r="AW25" i="10"/>
  <c r="AW26" i="10"/>
  <c r="AW27" i="10"/>
  <c r="AW28" i="10"/>
  <c r="AV9" i="10"/>
  <c r="AV10" i="10"/>
  <c r="AV11" i="10"/>
  <c r="AV12" i="10"/>
  <c r="AV13" i="10"/>
  <c r="AV14" i="10"/>
  <c r="AV15" i="10"/>
  <c r="AV16" i="10"/>
  <c r="AV17" i="10"/>
  <c r="AV18" i="10"/>
  <c r="AV19" i="10"/>
  <c r="AV20" i="10"/>
  <c r="AV21" i="10"/>
  <c r="AV22" i="10"/>
  <c r="AV23" i="10"/>
  <c r="AV24" i="10"/>
  <c r="AV25" i="10"/>
  <c r="AV26" i="10"/>
  <c r="AV27" i="10"/>
  <c r="AV28" i="10"/>
  <c r="AW9" i="9"/>
  <c r="AW10" i="9"/>
  <c r="AW11" i="9"/>
  <c r="AW12" i="9"/>
  <c r="AW13" i="9"/>
  <c r="AW14" i="9"/>
  <c r="AW15" i="9"/>
  <c r="AW16" i="9"/>
  <c r="AW17" i="9"/>
  <c r="AW18" i="9"/>
  <c r="AW19" i="9"/>
  <c r="AW20" i="9"/>
  <c r="AW21" i="9"/>
  <c r="AW22" i="9"/>
  <c r="AW23" i="9"/>
  <c r="AW24" i="9"/>
  <c r="AW25" i="9"/>
  <c r="AW26" i="9"/>
  <c r="AW27" i="9"/>
  <c r="AW28" i="9"/>
  <c r="AV9" i="9"/>
  <c r="AV10" i="9"/>
  <c r="AV11" i="9"/>
  <c r="AV12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W9" i="8"/>
  <c r="AW10" i="8"/>
  <c r="AW11" i="8"/>
  <c r="AW12" i="8"/>
  <c r="AW13" i="8"/>
  <c r="AW14" i="8"/>
  <c r="AW15" i="8"/>
  <c r="AW16" i="8"/>
  <c r="AW17" i="8"/>
  <c r="AW18" i="8"/>
  <c r="AW19" i="8"/>
  <c r="AW20" i="8"/>
  <c r="AW21" i="8"/>
  <c r="AW22" i="8"/>
  <c r="AW23" i="8"/>
  <c r="AW24" i="8"/>
  <c r="AW25" i="8"/>
  <c r="AW26" i="8"/>
  <c r="AW27" i="8"/>
  <c r="AW28" i="8"/>
  <c r="AV9" i="8"/>
  <c r="AV10" i="8"/>
  <c r="AV11" i="8"/>
  <c r="AV12" i="8"/>
  <c r="AV13" i="8"/>
  <c r="AV14" i="8"/>
  <c r="AV15" i="8"/>
  <c r="AV16" i="8"/>
  <c r="AV17" i="8"/>
  <c r="AV18" i="8"/>
  <c r="AV19" i="8"/>
  <c r="AV20" i="8"/>
  <c r="AV21" i="8"/>
  <c r="AV22" i="8"/>
  <c r="AV23" i="8"/>
  <c r="AV24" i="8"/>
  <c r="AV25" i="8"/>
  <c r="AV26" i="8"/>
  <c r="AV27" i="8"/>
  <c r="AV28" i="8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W9" i="6"/>
  <c r="AW10" i="6"/>
  <c r="AW11" i="6"/>
  <c r="AW12" i="6"/>
  <c r="AW13" i="6"/>
  <c r="AW14" i="6"/>
  <c r="AW15" i="6"/>
  <c r="AW16" i="6"/>
  <c r="AW17" i="6"/>
  <c r="AW18" i="6"/>
  <c r="AW19" i="6"/>
  <c r="AW20" i="6"/>
  <c r="AW21" i="6"/>
  <c r="AW22" i="6"/>
  <c r="AW23" i="6"/>
  <c r="AW24" i="6"/>
  <c r="AW25" i="6"/>
  <c r="AW26" i="6"/>
  <c r="AW27" i="6"/>
  <c r="AW28" i="6"/>
  <c r="AV9" i="6"/>
  <c r="AV10" i="6"/>
  <c r="AV11" i="6"/>
  <c r="AV12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J28" i="14"/>
  <c r="AC28" i="14"/>
  <c r="V28" i="14"/>
  <c r="O28" i="14"/>
  <c r="AJ27" i="14"/>
  <c r="AC27" i="14"/>
  <c r="V27" i="14"/>
  <c r="O27" i="14"/>
  <c r="AJ26" i="14"/>
  <c r="AC26" i="14"/>
  <c r="V26" i="14"/>
  <c r="O26" i="14"/>
  <c r="AJ25" i="14"/>
  <c r="AC25" i="14"/>
  <c r="V25" i="14"/>
  <c r="O25" i="14"/>
  <c r="AJ24" i="14"/>
  <c r="AC24" i="14"/>
  <c r="V24" i="14"/>
  <c r="O24" i="14"/>
  <c r="AJ23" i="14"/>
  <c r="AC23" i="14"/>
  <c r="V23" i="14"/>
  <c r="O23" i="14"/>
  <c r="AJ22" i="14"/>
  <c r="AC22" i="14"/>
  <c r="V22" i="14"/>
  <c r="O22" i="14"/>
  <c r="AJ21" i="14"/>
  <c r="AC21" i="14"/>
  <c r="V21" i="14"/>
  <c r="O21" i="14"/>
  <c r="AJ20" i="14"/>
  <c r="AC20" i="14"/>
  <c r="V20" i="14"/>
  <c r="O20" i="14"/>
  <c r="AJ19" i="14"/>
  <c r="AC19" i="14"/>
  <c r="V19" i="14"/>
  <c r="O19" i="14"/>
  <c r="AJ18" i="14"/>
  <c r="AC18" i="14"/>
  <c r="V18" i="14"/>
  <c r="O18" i="14"/>
  <c r="AJ17" i="14"/>
  <c r="AC17" i="14"/>
  <c r="V17" i="14"/>
  <c r="O17" i="14"/>
  <c r="AJ16" i="14"/>
  <c r="AC16" i="14"/>
  <c r="V16" i="14"/>
  <c r="O16" i="14"/>
  <c r="AJ15" i="14"/>
  <c r="AC15" i="14"/>
  <c r="V15" i="14"/>
  <c r="O15" i="14"/>
  <c r="AJ14" i="14"/>
  <c r="AC14" i="14"/>
  <c r="V14" i="14"/>
  <c r="O14" i="14"/>
  <c r="AJ13" i="14"/>
  <c r="AC13" i="14"/>
  <c r="V13" i="14"/>
  <c r="O13" i="14"/>
  <c r="AJ12" i="14"/>
  <c r="AC12" i="14"/>
  <c r="V12" i="14"/>
  <c r="O12" i="14"/>
  <c r="AJ11" i="14"/>
  <c r="AC11" i="14"/>
  <c r="V11" i="14"/>
  <c r="O11" i="14"/>
  <c r="AJ10" i="14"/>
  <c r="AC10" i="14"/>
  <c r="V10" i="14"/>
  <c r="O10" i="14"/>
  <c r="AJ9" i="14"/>
  <c r="AC9" i="14"/>
  <c r="V9" i="14"/>
  <c r="O9" i="14"/>
  <c r="AO28" i="13"/>
  <c r="AL28" i="13"/>
  <c r="AE28" i="13"/>
  <c r="X28" i="13"/>
  <c r="Q28" i="13"/>
  <c r="AO27" i="13"/>
  <c r="AL27" i="13"/>
  <c r="AE27" i="13"/>
  <c r="X27" i="13"/>
  <c r="Q27" i="13"/>
  <c r="AO26" i="13"/>
  <c r="AL26" i="13"/>
  <c r="AE26" i="13"/>
  <c r="X26" i="13"/>
  <c r="Q26" i="13"/>
  <c r="AO25" i="13"/>
  <c r="AL25" i="13"/>
  <c r="AE25" i="13"/>
  <c r="X25" i="13"/>
  <c r="Q25" i="13"/>
  <c r="AO24" i="13"/>
  <c r="AL24" i="13"/>
  <c r="AE24" i="13"/>
  <c r="X24" i="13"/>
  <c r="Q24" i="13"/>
  <c r="AO23" i="13"/>
  <c r="AL23" i="13"/>
  <c r="AE23" i="13"/>
  <c r="X23" i="13"/>
  <c r="Q23" i="13"/>
  <c r="AO22" i="13"/>
  <c r="AL22" i="13"/>
  <c r="AE22" i="13"/>
  <c r="X22" i="13"/>
  <c r="Q22" i="13"/>
  <c r="AO21" i="13"/>
  <c r="AL21" i="13"/>
  <c r="AE21" i="13"/>
  <c r="X21" i="13"/>
  <c r="Q21" i="13"/>
  <c r="AO20" i="13"/>
  <c r="AL20" i="13"/>
  <c r="AE20" i="13"/>
  <c r="X20" i="13"/>
  <c r="Q20" i="13"/>
  <c r="AO19" i="13"/>
  <c r="AL19" i="13"/>
  <c r="AE19" i="13"/>
  <c r="X19" i="13"/>
  <c r="Q19" i="13"/>
  <c r="AO18" i="13"/>
  <c r="AL18" i="13"/>
  <c r="AE18" i="13"/>
  <c r="X18" i="13"/>
  <c r="Q18" i="13"/>
  <c r="AO17" i="13"/>
  <c r="AL17" i="13"/>
  <c r="AE17" i="13"/>
  <c r="X17" i="13"/>
  <c r="Q17" i="13"/>
  <c r="AO16" i="13"/>
  <c r="AL16" i="13"/>
  <c r="AE16" i="13"/>
  <c r="X16" i="13"/>
  <c r="Q16" i="13"/>
  <c r="AO15" i="13"/>
  <c r="AL15" i="13"/>
  <c r="AE15" i="13"/>
  <c r="X15" i="13"/>
  <c r="Q15" i="13"/>
  <c r="AO14" i="13"/>
  <c r="AL14" i="13"/>
  <c r="AE14" i="13"/>
  <c r="X14" i="13"/>
  <c r="Q14" i="13"/>
  <c r="AO13" i="13"/>
  <c r="AL13" i="13"/>
  <c r="AE13" i="13"/>
  <c r="X13" i="13"/>
  <c r="Q13" i="13"/>
  <c r="AO12" i="13"/>
  <c r="AL12" i="13"/>
  <c r="AE12" i="13"/>
  <c r="X12" i="13"/>
  <c r="Q12" i="13"/>
  <c r="AO11" i="13"/>
  <c r="AL11" i="13"/>
  <c r="AE11" i="13"/>
  <c r="X11" i="13"/>
  <c r="Q11" i="13"/>
  <c r="AO10" i="13"/>
  <c r="AL10" i="13"/>
  <c r="AE10" i="13"/>
  <c r="X10" i="13"/>
  <c r="Q10" i="13"/>
  <c r="AO9" i="13"/>
  <c r="AL9" i="13"/>
  <c r="AE9" i="13"/>
  <c r="X9" i="13"/>
  <c r="Q9" i="13"/>
  <c r="AO28" i="12"/>
  <c r="AH28" i="12"/>
  <c r="AA28" i="12"/>
  <c r="T28" i="12"/>
  <c r="M28" i="12"/>
  <c r="AO27" i="12"/>
  <c r="AH27" i="12"/>
  <c r="AA27" i="12"/>
  <c r="T27" i="12"/>
  <c r="M27" i="12"/>
  <c r="AO26" i="12"/>
  <c r="AH26" i="12"/>
  <c r="AA26" i="12"/>
  <c r="T26" i="12"/>
  <c r="M26" i="12"/>
  <c r="AO25" i="12"/>
  <c r="AH25" i="12"/>
  <c r="AA25" i="12"/>
  <c r="T25" i="12"/>
  <c r="M25" i="12"/>
  <c r="AO24" i="12"/>
  <c r="AH24" i="12"/>
  <c r="AA24" i="12"/>
  <c r="T24" i="12"/>
  <c r="M24" i="12"/>
  <c r="AO23" i="12"/>
  <c r="AH23" i="12"/>
  <c r="AA23" i="12"/>
  <c r="T23" i="12"/>
  <c r="M23" i="12"/>
  <c r="AO22" i="12"/>
  <c r="AH22" i="12"/>
  <c r="AA22" i="12"/>
  <c r="T22" i="12"/>
  <c r="M22" i="12"/>
  <c r="AO21" i="12"/>
  <c r="AH21" i="12"/>
  <c r="AA21" i="12"/>
  <c r="T21" i="12"/>
  <c r="M21" i="12"/>
  <c r="AO20" i="12"/>
  <c r="AH20" i="12"/>
  <c r="AA20" i="12"/>
  <c r="T20" i="12"/>
  <c r="M20" i="12"/>
  <c r="AO19" i="12"/>
  <c r="AH19" i="12"/>
  <c r="AA19" i="12"/>
  <c r="T19" i="12"/>
  <c r="M19" i="12"/>
  <c r="AO18" i="12"/>
  <c r="AH18" i="12"/>
  <c r="AA18" i="12"/>
  <c r="T18" i="12"/>
  <c r="M18" i="12"/>
  <c r="AO17" i="12"/>
  <c r="AH17" i="12"/>
  <c r="AA17" i="12"/>
  <c r="T17" i="12"/>
  <c r="M17" i="12"/>
  <c r="AO16" i="12"/>
  <c r="AH16" i="12"/>
  <c r="AA16" i="12"/>
  <c r="T16" i="12"/>
  <c r="M16" i="12"/>
  <c r="AO15" i="12"/>
  <c r="AH15" i="12"/>
  <c r="AA15" i="12"/>
  <c r="T15" i="12"/>
  <c r="M15" i="12"/>
  <c r="AO14" i="12"/>
  <c r="AH14" i="12"/>
  <c r="AA14" i="12"/>
  <c r="T14" i="12"/>
  <c r="M14" i="12"/>
  <c r="AO13" i="12"/>
  <c r="AH13" i="12"/>
  <c r="AA13" i="12"/>
  <c r="T13" i="12"/>
  <c r="M13" i="12"/>
  <c r="AO12" i="12"/>
  <c r="AH12" i="12"/>
  <c r="AA12" i="12"/>
  <c r="T12" i="12"/>
  <c r="M12" i="12"/>
  <c r="AO11" i="12"/>
  <c r="AH11" i="12"/>
  <c r="AA11" i="12"/>
  <c r="T11" i="12"/>
  <c r="M11" i="12"/>
  <c r="AO10" i="12"/>
  <c r="AH10" i="12"/>
  <c r="AA10" i="12"/>
  <c r="T10" i="12"/>
  <c r="M10" i="12"/>
  <c r="AO9" i="12"/>
  <c r="AH9" i="12"/>
  <c r="AA9" i="12"/>
  <c r="T9" i="12"/>
  <c r="M9" i="12"/>
  <c r="AO28" i="8"/>
  <c r="AK28" i="8"/>
  <c r="AD28" i="8"/>
  <c r="W28" i="8"/>
  <c r="P28" i="8"/>
  <c r="AO27" i="8"/>
  <c r="AK27" i="8"/>
  <c r="AD27" i="8"/>
  <c r="W27" i="8"/>
  <c r="P27" i="8"/>
  <c r="AO26" i="8"/>
  <c r="AK26" i="8"/>
  <c r="AD26" i="8"/>
  <c r="W26" i="8"/>
  <c r="P26" i="8"/>
  <c r="AO25" i="8"/>
  <c r="AK25" i="8"/>
  <c r="AD25" i="8"/>
  <c r="W25" i="8"/>
  <c r="P25" i="8"/>
  <c r="AO24" i="8"/>
  <c r="AK24" i="8"/>
  <c r="AD24" i="8"/>
  <c r="W24" i="8"/>
  <c r="P24" i="8"/>
  <c r="AO23" i="8"/>
  <c r="AK23" i="8"/>
  <c r="AD23" i="8"/>
  <c r="W23" i="8"/>
  <c r="P23" i="8"/>
  <c r="AO22" i="8"/>
  <c r="AK22" i="8"/>
  <c r="AD22" i="8"/>
  <c r="W22" i="8"/>
  <c r="P22" i="8"/>
  <c r="AO21" i="8"/>
  <c r="AK21" i="8"/>
  <c r="AD21" i="8"/>
  <c r="W21" i="8"/>
  <c r="P21" i="8"/>
  <c r="AO20" i="8"/>
  <c r="AK20" i="8"/>
  <c r="AD20" i="8"/>
  <c r="W20" i="8"/>
  <c r="P20" i="8"/>
  <c r="AO19" i="8"/>
  <c r="AK19" i="8"/>
  <c r="AD19" i="8"/>
  <c r="W19" i="8"/>
  <c r="P19" i="8"/>
  <c r="AO18" i="8"/>
  <c r="AK18" i="8"/>
  <c r="AD18" i="8"/>
  <c r="W18" i="8"/>
  <c r="P18" i="8"/>
  <c r="AO17" i="8"/>
  <c r="AK17" i="8"/>
  <c r="AD17" i="8"/>
  <c r="W17" i="8"/>
  <c r="P17" i="8"/>
  <c r="AO16" i="8"/>
  <c r="AK16" i="8"/>
  <c r="AD16" i="8"/>
  <c r="W16" i="8"/>
  <c r="P16" i="8"/>
  <c r="AO15" i="8"/>
  <c r="AK15" i="8"/>
  <c r="AD15" i="8"/>
  <c r="W15" i="8"/>
  <c r="P15" i="8"/>
  <c r="AO14" i="8"/>
  <c r="AK14" i="8"/>
  <c r="AD14" i="8"/>
  <c r="W14" i="8"/>
  <c r="P14" i="8"/>
  <c r="AO13" i="8"/>
  <c r="AK13" i="8"/>
  <c r="AD13" i="8"/>
  <c r="W13" i="8"/>
  <c r="P13" i="8"/>
  <c r="AO12" i="8"/>
  <c r="AK12" i="8"/>
  <c r="AD12" i="8"/>
  <c r="W12" i="8"/>
  <c r="P12" i="8"/>
  <c r="AO11" i="8"/>
  <c r="AK11" i="8"/>
  <c r="AD11" i="8"/>
  <c r="W11" i="8"/>
  <c r="P11" i="8"/>
  <c r="AO10" i="8"/>
  <c r="AK10" i="8"/>
  <c r="AD10" i="8"/>
  <c r="W10" i="8"/>
  <c r="P10" i="8"/>
  <c r="AO9" i="8"/>
  <c r="AK9" i="8"/>
  <c r="AD9" i="8"/>
  <c r="W9" i="8"/>
  <c r="P9" i="8"/>
  <c r="AN28" i="7"/>
  <c r="AG28" i="7"/>
  <c r="Z28" i="7"/>
  <c r="S28" i="7"/>
  <c r="L28" i="7"/>
  <c r="AN27" i="7"/>
  <c r="AG27" i="7"/>
  <c r="Z27" i="7"/>
  <c r="S27" i="7"/>
  <c r="L27" i="7"/>
  <c r="AN26" i="7"/>
  <c r="AG26" i="7"/>
  <c r="Z26" i="7"/>
  <c r="S26" i="7"/>
  <c r="L26" i="7"/>
  <c r="AN25" i="7"/>
  <c r="AG25" i="7"/>
  <c r="Z25" i="7"/>
  <c r="S25" i="7"/>
  <c r="L25" i="7"/>
  <c r="AN24" i="7"/>
  <c r="AG24" i="7"/>
  <c r="Z24" i="7"/>
  <c r="S24" i="7"/>
  <c r="L24" i="7"/>
  <c r="AN23" i="7"/>
  <c r="AG23" i="7"/>
  <c r="Z23" i="7"/>
  <c r="S23" i="7"/>
  <c r="L23" i="7"/>
  <c r="AN22" i="7"/>
  <c r="AG22" i="7"/>
  <c r="Z22" i="7"/>
  <c r="S22" i="7"/>
  <c r="L22" i="7"/>
  <c r="AN21" i="7"/>
  <c r="AG21" i="7"/>
  <c r="Z21" i="7"/>
  <c r="S21" i="7"/>
  <c r="L21" i="7"/>
  <c r="AN20" i="7"/>
  <c r="AG20" i="7"/>
  <c r="Z20" i="7"/>
  <c r="S20" i="7"/>
  <c r="L20" i="7"/>
  <c r="AN19" i="7"/>
  <c r="AG19" i="7"/>
  <c r="Z19" i="7"/>
  <c r="S19" i="7"/>
  <c r="L19" i="7"/>
  <c r="AN18" i="7"/>
  <c r="AG18" i="7"/>
  <c r="Z18" i="7"/>
  <c r="S18" i="7"/>
  <c r="L18" i="7"/>
  <c r="AN17" i="7"/>
  <c r="AG17" i="7"/>
  <c r="Z17" i="7"/>
  <c r="S17" i="7"/>
  <c r="L17" i="7"/>
  <c r="AN16" i="7"/>
  <c r="AG16" i="7"/>
  <c r="Z16" i="7"/>
  <c r="S16" i="7"/>
  <c r="L16" i="7"/>
  <c r="AN15" i="7"/>
  <c r="AG15" i="7"/>
  <c r="Z15" i="7"/>
  <c r="S15" i="7"/>
  <c r="L15" i="7"/>
  <c r="AN14" i="7"/>
  <c r="AG14" i="7"/>
  <c r="Z14" i="7"/>
  <c r="S14" i="7"/>
  <c r="L14" i="7"/>
  <c r="AN13" i="7"/>
  <c r="AG13" i="7"/>
  <c r="Z13" i="7"/>
  <c r="S13" i="7"/>
  <c r="L13" i="7"/>
  <c r="AN12" i="7"/>
  <c r="AG12" i="7"/>
  <c r="Z12" i="7"/>
  <c r="S12" i="7"/>
  <c r="L12" i="7"/>
  <c r="AN11" i="7"/>
  <c r="AG11" i="7"/>
  <c r="Z11" i="7"/>
  <c r="S11" i="7"/>
  <c r="L11" i="7"/>
  <c r="AN10" i="7"/>
  <c r="AG10" i="7"/>
  <c r="Z10" i="7"/>
  <c r="S10" i="7"/>
  <c r="L10" i="7"/>
  <c r="AN9" i="7"/>
  <c r="AG9" i="7"/>
  <c r="Z9" i="7"/>
  <c r="S9" i="7"/>
  <c r="L9" i="7"/>
  <c r="AG28" i="6"/>
  <c r="Z28" i="6"/>
  <c r="S28" i="6"/>
  <c r="L28" i="6"/>
  <c r="AG27" i="6"/>
  <c r="Z27" i="6"/>
  <c r="S27" i="6"/>
  <c r="L27" i="6"/>
  <c r="AG26" i="6"/>
  <c r="Z26" i="6"/>
  <c r="S26" i="6"/>
  <c r="L26" i="6"/>
  <c r="AG25" i="6"/>
  <c r="Z25" i="6"/>
  <c r="S25" i="6"/>
  <c r="L25" i="6"/>
  <c r="AG24" i="6"/>
  <c r="Z24" i="6"/>
  <c r="S24" i="6"/>
  <c r="L24" i="6"/>
  <c r="AG23" i="6"/>
  <c r="Z23" i="6"/>
  <c r="S23" i="6"/>
  <c r="L23" i="6"/>
  <c r="AG22" i="6"/>
  <c r="Z22" i="6"/>
  <c r="S22" i="6"/>
  <c r="L22" i="6"/>
  <c r="AG21" i="6"/>
  <c r="Z21" i="6"/>
  <c r="S21" i="6"/>
  <c r="L21" i="6"/>
  <c r="AG20" i="6"/>
  <c r="Z20" i="6"/>
  <c r="S20" i="6"/>
  <c r="L20" i="6"/>
  <c r="AG19" i="6"/>
  <c r="Z19" i="6"/>
  <c r="S19" i="6"/>
  <c r="L19" i="6"/>
  <c r="AG18" i="6"/>
  <c r="Z18" i="6"/>
  <c r="S18" i="6"/>
  <c r="L18" i="6"/>
  <c r="AG17" i="6"/>
  <c r="Z17" i="6"/>
  <c r="S17" i="6"/>
  <c r="L17" i="6"/>
  <c r="AG16" i="6"/>
  <c r="Z16" i="6"/>
  <c r="S16" i="6"/>
  <c r="L16" i="6"/>
  <c r="AG15" i="6"/>
  <c r="Z15" i="6"/>
  <c r="S15" i="6"/>
  <c r="L15" i="6"/>
  <c r="AG14" i="6"/>
  <c r="Z14" i="6"/>
  <c r="S14" i="6"/>
  <c r="L14" i="6"/>
  <c r="AG13" i="6"/>
  <c r="Z13" i="6"/>
  <c r="S13" i="6"/>
  <c r="L13" i="6"/>
  <c r="AG12" i="6"/>
  <c r="Z12" i="6"/>
  <c r="S12" i="6"/>
  <c r="L12" i="6"/>
  <c r="AG11" i="6"/>
  <c r="Z11" i="6"/>
  <c r="S11" i="6"/>
  <c r="L11" i="6"/>
  <c r="AG10" i="6"/>
  <c r="Z10" i="6"/>
  <c r="S10" i="6"/>
  <c r="L10" i="6"/>
  <c r="AG9" i="6"/>
  <c r="Z9" i="6"/>
  <c r="S9" i="6"/>
  <c r="L9" i="6"/>
  <c r="AP9" i="6"/>
  <c r="AT22" i="16"/>
  <c r="AT21" i="16"/>
  <c r="AZ19" i="16"/>
  <c r="BC19" i="16" s="1"/>
  <c r="K8" i="16"/>
  <c r="K7" i="16" s="1"/>
  <c r="L5" i="16"/>
  <c r="I5" i="16" s="1"/>
  <c r="AZ15" i="16" s="1"/>
  <c r="BC15" i="16" s="1"/>
  <c r="J5" i="16"/>
  <c r="AT26" i="16" s="1"/>
  <c r="K8" i="15"/>
  <c r="L5" i="15"/>
  <c r="I5" i="15" s="1"/>
  <c r="AZ19" i="15" s="1"/>
  <c r="J5" i="15"/>
  <c r="AT21" i="15" s="1"/>
  <c r="AZ26" i="14"/>
  <c r="AZ20" i="14"/>
  <c r="BC20" i="14" s="1"/>
  <c r="K8" i="14"/>
  <c r="L8" i="14" s="1"/>
  <c r="L7" i="14" s="1"/>
  <c r="K7" i="14"/>
  <c r="L5" i="14"/>
  <c r="J5" i="14"/>
  <c r="AT20" i="14" s="1"/>
  <c r="I5" i="14"/>
  <c r="AZ19" i="14" s="1"/>
  <c r="K8" i="13"/>
  <c r="K7" i="13" s="1"/>
  <c r="L5" i="13"/>
  <c r="J5" i="13"/>
  <c r="AT26" i="13" s="1"/>
  <c r="I5" i="13"/>
  <c r="K8" i="12"/>
  <c r="K7" i="12" s="1"/>
  <c r="L5" i="12"/>
  <c r="I5" i="12" s="1"/>
  <c r="AZ25" i="12" s="1"/>
  <c r="J5" i="12"/>
  <c r="AT16" i="12" s="1"/>
  <c r="K8" i="11"/>
  <c r="K7" i="11" s="1"/>
  <c r="L5" i="11"/>
  <c r="I5" i="11" s="1"/>
  <c r="J5" i="11"/>
  <c r="AT21" i="11" s="1"/>
  <c r="K8" i="10"/>
  <c r="K7" i="10" s="1"/>
  <c r="L5" i="10"/>
  <c r="I5" i="10" s="1"/>
  <c r="J5" i="10"/>
  <c r="AT22" i="10" s="1"/>
  <c r="K8" i="9"/>
  <c r="K7" i="9" s="1"/>
  <c r="L5" i="9"/>
  <c r="I5" i="9" s="1"/>
  <c r="AZ22" i="9" s="1"/>
  <c r="BC22" i="9" s="1"/>
  <c r="J5" i="9"/>
  <c r="AT25" i="9" s="1"/>
  <c r="K8" i="8"/>
  <c r="L5" i="8"/>
  <c r="I5" i="8" s="1"/>
  <c r="J5" i="8"/>
  <c r="AT19" i="8" s="1"/>
  <c r="K8" i="7"/>
  <c r="K7" i="7" s="1"/>
  <c r="L5" i="7"/>
  <c r="I5" i="7" s="1"/>
  <c r="AZ15" i="7" s="1"/>
  <c r="J5" i="7"/>
  <c r="AT22" i="7" s="1"/>
  <c r="AZ20" i="6"/>
  <c r="AT20" i="6"/>
  <c r="AZ19" i="6"/>
  <c r="AZ18" i="6"/>
  <c r="BC18" i="6" s="1"/>
  <c r="AT18" i="6"/>
  <c r="AT17" i="6"/>
  <c r="AT16" i="6"/>
  <c r="AZ15" i="6"/>
  <c r="BC15" i="6" s="1"/>
  <c r="AZ14" i="6"/>
  <c r="BC14" i="6" s="1"/>
  <c r="AT14" i="6"/>
  <c r="AT13" i="6"/>
  <c r="AZ12" i="6"/>
  <c r="AT12" i="6"/>
  <c r="K8" i="6"/>
  <c r="K7" i="6"/>
  <c r="L5" i="6"/>
  <c r="J5" i="6"/>
  <c r="AT10" i="6" s="1"/>
  <c r="I5" i="6"/>
  <c r="AZ11" i="6" s="1"/>
  <c r="BC11" i="6" s="1"/>
  <c r="J5" i="3"/>
  <c r="AT10" i="3" s="1"/>
  <c r="L5" i="3"/>
  <c r="I5" i="3" s="1"/>
  <c r="AZ10" i="3" s="1"/>
  <c r="BC10" i="3" s="1"/>
  <c r="K8" i="3"/>
  <c r="K7" i="3" s="1"/>
  <c r="AT10" i="16" l="1"/>
  <c r="AT17" i="16"/>
  <c r="AT9" i="16"/>
  <c r="AT18" i="16"/>
  <c r="AZ23" i="15"/>
  <c r="BC23" i="15" s="1"/>
  <c r="AT22" i="15"/>
  <c r="AZ27" i="15"/>
  <c r="BC27" i="15" s="1"/>
  <c r="AT9" i="15"/>
  <c r="AT10" i="15"/>
  <c r="AZ10" i="15"/>
  <c r="AZ11" i="15"/>
  <c r="AT28" i="15"/>
  <c r="AT14" i="15"/>
  <c r="AT17" i="15"/>
  <c r="AT13" i="15"/>
  <c r="AT16" i="15"/>
  <c r="AT24" i="15"/>
  <c r="AT12" i="15"/>
  <c r="AT20" i="15"/>
  <c r="AT17" i="14"/>
  <c r="AT10" i="14"/>
  <c r="AZ11" i="14"/>
  <c r="BC11" i="14" s="1"/>
  <c r="AZ14" i="14"/>
  <c r="BC14" i="14" s="1"/>
  <c r="AZ15" i="14"/>
  <c r="AT22" i="14"/>
  <c r="AT23" i="14"/>
  <c r="AT24" i="14"/>
  <c r="AT27" i="14"/>
  <c r="AT9" i="13"/>
  <c r="AT13" i="13"/>
  <c r="AT14" i="13"/>
  <c r="AT17" i="13"/>
  <c r="AT18" i="13"/>
  <c r="AT22" i="13"/>
  <c r="AT25" i="13"/>
  <c r="AT9" i="12"/>
  <c r="AZ9" i="12"/>
  <c r="BC9" i="12" s="1"/>
  <c r="AT12" i="12"/>
  <c r="AZ14" i="12"/>
  <c r="BC14" i="12" s="1"/>
  <c r="AZ23" i="12"/>
  <c r="AT24" i="12"/>
  <c r="AT25" i="12"/>
  <c r="AT26" i="12"/>
  <c r="AT13" i="12"/>
  <c r="AT14" i="12"/>
  <c r="AZ15" i="12"/>
  <c r="BC15" i="12" s="1"/>
  <c r="AT17" i="12"/>
  <c r="AT10" i="12"/>
  <c r="AT18" i="12"/>
  <c r="AZ18" i="12"/>
  <c r="BC18" i="12" s="1"/>
  <c r="AZ19" i="12"/>
  <c r="BC19" i="12" s="1"/>
  <c r="AT21" i="12"/>
  <c r="AZ21" i="12"/>
  <c r="AT22" i="12"/>
  <c r="AZ27" i="12"/>
  <c r="BC27" i="12" s="1"/>
  <c r="AT20" i="12"/>
  <c r="AZ22" i="12"/>
  <c r="BC22" i="12" s="1"/>
  <c r="AZ14" i="11"/>
  <c r="AZ19" i="11"/>
  <c r="AZ9" i="11"/>
  <c r="BC9" i="11" s="1"/>
  <c r="AZ18" i="11"/>
  <c r="AZ27" i="11"/>
  <c r="BC27" i="11" s="1"/>
  <c r="AZ21" i="11"/>
  <c r="AZ26" i="11"/>
  <c r="AZ13" i="11"/>
  <c r="BC13" i="11" s="1"/>
  <c r="AZ11" i="11"/>
  <c r="BC11" i="11" s="1"/>
  <c r="AZ10" i="11"/>
  <c r="BC10" i="11" s="1"/>
  <c r="AT9" i="11"/>
  <c r="AT10" i="11"/>
  <c r="AT13" i="11"/>
  <c r="AT16" i="11"/>
  <c r="AT17" i="11"/>
  <c r="AT14" i="11"/>
  <c r="AZ14" i="10"/>
  <c r="AZ22" i="10"/>
  <c r="BC22" i="10" s="1"/>
  <c r="AZ26" i="10"/>
  <c r="AZ10" i="10"/>
  <c r="BC10" i="10" s="1"/>
  <c r="AT25" i="10"/>
  <c r="AT9" i="10"/>
  <c r="AT17" i="9"/>
  <c r="AT26" i="9"/>
  <c r="AT14" i="9"/>
  <c r="AT11" i="8"/>
  <c r="AT26" i="8"/>
  <c r="L8" i="8"/>
  <c r="M8" i="8" s="1"/>
  <c r="L8" i="6"/>
  <c r="AT9" i="6"/>
  <c r="AZ23" i="6"/>
  <c r="BC23" i="6" s="1"/>
  <c r="AZ10" i="6"/>
  <c r="BC10" i="6" s="1"/>
  <c r="AT21" i="6"/>
  <c r="AT22" i="6"/>
  <c r="AZ22" i="6"/>
  <c r="BC22" i="6" s="1"/>
  <c r="AT25" i="6"/>
  <c r="AT26" i="6"/>
  <c r="AZ27" i="6"/>
  <c r="BC27" i="6" s="1"/>
  <c r="AZ28" i="16"/>
  <c r="AZ24" i="16"/>
  <c r="AZ20" i="16"/>
  <c r="AZ16" i="16"/>
  <c r="AZ12" i="16"/>
  <c r="AZ25" i="16"/>
  <c r="AZ21" i="16"/>
  <c r="AZ17" i="16"/>
  <c r="AZ13" i="16"/>
  <c r="AZ9" i="16"/>
  <c r="AZ26" i="16"/>
  <c r="AZ27" i="16"/>
  <c r="AZ10" i="16"/>
  <c r="AZ23" i="16"/>
  <c r="AZ22" i="16"/>
  <c r="AZ11" i="16"/>
  <c r="AZ18" i="16"/>
  <c r="AZ14" i="16"/>
  <c r="L8" i="16"/>
  <c r="AT13" i="16"/>
  <c r="AT14" i="16"/>
  <c r="AT25" i="16"/>
  <c r="AT27" i="16"/>
  <c r="AT23" i="16"/>
  <c r="AT19" i="16"/>
  <c r="AT15" i="16"/>
  <c r="AT11" i="16"/>
  <c r="AT28" i="16"/>
  <c r="AT24" i="16"/>
  <c r="AT20" i="16"/>
  <c r="AT16" i="16"/>
  <c r="AT12" i="16"/>
  <c r="BC10" i="15"/>
  <c r="BC11" i="15"/>
  <c r="BC19" i="15"/>
  <c r="AZ28" i="15"/>
  <c r="AZ24" i="15"/>
  <c r="AZ16" i="15"/>
  <c r="AZ20" i="15"/>
  <c r="AZ12" i="15"/>
  <c r="AZ25" i="15"/>
  <c r="AZ21" i="15"/>
  <c r="AZ17" i="15"/>
  <c r="AZ13" i="15"/>
  <c r="AZ9" i="15"/>
  <c r="AZ22" i="15"/>
  <c r="AZ14" i="15"/>
  <c r="AZ15" i="15"/>
  <c r="AZ26" i="15"/>
  <c r="AZ18" i="15"/>
  <c r="L8" i="15"/>
  <c r="K7" i="15"/>
  <c r="AT11" i="15"/>
  <c r="AT27" i="15"/>
  <c r="AT23" i="15"/>
  <c r="AT19" i="15"/>
  <c r="AT15" i="15"/>
  <c r="AT26" i="15"/>
  <c r="AT18" i="15"/>
  <c r="AT25" i="15"/>
  <c r="BC15" i="14"/>
  <c r="BC19" i="14"/>
  <c r="BC26" i="14"/>
  <c r="M8" i="14"/>
  <c r="AT19" i="14"/>
  <c r="AT11" i="14"/>
  <c r="AT26" i="14"/>
  <c r="AT16" i="14"/>
  <c r="AT14" i="14"/>
  <c r="AT18" i="14"/>
  <c r="AT12" i="14"/>
  <c r="AT13" i="14"/>
  <c r="AT25" i="14"/>
  <c r="AT9" i="14"/>
  <c r="AT21" i="14"/>
  <c r="AZ25" i="14"/>
  <c r="AZ21" i="14"/>
  <c r="AZ17" i="14"/>
  <c r="AZ13" i="14"/>
  <c r="AZ9" i="14"/>
  <c r="AZ28" i="14"/>
  <c r="AZ23" i="14"/>
  <c r="AZ27" i="14"/>
  <c r="AZ22" i="14"/>
  <c r="AZ24" i="14"/>
  <c r="AZ18" i="14"/>
  <c r="AZ12" i="14"/>
  <c r="AZ10" i="14"/>
  <c r="AT15" i="14"/>
  <c r="AT28" i="14"/>
  <c r="AZ16" i="14"/>
  <c r="AZ20" i="13"/>
  <c r="AZ28" i="13"/>
  <c r="AZ24" i="13"/>
  <c r="AZ12" i="13"/>
  <c r="AZ16" i="13"/>
  <c r="AZ25" i="13"/>
  <c r="AZ21" i="13"/>
  <c r="AZ17" i="13"/>
  <c r="AZ13" i="13"/>
  <c r="AZ9" i="13"/>
  <c r="AZ10" i="13"/>
  <c r="AZ11" i="13"/>
  <c r="AZ27" i="13"/>
  <c r="AZ26" i="13"/>
  <c r="AZ15" i="13"/>
  <c r="AZ18" i="13"/>
  <c r="AZ14" i="13"/>
  <c r="AZ23" i="13"/>
  <c r="AZ22" i="13"/>
  <c r="AZ19" i="13"/>
  <c r="AT11" i="13"/>
  <c r="AT27" i="13"/>
  <c r="AT23" i="13"/>
  <c r="AT19" i="13"/>
  <c r="AT15" i="13"/>
  <c r="AT28" i="13"/>
  <c r="AT24" i="13"/>
  <c r="AT20" i="13"/>
  <c r="AT16" i="13"/>
  <c r="AT12" i="13"/>
  <c r="AT10" i="13"/>
  <c r="L8" i="13"/>
  <c r="AT21" i="13"/>
  <c r="BC21" i="12"/>
  <c r="BC25" i="12"/>
  <c r="BC23" i="12"/>
  <c r="L8" i="12"/>
  <c r="AZ28" i="12"/>
  <c r="AZ24" i="12"/>
  <c r="AZ20" i="12"/>
  <c r="AZ16" i="12"/>
  <c r="AZ12" i="12"/>
  <c r="AZ13" i="12"/>
  <c r="AZ10" i="12"/>
  <c r="AZ11" i="12"/>
  <c r="AZ26" i="12"/>
  <c r="AZ17" i="12"/>
  <c r="AT28" i="12"/>
  <c r="AT27" i="12"/>
  <c r="AT23" i="12"/>
  <c r="AT19" i="12"/>
  <c r="AT15" i="12"/>
  <c r="AT11" i="12"/>
  <c r="BC19" i="11"/>
  <c r="BC14" i="11"/>
  <c r="BC21" i="11"/>
  <c r="BC18" i="11"/>
  <c r="BC26" i="11"/>
  <c r="AT24" i="11"/>
  <c r="AT22" i="11"/>
  <c r="AZ28" i="11"/>
  <c r="AZ24" i="11"/>
  <c r="AZ20" i="11"/>
  <c r="AZ16" i="11"/>
  <c r="AZ12" i="11"/>
  <c r="AZ23" i="11"/>
  <c r="AZ15" i="11"/>
  <c r="AZ25" i="11"/>
  <c r="AZ17" i="11"/>
  <c r="AZ22" i="11"/>
  <c r="AT27" i="11"/>
  <c r="AT23" i="11"/>
  <c r="AT19" i="11"/>
  <c r="AT15" i="11"/>
  <c r="AT11" i="11"/>
  <c r="AT26" i="11"/>
  <c r="AT18" i="11"/>
  <c r="AT28" i="11"/>
  <c r="AT20" i="11"/>
  <c r="AT12" i="11"/>
  <c r="AT25" i="11"/>
  <c r="L8" i="11"/>
  <c r="K26" i="10"/>
  <c r="K22" i="10"/>
  <c r="K18" i="10"/>
  <c r="K14" i="10"/>
  <c r="K10" i="10"/>
  <c r="K27" i="10"/>
  <c r="K23" i="10"/>
  <c r="K19" i="10"/>
  <c r="K15" i="10"/>
  <c r="K11" i="10"/>
  <c r="K13" i="10"/>
  <c r="K12" i="10"/>
  <c r="K17" i="10"/>
  <c r="K21" i="10"/>
  <c r="K25" i="10"/>
  <c r="K9" i="10"/>
  <c r="K20" i="10"/>
  <c r="K16" i="10"/>
  <c r="K28" i="10"/>
  <c r="K24" i="10"/>
  <c r="BC26" i="10"/>
  <c r="L8" i="10"/>
  <c r="BC14" i="10"/>
  <c r="AT27" i="10"/>
  <c r="AT23" i="10"/>
  <c r="AT19" i="10"/>
  <c r="AT15" i="10"/>
  <c r="AT11" i="10"/>
  <c r="AT28" i="10"/>
  <c r="AT24" i="10"/>
  <c r="AT20" i="10"/>
  <c r="AT16" i="10"/>
  <c r="AT12" i="10"/>
  <c r="AT10" i="10"/>
  <c r="AT18" i="10"/>
  <c r="AT14" i="10"/>
  <c r="AT21" i="10"/>
  <c r="AT13" i="10"/>
  <c r="AT26" i="10"/>
  <c r="AZ28" i="10"/>
  <c r="AZ24" i="10"/>
  <c r="AZ20" i="10"/>
  <c r="AZ16" i="10"/>
  <c r="AZ12" i="10"/>
  <c r="AZ25" i="10"/>
  <c r="AZ21" i="10"/>
  <c r="AZ17" i="10"/>
  <c r="AZ13" i="10"/>
  <c r="AZ9" i="10"/>
  <c r="AZ23" i="10"/>
  <c r="AZ27" i="10"/>
  <c r="AZ15" i="10"/>
  <c r="AZ19" i="10"/>
  <c r="AZ18" i="10"/>
  <c r="AT17" i="10"/>
  <c r="AZ11" i="10"/>
  <c r="AZ28" i="9"/>
  <c r="AZ24" i="9"/>
  <c r="AZ25" i="9"/>
  <c r="AZ21" i="9"/>
  <c r="AZ17" i="9"/>
  <c r="AZ13" i="9"/>
  <c r="AZ9" i="9"/>
  <c r="AZ16" i="9"/>
  <c r="AZ23" i="9"/>
  <c r="AZ20" i="9"/>
  <c r="AZ19" i="9"/>
  <c r="AZ12" i="9"/>
  <c r="AZ11" i="9"/>
  <c r="AZ26" i="9"/>
  <c r="AT16" i="9"/>
  <c r="AZ27" i="9"/>
  <c r="AT13" i="9"/>
  <c r="AT18" i="9"/>
  <c r="AZ10" i="9"/>
  <c r="AZ18" i="9"/>
  <c r="AT27" i="9"/>
  <c r="AT23" i="9"/>
  <c r="AT19" i="9"/>
  <c r="AT15" i="9"/>
  <c r="AT11" i="9"/>
  <c r="AT24" i="9"/>
  <c r="AT22" i="9"/>
  <c r="AT21" i="9"/>
  <c r="AT12" i="9"/>
  <c r="AT28" i="9"/>
  <c r="AT20" i="9"/>
  <c r="AT10" i="9"/>
  <c r="AT9" i="9"/>
  <c r="AZ14" i="9"/>
  <c r="L8" i="9"/>
  <c r="AZ15" i="9"/>
  <c r="AZ25" i="8"/>
  <c r="AZ21" i="8"/>
  <c r="AZ17" i="8"/>
  <c r="AZ13" i="8"/>
  <c r="AZ9" i="8"/>
  <c r="AZ28" i="8"/>
  <c r="AZ20" i="8"/>
  <c r="AZ18" i="8"/>
  <c r="AZ24" i="8"/>
  <c r="AZ16" i="8"/>
  <c r="AZ14" i="8"/>
  <c r="AZ12" i="8"/>
  <c r="AZ15" i="8"/>
  <c r="AZ10" i="8"/>
  <c r="AZ27" i="8"/>
  <c r="AZ23" i="8"/>
  <c r="AZ11" i="8"/>
  <c r="AZ26" i="8"/>
  <c r="AZ19" i="8"/>
  <c r="AZ22" i="8"/>
  <c r="AT27" i="8"/>
  <c r="AT28" i="8"/>
  <c r="AT24" i="8"/>
  <c r="AT20" i="8"/>
  <c r="AT16" i="8"/>
  <c r="AT12" i="8"/>
  <c r="AT9" i="8"/>
  <c r="AT22" i="8"/>
  <c r="AT18" i="8"/>
  <c r="AT15" i="8"/>
  <c r="AT17" i="8"/>
  <c r="AT14" i="8"/>
  <c r="AT25" i="8"/>
  <c r="AT21" i="8"/>
  <c r="K7" i="8"/>
  <c r="AT23" i="8"/>
  <c r="AT13" i="8"/>
  <c r="AT10" i="8"/>
  <c r="AZ28" i="7"/>
  <c r="AZ24" i="7"/>
  <c r="AZ20" i="7"/>
  <c r="AZ16" i="7"/>
  <c r="AZ12" i="7"/>
  <c r="AZ25" i="7"/>
  <c r="AZ21" i="7"/>
  <c r="AZ17" i="7"/>
  <c r="AZ13" i="7"/>
  <c r="AZ9" i="7"/>
  <c r="AZ26" i="7"/>
  <c r="AZ27" i="7"/>
  <c r="AZ18" i="7"/>
  <c r="AZ19" i="7"/>
  <c r="AZ14" i="7"/>
  <c r="AZ23" i="7"/>
  <c r="AZ22" i="7"/>
  <c r="AZ10" i="7"/>
  <c r="AZ11" i="7"/>
  <c r="BC15" i="7"/>
  <c r="AT27" i="7"/>
  <c r="AT23" i="7"/>
  <c r="AT19" i="7"/>
  <c r="AT15" i="7"/>
  <c r="AT11" i="7"/>
  <c r="AT28" i="7"/>
  <c r="AT24" i="7"/>
  <c r="AT20" i="7"/>
  <c r="AT16" i="7"/>
  <c r="AT12" i="7"/>
  <c r="AT14" i="7"/>
  <c r="AT13" i="7"/>
  <c r="AT26" i="7"/>
  <c r="AT25" i="7"/>
  <c r="AT9" i="7"/>
  <c r="AT21" i="7"/>
  <c r="AT17" i="7"/>
  <c r="AT10" i="7"/>
  <c r="AT18" i="7"/>
  <c r="L8" i="7"/>
  <c r="L7" i="6"/>
  <c r="M8" i="6"/>
  <c r="BC20" i="6"/>
  <c r="BC12" i="6"/>
  <c r="AZ28" i="6"/>
  <c r="AZ24" i="6"/>
  <c r="AZ25" i="6"/>
  <c r="AZ21" i="6"/>
  <c r="AZ17" i="6"/>
  <c r="AZ13" i="6"/>
  <c r="AZ9" i="6"/>
  <c r="BC19" i="6"/>
  <c r="AT19" i="6"/>
  <c r="AT11" i="6"/>
  <c r="AT27" i="6"/>
  <c r="AT23" i="6"/>
  <c r="AT15" i="6"/>
  <c r="AT28" i="6"/>
  <c r="AT24" i="6"/>
  <c r="AZ16" i="6"/>
  <c r="AZ26" i="6"/>
  <c r="AT27" i="3"/>
  <c r="AT25" i="3"/>
  <c r="AT23" i="3"/>
  <c r="AT22" i="3"/>
  <c r="AT21" i="3"/>
  <c r="AT20" i="3"/>
  <c r="AT19" i="3"/>
  <c r="AT18" i="3"/>
  <c r="AZ9" i="3"/>
  <c r="BC9" i="3" s="1"/>
  <c r="AT28" i="3"/>
  <c r="AT26" i="3"/>
  <c r="AT24" i="3"/>
  <c r="AT17" i="3"/>
  <c r="AT16" i="3"/>
  <c r="AT15" i="3"/>
  <c r="AT14" i="3"/>
  <c r="AT13" i="3"/>
  <c r="AT12" i="3"/>
  <c r="AT11" i="3"/>
  <c r="AT9" i="3"/>
  <c r="AZ27" i="3"/>
  <c r="BC27" i="3" s="1"/>
  <c r="AZ26" i="3"/>
  <c r="BC26" i="3" s="1"/>
  <c r="AZ23" i="3"/>
  <c r="BC23" i="3" s="1"/>
  <c r="AZ22" i="3"/>
  <c r="BC22" i="3" s="1"/>
  <c r="AZ21" i="3"/>
  <c r="BC21" i="3" s="1"/>
  <c r="AZ20" i="3"/>
  <c r="BC20" i="3" s="1"/>
  <c r="AZ19" i="3"/>
  <c r="BC19" i="3" s="1"/>
  <c r="AZ18" i="3"/>
  <c r="BC18" i="3" s="1"/>
  <c r="AZ17" i="3"/>
  <c r="BC17" i="3" s="1"/>
  <c r="AZ28" i="3"/>
  <c r="BC28" i="3" s="1"/>
  <c r="AZ25" i="3"/>
  <c r="BC25" i="3" s="1"/>
  <c r="AZ24" i="3"/>
  <c r="BC24" i="3" s="1"/>
  <c r="AZ16" i="3"/>
  <c r="BC16" i="3" s="1"/>
  <c r="AZ15" i="3"/>
  <c r="BC15" i="3" s="1"/>
  <c r="AZ14" i="3"/>
  <c r="BC14" i="3" s="1"/>
  <c r="AZ13" i="3"/>
  <c r="BC13" i="3" s="1"/>
  <c r="AZ12" i="3"/>
  <c r="BC12" i="3" s="1"/>
  <c r="AZ11" i="3"/>
  <c r="BC11" i="3" s="1"/>
  <c r="L8" i="3"/>
  <c r="L7" i="8" l="1"/>
  <c r="BC26" i="16"/>
  <c r="BC22" i="16"/>
  <c r="BC11" i="16"/>
  <c r="BC10" i="16"/>
  <c r="BC9" i="16"/>
  <c r="BC25" i="16"/>
  <c r="BC12" i="16"/>
  <c r="BC16" i="16"/>
  <c r="BC20" i="16"/>
  <c r="BC24" i="16"/>
  <c r="BC28" i="16"/>
  <c r="BC18" i="16"/>
  <c r="BC23" i="16"/>
  <c r="BC27" i="16"/>
  <c r="BC13" i="16"/>
  <c r="BC17" i="16"/>
  <c r="M8" i="16"/>
  <c r="L7" i="16"/>
  <c r="BC21" i="16"/>
  <c r="BC14" i="16"/>
  <c r="BC26" i="15"/>
  <c r="BC14" i="15"/>
  <c r="BC13" i="15"/>
  <c r="BC21" i="15"/>
  <c r="BC12" i="15"/>
  <c r="BC24" i="15"/>
  <c r="BC9" i="15"/>
  <c r="BC17" i="15"/>
  <c r="BC25" i="15"/>
  <c r="BC20" i="15"/>
  <c r="BC16" i="15"/>
  <c r="BC28" i="15"/>
  <c r="BC22" i="15"/>
  <c r="BC15" i="15"/>
  <c r="M8" i="15"/>
  <c r="L7" i="15"/>
  <c r="BC18" i="15"/>
  <c r="M7" i="14"/>
  <c r="N8" i="14"/>
  <c r="BC27" i="14"/>
  <c r="BC23" i="14"/>
  <c r="BC9" i="14"/>
  <c r="BC13" i="14"/>
  <c r="BC17" i="14"/>
  <c r="BC21" i="14"/>
  <c r="BC25" i="14"/>
  <c r="BC18" i="14"/>
  <c r="BC24" i="14"/>
  <c r="BC22" i="14"/>
  <c r="BC28" i="14"/>
  <c r="BC12" i="14"/>
  <c r="BC16" i="14"/>
  <c r="BC10" i="14"/>
  <c r="BC11" i="13"/>
  <c r="BC18" i="13"/>
  <c r="BC9" i="13"/>
  <c r="BC21" i="13"/>
  <c r="BC16" i="13"/>
  <c r="M8" i="13"/>
  <c r="L7" i="13"/>
  <c r="BC27" i="13"/>
  <c r="BC25" i="13"/>
  <c r="BC19" i="13"/>
  <c r="BC12" i="13"/>
  <c r="BC24" i="13"/>
  <c r="BC28" i="13"/>
  <c r="BC13" i="13"/>
  <c r="BC14" i="13"/>
  <c r="BC26" i="13"/>
  <c r="BC20" i="13"/>
  <c r="BC22" i="13"/>
  <c r="BC23" i="13"/>
  <c r="BC15" i="13"/>
  <c r="BC10" i="13"/>
  <c r="BC17" i="13"/>
  <c r="BC26" i="12"/>
  <c r="BC10" i="12"/>
  <c r="BC17" i="12"/>
  <c r="BC11" i="12"/>
  <c r="BC13" i="12"/>
  <c r="BC16" i="12"/>
  <c r="M8" i="12"/>
  <c r="L7" i="12"/>
  <c r="BC24" i="12"/>
  <c r="BC12" i="12"/>
  <c r="BC20" i="12"/>
  <c r="BC28" i="12"/>
  <c r="BC17" i="11"/>
  <c r="BC12" i="11"/>
  <c r="BC24" i="11"/>
  <c r="M8" i="11"/>
  <c r="L7" i="11"/>
  <c r="BC15" i="11"/>
  <c r="BC28" i="11"/>
  <c r="BC22" i="11"/>
  <c r="BC25" i="11"/>
  <c r="BC23" i="11"/>
  <c r="BC16" i="11"/>
  <c r="BC20" i="11"/>
  <c r="BC25" i="10"/>
  <c r="BC21" i="10"/>
  <c r="BC11" i="10"/>
  <c r="BC18" i="10"/>
  <c r="BC24" i="10"/>
  <c r="BC28" i="10"/>
  <c r="M8" i="10"/>
  <c r="L7" i="10"/>
  <c r="BC16" i="10"/>
  <c r="BC20" i="10"/>
  <c r="BC19" i="10"/>
  <c r="BC15" i="10"/>
  <c r="BC27" i="10"/>
  <c r="BC23" i="10"/>
  <c r="BC9" i="10"/>
  <c r="BC12" i="10"/>
  <c r="BC13" i="10"/>
  <c r="BC17" i="10"/>
  <c r="BC27" i="9"/>
  <c r="BC11" i="9"/>
  <c r="BC21" i="9"/>
  <c r="BC26" i="9"/>
  <c r="BC17" i="9"/>
  <c r="BC24" i="9"/>
  <c r="BC28" i="9"/>
  <c r="BC15" i="9"/>
  <c r="BC10" i="9"/>
  <c r="BC14" i="9"/>
  <c r="BC12" i="9"/>
  <c r="BC19" i="9"/>
  <c r="BC20" i="9"/>
  <c r="BC23" i="9"/>
  <c r="BC16" i="9"/>
  <c r="BC18" i="9"/>
  <c r="BC9" i="9"/>
  <c r="BC13" i="9"/>
  <c r="BC25" i="9"/>
  <c r="L7" i="9"/>
  <c r="M8" i="9"/>
  <c r="BC12" i="8"/>
  <c r="BC9" i="8"/>
  <c r="BC19" i="8"/>
  <c r="BC27" i="8"/>
  <c r="BC15" i="8"/>
  <c r="BC13" i="8"/>
  <c r="BC14" i="8"/>
  <c r="BC24" i="8"/>
  <c r="BC17" i="8"/>
  <c r="BC22" i="8"/>
  <c r="BC11" i="8"/>
  <c r="BC10" i="8"/>
  <c r="BC16" i="8"/>
  <c r="BC18" i="8"/>
  <c r="BC28" i="8"/>
  <c r="BC21" i="8"/>
  <c r="M7" i="8"/>
  <c r="N8" i="8"/>
  <c r="BC26" i="8"/>
  <c r="BC23" i="8"/>
  <c r="BC20" i="8"/>
  <c r="BC25" i="8"/>
  <c r="BC10" i="7"/>
  <c r="BC19" i="7"/>
  <c r="BC27" i="7"/>
  <c r="BC17" i="7"/>
  <c r="BC12" i="7"/>
  <c r="BC23" i="7"/>
  <c r="BC14" i="7"/>
  <c r="BC26" i="7"/>
  <c r="BC9" i="7"/>
  <c r="BC13" i="7"/>
  <c r="BC21" i="7"/>
  <c r="BC16" i="7"/>
  <c r="BC24" i="7"/>
  <c r="M8" i="7"/>
  <c r="L7" i="7"/>
  <c r="BC25" i="7"/>
  <c r="BC20" i="7"/>
  <c r="BC28" i="7"/>
  <c r="BC22" i="7"/>
  <c r="BC18" i="7"/>
  <c r="BC11" i="7"/>
  <c r="BC9" i="6"/>
  <c r="BC13" i="6"/>
  <c r="BC17" i="6"/>
  <c r="BC21" i="6"/>
  <c r="BC25" i="6"/>
  <c r="BC24" i="6"/>
  <c r="BC28" i="6"/>
  <c r="BC26" i="6"/>
  <c r="BC16" i="6"/>
  <c r="N8" i="6"/>
  <c r="M7" i="6"/>
  <c r="M8" i="3"/>
  <c r="L7" i="3"/>
  <c r="L15" i="15" l="1"/>
  <c r="L27" i="15"/>
  <c r="L25" i="15"/>
  <c r="L18" i="15"/>
  <c r="L28" i="15"/>
  <c r="L11" i="15"/>
  <c r="L10" i="15"/>
  <c r="L21" i="15"/>
  <c r="L14" i="15"/>
  <c r="L24" i="15"/>
  <c r="L17" i="15"/>
  <c r="L20" i="15"/>
  <c r="L13" i="15"/>
  <c r="L12" i="15"/>
  <c r="L16" i="15"/>
  <c r="L9" i="15"/>
  <c r="L19" i="15"/>
  <c r="L26" i="15"/>
  <c r="L23" i="15"/>
  <c r="L22" i="15"/>
  <c r="N8" i="16"/>
  <c r="M7" i="16"/>
  <c r="N8" i="15"/>
  <c r="M7" i="15"/>
  <c r="N7" i="14"/>
  <c r="O8" i="14"/>
  <c r="N8" i="13"/>
  <c r="M7" i="13"/>
  <c r="N8" i="12"/>
  <c r="M7" i="12"/>
  <c r="N8" i="11"/>
  <c r="M7" i="11"/>
  <c r="N8" i="10"/>
  <c r="M7" i="10"/>
  <c r="N8" i="9"/>
  <c r="M7" i="9"/>
  <c r="O8" i="8"/>
  <c r="N7" i="8"/>
  <c r="N8" i="7"/>
  <c r="M7" i="7"/>
  <c r="O8" i="6"/>
  <c r="N7" i="6"/>
  <c r="N8" i="3"/>
  <c r="M7" i="3"/>
  <c r="O8" i="16" l="1"/>
  <c r="N7" i="16"/>
  <c r="O8" i="15"/>
  <c r="N7" i="15"/>
  <c r="P8" i="14"/>
  <c r="O7" i="14"/>
  <c r="O8" i="13"/>
  <c r="N7" i="13"/>
  <c r="O8" i="12"/>
  <c r="N7" i="12"/>
  <c r="O8" i="11"/>
  <c r="N7" i="11"/>
  <c r="N7" i="10"/>
  <c r="O8" i="10"/>
  <c r="O8" i="9"/>
  <c r="N7" i="9"/>
  <c r="O7" i="8"/>
  <c r="P8" i="8"/>
  <c r="O8" i="7"/>
  <c r="N7" i="7"/>
  <c r="P8" i="6"/>
  <c r="O7" i="6"/>
  <c r="O8" i="3"/>
  <c r="N7" i="3"/>
  <c r="P8" i="16" l="1"/>
  <c r="O7" i="16"/>
  <c r="P8" i="15"/>
  <c r="O7" i="15"/>
  <c r="Q8" i="14"/>
  <c r="P7" i="14"/>
  <c r="P8" i="13"/>
  <c r="O7" i="13"/>
  <c r="P8" i="12"/>
  <c r="O7" i="12"/>
  <c r="P8" i="11"/>
  <c r="O7" i="11"/>
  <c r="O7" i="10"/>
  <c r="P8" i="10"/>
  <c r="N26" i="9"/>
  <c r="N22" i="9"/>
  <c r="N18" i="9"/>
  <c r="N14" i="9"/>
  <c r="N10" i="9"/>
  <c r="N16" i="9"/>
  <c r="N13" i="9"/>
  <c r="N21" i="9"/>
  <c r="N11" i="9"/>
  <c r="N15" i="9"/>
  <c r="N27" i="9"/>
  <c r="N28" i="9"/>
  <c r="N23" i="9"/>
  <c r="N19" i="9"/>
  <c r="N24" i="9"/>
  <c r="N17" i="9"/>
  <c r="N20" i="9"/>
  <c r="N12" i="9"/>
  <c r="N9" i="9"/>
  <c r="N25" i="9"/>
  <c r="P8" i="9"/>
  <c r="O7" i="9"/>
  <c r="Q8" i="8"/>
  <c r="P7" i="8"/>
  <c r="P8" i="7"/>
  <c r="O7" i="7"/>
  <c r="Q8" i="6"/>
  <c r="P7" i="6"/>
  <c r="P8" i="3"/>
  <c r="O7" i="3"/>
  <c r="Q8" i="16" l="1"/>
  <c r="P7" i="16"/>
  <c r="P7" i="15"/>
  <c r="Q8" i="15"/>
  <c r="Q7" i="14"/>
  <c r="R8" i="14"/>
  <c r="Q8" i="13"/>
  <c r="P7" i="13"/>
  <c r="Q8" i="12"/>
  <c r="P7" i="12"/>
  <c r="Q8" i="11"/>
  <c r="P7" i="11"/>
  <c r="Q8" i="10"/>
  <c r="P7" i="10"/>
  <c r="Q8" i="9"/>
  <c r="P7" i="9"/>
  <c r="R8" i="8"/>
  <c r="Q7" i="8"/>
  <c r="Q8" i="7"/>
  <c r="P7" i="7"/>
  <c r="R8" i="6"/>
  <c r="Q7" i="6"/>
  <c r="O27" i="3"/>
  <c r="O10" i="3"/>
  <c r="O21" i="3"/>
  <c r="O13" i="3"/>
  <c r="O20" i="3"/>
  <c r="O17" i="3"/>
  <c r="O24" i="3"/>
  <c r="O14" i="3"/>
  <c r="O22" i="3"/>
  <c r="O11" i="3"/>
  <c r="O18" i="3"/>
  <c r="O26" i="3"/>
  <c r="O19" i="3"/>
  <c r="O25" i="3"/>
  <c r="O12" i="3"/>
  <c r="O23" i="3"/>
  <c r="O9" i="3"/>
  <c r="O15" i="3"/>
  <c r="O28" i="3"/>
  <c r="O16" i="3"/>
  <c r="Q8" i="3"/>
  <c r="P7" i="3"/>
  <c r="R8" i="16" l="1"/>
  <c r="Q7" i="16"/>
  <c r="R8" i="15"/>
  <c r="Q7" i="15"/>
  <c r="S8" i="14"/>
  <c r="R7" i="14"/>
  <c r="Q7" i="13"/>
  <c r="R8" i="13"/>
  <c r="R8" i="12"/>
  <c r="Q7" i="12"/>
  <c r="P23" i="11"/>
  <c r="P19" i="11"/>
  <c r="P15" i="11"/>
  <c r="P27" i="11"/>
  <c r="P28" i="11"/>
  <c r="P20" i="11"/>
  <c r="P10" i="11"/>
  <c r="P12" i="11"/>
  <c r="P25" i="11"/>
  <c r="P17" i="11"/>
  <c r="P14" i="11"/>
  <c r="P13" i="11"/>
  <c r="P21" i="11"/>
  <c r="P22" i="11"/>
  <c r="P16" i="11"/>
  <c r="P9" i="11"/>
  <c r="P26" i="11"/>
  <c r="P18" i="11"/>
  <c r="P24" i="11"/>
  <c r="P11" i="11"/>
  <c r="R8" i="11"/>
  <c r="Q7" i="11"/>
  <c r="Q7" i="10"/>
  <c r="R8" i="10"/>
  <c r="Q7" i="9"/>
  <c r="R8" i="9"/>
  <c r="S8" i="8"/>
  <c r="R7" i="8"/>
  <c r="Q7" i="7"/>
  <c r="R8" i="7"/>
  <c r="S8" i="6"/>
  <c r="R7" i="6"/>
  <c r="R8" i="3"/>
  <c r="Q7" i="3"/>
  <c r="R7" i="16" l="1"/>
  <c r="S8" i="16"/>
  <c r="Q27" i="16"/>
  <c r="Q23" i="16"/>
  <c r="Q19" i="16"/>
  <c r="Q15" i="16"/>
  <c r="Q11" i="16"/>
  <c r="Q28" i="16"/>
  <c r="Q24" i="16"/>
  <c r="Q20" i="16"/>
  <c r="Q16" i="16"/>
  <c r="Q12" i="16"/>
  <c r="Q22" i="16"/>
  <c r="Q21" i="16"/>
  <c r="Q10" i="16"/>
  <c r="Q9" i="16"/>
  <c r="Q13" i="16"/>
  <c r="Q25" i="16"/>
  <c r="Q14" i="16"/>
  <c r="Q18" i="16"/>
  <c r="Q26" i="16"/>
  <c r="Q17" i="16"/>
  <c r="S8" i="15"/>
  <c r="R7" i="15"/>
  <c r="T8" i="14"/>
  <c r="S7" i="14"/>
  <c r="R7" i="13"/>
  <c r="S8" i="13"/>
  <c r="S8" i="12"/>
  <c r="R7" i="12"/>
  <c r="S8" i="11"/>
  <c r="R7" i="11"/>
  <c r="R7" i="10"/>
  <c r="S8" i="10"/>
  <c r="R7" i="9"/>
  <c r="S8" i="9"/>
  <c r="T8" i="8"/>
  <c r="S7" i="8"/>
  <c r="R7" i="7"/>
  <c r="S8" i="7"/>
  <c r="T8" i="6"/>
  <c r="S7" i="6"/>
  <c r="S8" i="3"/>
  <c r="R7" i="3"/>
  <c r="S7" i="16" l="1"/>
  <c r="T8" i="16"/>
  <c r="T8" i="15"/>
  <c r="S7" i="15"/>
  <c r="U8" i="14"/>
  <c r="T7" i="14"/>
  <c r="S7" i="13"/>
  <c r="T8" i="13"/>
  <c r="T8" i="12"/>
  <c r="S7" i="12"/>
  <c r="S7" i="11"/>
  <c r="T8" i="11"/>
  <c r="S7" i="10"/>
  <c r="T8" i="10"/>
  <c r="R27" i="10"/>
  <c r="R23" i="10"/>
  <c r="R19" i="10"/>
  <c r="R15" i="10"/>
  <c r="R11" i="10"/>
  <c r="R28" i="10"/>
  <c r="R24" i="10"/>
  <c r="R20" i="10"/>
  <c r="R16" i="10"/>
  <c r="R12" i="10"/>
  <c r="R26" i="10"/>
  <c r="R18" i="10"/>
  <c r="R17" i="10"/>
  <c r="R25" i="10"/>
  <c r="R9" i="10"/>
  <c r="R22" i="10"/>
  <c r="R10" i="10"/>
  <c r="R13" i="10"/>
  <c r="R14" i="10"/>
  <c r="R21" i="10"/>
  <c r="S7" i="9"/>
  <c r="T8" i="9"/>
  <c r="T7" i="8"/>
  <c r="U8" i="8"/>
  <c r="S7" i="7"/>
  <c r="T8" i="7"/>
  <c r="T7" i="6"/>
  <c r="U8" i="6"/>
  <c r="T8" i="3"/>
  <c r="S7" i="3"/>
  <c r="S14" i="15" l="1"/>
  <c r="S24" i="15"/>
  <c r="S9" i="15"/>
  <c r="S17" i="15"/>
  <c r="S26" i="15"/>
  <c r="S10" i="15"/>
  <c r="S27" i="15"/>
  <c r="S20" i="15"/>
  <c r="S13" i="15"/>
  <c r="S23" i="15"/>
  <c r="S16" i="15"/>
  <c r="S19" i="15"/>
  <c r="S12" i="15"/>
  <c r="S28" i="15"/>
  <c r="S21" i="15"/>
  <c r="S18" i="15"/>
  <c r="S25" i="15"/>
  <c r="S15" i="15"/>
  <c r="S11" i="15"/>
  <c r="S22" i="15"/>
  <c r="T7" i="16"/>
  <c r="U8" i="16"/>
  <c r="T7" i="15"/>
  <c r="U8" i="15"/>
  <c r="V8" i="14"/>
  <c r="U7" i="14"/>
  <c r="T7" i="13"/>
  <c r="U8" i="13"/>
  <c r="T7" i="12"/>
  <c r="U8" i="12"/>
  <c r="T7" i="11"/>
  <c r="U8" i="11"/>
  <c r="T7" i="10"/>
  <c r="U8" i="10"/>
  <c r="T7" i="9"/>
  <c r="U8" i="9"/>
  <c r="U7" i="8"/>
  <c r="V8" i="8"/>
  <c r="T7" i="7"/>
  <c r="U8" i="7"/>
  <c r="U7" i="6"/>
  <c r="V8" i="6"/>
  <c r="U8" i="3"/>
  <c r="T7" i="3"/>
  <c r="U7" i="16" l="1"/>
  <c r="V8" i="16"/>
  <c r="U7" i="15"/>
  <c r="V8" i="15"/>
  <c r="W8" i="14"/>
  <c r="V7" i="14"/>
  <c r="U7" i="13"/>
  <c r="V8" i="13"/>
  <c r="U7" i="12"/>
  <c r="V8" i="12"/>
  <c r="U7" i="11"/>
  <c r="V8" i="11"/>
  <c r="U7" i="10"/>
  <c r="V8" i="10"/>
  <c r="U7" i="9"/>
  <c r="V8" i="9"/>
  <c r="V7" i="8"/>
  <c r="W8" i="8"/>
  <c r="U7" i="7"/>
  <c r="V8" i="7"/>
  <c r="V7" i="6"/>
  <c r="W8" i="6"/>
  <c r="V8" i="3"/>
  <c r="U7" i="3"/>
  <c r="V7" i="16" l="1"/>
  <c r="W8" i="16"/>
  <c r="V7" i="15"/>
  <c r="W8" i="15"/>
  <c r="W7" i="14"/>
  <c r="X8" i="14"/>
  <c r="V7" i="13"/>
  <c r="W8" i="13"/>
  <c r="V7" i="12"/>
  <c r="W8" i="12"/>
  <c r="V7" i="11"/>
  <c r="W8" i="11"/>
  <c r="V7" i="10"/>
  <c r="W8" i="10"/>
  <c r="V7" i="9"/>
  <c r="W8" i="9"/>
  <c r="U27" i="9"/>
  <c r="U23" i="9"/>
  <c r="U19" i="9"/>
  <c r="U15" i="9"/>
  <c r="U11" i="9"/>
  <c r="U22" i="9"/>
  <c r="U25" i="9"/>
  <c r="U12" i="9"/>
  <c r="U10" i="9"/>
  <c r="U28" i="9"/>
  <c r="U16" i="9"/>
  <c r="U17" i="9"/>
  <c r="U18" i="9"/>
  <c r="U24" i="9"/>
  <c r="U14" i="9"/>
  <c r="U21" i="9"/>
  <c r="U26" i="9"/>
  <c r="U9" i="9"/>
  <c r="U20" i="9"/>
  <c r="U13" i="9"/>
  <c r="W7" i="8"/>
  <c r="X8" i="8"/>
  <c r="V7" i="7"/>
  <c r="W8" i="7"/>
  <c r="W7" i="6"/>
  <c r="X8" i="6"/>
  <c r="W8" i="3"/>
  <c r="V7" i="3"/>
  <c r="W7" i="16" l="1"/>
  <c r="X8" i="16"/>
  <c r="W7" i="15"/>
  <c r="X8" i="15"/>
  <c r="X7" i="14"/>
  <c r="Y8" i="14"/>
  <c r="W7" i="13"/>
  <c r="X8" i="13"/>
  <c r="W7" i="12"/>
  <c r="X8" i="12"/>
  <c r="W7" i="11"/>
  <c r="X8" i="11"/>
  <c r="X8" i="10"/>
  <c r="W7" i="10"/>
  <c r="W7" i="9"/>
  <c r="X8" i="9"/>
  <c r="X7" i="8"/>
  <c r="Y8" i="8"/>
  <c r="W7" i="7"/>
  <c r="X8" i="7"/>
  <c r="X7" i="6"/>
  <c r="Y8" i="6"/>
  <c r="V16" i="3"/>
  <c r="V23" i="3"/>
  <c r="V13" i="3"/>
  <c r="V12" i="3"/>
  <c r="V26" i="3"/>
  <c r="V19" i="3"/>
  <c r="V20" i="3"/>
  <c r="V15" i="3"/>
  <c r="V10" i="3"/>
  <c r="V21" i="3"/>
  <c r="V27" i="3"/>
  <c r="V24" i="3"/>
  <c r="V14" i="3"/>
  <c r="V18" i="3"/>
  <c r="V25" i="3"/>
  <c r="V11" i="3"/>
  <c r="V9" i="3"/>
  <c r="V22" i="3"/>
  <c r="V17" i="3"/>
  <c r="V28" i="3"/>
  <c r="X8" i="3"/>
  <c r="W7" i="3"/>
  <c r="X7" i="16" l="1"/>
  <c r="Y8" i="16"/>
  <c r="Y8" i="15"/>
  <c r="X7" i="15"/>
  <c r="Y7" i="14"/>
  <c r="Z8" i="14"/>
  <c r="X7" i="13"/>
  <c r="Y8" i="13"/>
  <c r="X7" i="12"/>
  <c r="Y8" i="12"/>
  <c r="Y8" i="11"/>
  <c r="X7" i="11"/>
  <c r="W24" i="11"/>
  <c r="W12" i="11"/>
  <c r="W28" i="11"/>
  <c r="W20" i="11"/>
  <c r="W16" i="11"/>
  <c r="W22" i="11"/>
  <c r="W27" i="11"/>
  <c r="W19" i="11"/>
  <c r="W26" i="11"/>
  <c r="W15" i="11"/>
  <c r="W25" i="11"/>
  <c r="W17" i="11"/>
  <c r="W18" i="11"/>
  <c r="W21" i="11"/>
  <c r="W9" i="11"/>
  <c r="W23" i="11"/>
  <c r="W13" i="11"/>
  <c r="W10" i="11"/>
  <c r="W11" i="11"/>
  <c r="W14" i="11"/>
  <c r="X7" i="10"/>
  <c r="Y8" i="10"/>
  <c r="X7" i="9"/>
  <c r="Y8" i="9"/>
  <c r="Z8" i="8"/>
  <c r="Y7" i="8"/>
  <c r="X7" i="7"/>
  <c r="Y8" i="7"/>
  <c r="Z8" i="6"/>
  <c r="Y7" i="6"/>
  <c r="Y8" i="3"/>
  <c r="X7" i="3"/>
  <c r="Y7" i="16" l="1"/>
  <c r="Z8" i="16"/>
  <c r="X28" i="16"/>
  <c r="X24" i="16"/>
  <c r="X20" i="16"/>
  <c r="X16" i="16"/>
  <c r="X12" i="16"/>
  <c r="X25" i="16"/>
  <c r="X21" i="16"/>
  <c r="X17" i="16"/>
  <c r="X13" i="16"/>
  <c r="X9" i="16"/>
  <c r="X19" i="16"/>
  <c r="X18" i="16"/>
  <c r="X22" i="16"/>
  <c r="X10" i="16"/>
  <c r="X26" i="16"/>
  <c r="X11" i="16"/>
  <c r="X14" i="16"/>
  <c r="X23" i="16"/>
  <c r="X15" i="16"/>
  <c r="X27" i="16"/>
  <c r="Z8" i="15"/>
  <c r="Y7" i="15"/>
  <c r="Z7" i="14"/>
  <c r="AA8" i="14"/>
  <c r="Z8" i="13"/>
  <c r="Y7" i="13"/>
  <c r="Y7" i="12"/>
  <c r="Z8" i="12"/>
  <c r="Z8" i="11"/>
  <c r="Y7" i="11"/>
  <c r="Z8" i="10"/>
  <c r="Y7" i="10"/>
  <c r="Z8" i="9"/>
  <c r="Y7" i="9"/>
  <c r="Z7" i="8"/>
  <c r="AA8" i="8"/>
  <c r="Z8" i="7"/>
  <c r="Y7" i="7"/>
  <c r="AA8" i="6"/>
  <c r="Z7" i="6"/>
  <c r="Z8" i="3"/>
  <c r="Y7" i="3"/>
  <c r="Z7" i="16" l="1"/>
  <c r="AA8" i="16"/>
  <c r="AA8" i="15"/>
  <c r="Z7" i="15"/>
  <c r="AB8" i="14"/>
  <c r="AA7" i="14"/>
  <c r="AA8" i="13"/>
  <c r="Z7" i="13"/>
  <c r="Z7" i="12"/>
  <c r="AA8" i="12"/>
  <c r="Z7" i="11"/>
  <c r="AA8" i="11"/>
  <c r="Y28" i="10"/>
  <c r="Y24" i="10"/>
  <c r="Y22" i="10"/>
  <c r="Y9" i="10"/>
  <c r="Y14" i="10"/>
  <c r="Y25" i="10"/>
  <c r="Y17" i="10"/>
  <c r="Y10" i="10"/>
  <c r="Y16" i="10"/>
  <c r="Y26" i="10"/>
  <c r="Y27" i="10"/>
  <c r="Y23" i="10"/>
  <c r="Y15" i="10"/>
  <c r="Y11" i="10"/>
  <c r="Y20" i="10"/>
  <c r="Y21" i="10"/>
  <c r="Y18" i="10"/>
  <c r="Y19" i="10"/>
  <c r="Y12" i="10"/>
  <c r="Y13" i="10"/>
  <c r="AA8" i="10"/>
  <c r="Z7" i="10"/>
  <c r="AA8" i="9"/>
  <c r="Z7" i="9"/>
  <c r="AB8" i="8"/>
  <c r="AA7" i="8"/>
  <c r="AA8" i="7"/>
  <c r="Z7" i="7"/>
  <c r="AA7" i="6"/>
  <c r="AB8" i="6"/>
  <c r="AA8" i="3"/>
  <c r="Z7" i="3"/>
  <c r="Z13" i="15" l="1"/>
  <c r="Z26" i="15"/>
  <c r="Z25" i="15"/>
  <c r="Z23" i="15"/>
  <c r="Z16" i="15"/>
  <c r="Z28" i="15"/>
  <c r="Z9" i="15"/>
  <c r="Z19" i="15"/>
  <c r="Z12" i="15"/>
  <c r="Z22" i="15"/>
  <c r="Z15" i="15"/>
  <c r="Z18" i="15"/>
  <c r="Z11" i="15"/>
  <c r="Z27" i="15"/>
  <c r="Z24" i="15"/>
  <c r="Z17" i="15"/>
  <c r="Z10" i="15"/>
  <c r="Z21" i="15"/>
  <c r="Z14" i="15"/>
  <c r="Z20" i="15"/>
  <c r="AA7" i="16"/>
  <c r="AB8" i="16"/>
  <c r="AB8" i="15"/>
  <c r="AA7" i="15"/>
  <c r="AC8" i="14"/>
  <c r="AB7" i="14"/>
  <c r="AB8" i="13"/>
  <c r="AA7" i="13"/>
  <c r="AA7" i="12"/>
  <c r="AB8" i="12"/>
  <c r="AB8" i="11"/>
  <c r="AA7" i="11"/>
  <c r="AA7" i="10"/>
  <c r="AB8" i="10"/>
  <c r="AA7" i="9"/>
  <c r="AB8" i="9"/>
  <c r="AC8" i="8"/>
  <c r="AB7" i="8"/>
  <c r="AA7" i="7"/>
  <c r="AB8" i="7"/>
  <c r="AC8" i="6"/>
  <c r="AB7" i="6"/>
  <c r="AB8" i="3"/>
  <c r="AA7" i="3"/>
  <c r="AB7" i="16" l="1"/>
  <c r="AC8" i="16"/>
  <c r="AC8" i="15"/>
  <c r="AB7" i="15"/>
  <c r="AD8" i="14"/>
  <c r="AC7" i="14"/>
  <c r="AB7" i="13"/>
  <c r="AC8" i="13"/>
  <c r="AB7" i="12"/>
  <c r="AC8" i="12"/>
  <c r="AC8" i="11"/>
  <c r="AB7" i="11"/>
  <c r="AB7" i="10"/>
  <c r="AC8" i="10"/>
  <c r="AB7" i="9"/>
  <c r="AC8" i="9"/>
  <c r="AC7" i="8"/>
  <c r="AD8" i="8"/>
  <c r="AC8" i="7"/>
  <c r="AB7" i="7"/>
  <c r="AD8" i="6"/>
  <c r="AC7" i="6"/>
  <c r="AC8" i="3"/>
  <c r="AB7" i="3"/>
  <c r="AC7" i="16" l="1"/>
  <c r="AD8" i="16"/>
  <c r="AD8" i="15"/>
  <c r="AC7" i="15"/>
  <c r="AE8" i="14"/>
  <c r="AD7" i="14"/>
  <c r="AD8" i="13"/>
  <c r="AC7" i="13"/>
  <c r="AD8" i="12"/>
  <c r="AC7" i="12"/>
  <c r="AD8" i="11"/>
  <c r="AC7" i="11"/>
  <c r="AC7" i="10"/>
  <c r="AD8" i="10"/>
  <c r="AC7" i="9"/>
  <c r="AD8" i="9"/>
  <c r="AB26" i="9"/>
  <c r="AB22" i="9"/>
  <c r="AB18" i="9"/>
  <c r="AB14" i="9"/>
  <c r="AB21" i="9"/>
  <c r="AB27" i="9"/>
  <c r="AB16" i="9"/>
  <c r="AB28" i="9"/>
  <c r="AB9" i="9"/>
  <c r="AB25" i="9"/>
  <c r="AB15" i="9"/>
  <c r="AB23" i="9"/>
  <c r="AB17" i="9"/>
  <c r="AB24" i="9"/>
  <c r="AB19" i="9"/>
  <c r="AB20" i="9"/>
  <c r="AB12" i="9"/>
  <c r="AB10" i="9"/>
  <c r="AB13" i="9"/>
  <c r="AB11" i="9"/>
  <c r="AE8" i="8"/>
  <c r="AD7" i="8"/>
  <c r="AD8" i="7"/>
  <c r="AC7" i="7"/>
  <c r="AE8" i="6"/>
  <c r="AD7" i="6"/>
  <c r="AD8" i="3"/>
  <c r="AC7" i="3"/>
  <c r="AE8" i="16" l="1"/>
  <c r="AD7" i="16"/>
  <c r="AE8" i="15"/>
  <c r="AD7" i="15"/>
  <c r="AE7" i="14"/>
  <c r="AF8" i="14"/>
  <c r="AE8" i="13"/>
  <c r="AD7" i="13"/>
  <c r="AE8" i="12"/>
  <c r="AD7" i="12"/>
  <c r="AE8" i="11"/>
  <c r="AD7" i="11"/>
  <c r="AE8" i="10"/>
  <c r="AD7" i="10"/>
  <c r="AE8" i="9"/>
  <c r="AD7" i="9"/>
  <c r="AF8" i="8"/>
  <c r="AE7" i="8"/>
  <c r="AE8" i="7"/>
  <c r="AD7" i="7"/>
  <c r="AF8" i="6"/>
  <c r="AE7" i="6"/>
  <c r="AC15" i="3"/>
  <c r="AC9" i="3"/>
  <c r="AC28" i="3"/>
  <c r="AC19" i="3"/>
  <c r="AC11" i="3"/>
  <c r="AC22" i="3"/>
  <c r="AC12" i="3"/>
  <c r="AC18" i="3"/>
  <c r="AC25" i="3"/>
  <c r="AC23" i="3"/>
  <c r="AC21" i="3"/>
  <c r="AC24" i="3"/>
  <c r="AC27" i="3"/>
  <c r="AC17" i="3"/>
  <c r="AC26" i="3"/>
  <c r="AC14" i="3"/>
  <c r="AC13" i="3"/>
  <c r="AC20" i="3"/>
  <c r="AC10" i="3"/>
  <c r="AC16" i="3"/>
  <c r="AE8" i="3"/>
  <c r="AD7" i="3"/>
  <c r="AF8" i="16" l="1"/>
  <c r="AE7" i="16"/>
  <c r="AF8" i="15"/>
  <c r="AE7" i="15"/>
  <c r="AG8" i="14"/>
  <c r="AF7" i="14"/>
  <c r="AF8" i="13"/>
  <c r="AE7" i="13"/>
  <c r="AE7" i="12"/>
  <c r="AF8" i="12"/>
  <c r="AE7" i="11"/>
  <c r="AF8" i="11"/>
  <c r="AD25" i="11"/>
  <c r="AD21" i="11"/>
  <c r="AD17" i="11"/>
  <c r="AD13" i="11"/>
  <c r="AD9" i="11"/>
  <c r="AD19" i="11"/>
  <c r="AD11" i="11"/>
  <c r="AD24" i="11"/>
  <c r="AD16" i="11"/>
  <c r="AD26" i="11"/>
  <c r="AD10" i="11"/>
  <c r="AD20" i="11"/>
  <c r="AD27" i="11"/>
  <c r="AD28" i="11"/>
  <c r="AD22" i="11"/>
  <c r="AD23" i="11"/>
  <c r="AD18" i="11"/>
  <c r="AD14" i="11"/>
  <c r="AD12" i="11"/>
  <c r="AD15" i="11"/>
  <c r="AF8" i="10"/>
  <c r="AE7" i="10"/>
  <c r="AF8" i="9"/>
  <c r="AE7" i="9"/>
  <c r="AF7" i="8"/>
  <c r="AG8" i="8"/>
  <c r="AF8" i="7"/>
  <c r="AE7" i="7"/>
  <c r="AF7" i="6"/>
  <c r="AG8" i="6"/>
  <c r="AF8" i="3"/>
  <c r="AE7" i="3"/>
  <c r="AE25" i="16" l="1"/>
  <c r="AE21" i="16"/>
  <c r="AE17" i="16"/>
  <c r="AE13" i="16"/>
  <c r="AE9" i="16"/>
  <c r="AE16" i="16"/>
  <c r="AE15" i="16"/>
  <c r="AE14" i="16"/>
  <c r="AE27" i="16"/>
  <c r="AE19" i="16"/>
  <c r="AE10" i="16"/>
  <c r="AE11" i="16"/>
  <c r="AE28" i="16"/>
  <c r="AE23" i="16"/>
  <c r="AE26" i="16"/>
  <c r="AE20" i="16"/>
  <c r="AE22" i="16"/>
  <c r="AE24" i="16"/>
  <c r="AE12" i="16"/>
  <c r="AE18" i="16"/>
  <c r="AG8" i="16"/>
  <c r="AF7" i="16"/>
  <c r="AF7" i="15"/>
  <c r="AG8" i="15"/>
  <c r="AG7" i="14"/>
  <c r="AH8" i="14"/>
  <c r="AG8" i="13"/>
  <c r="AF7" i="13"/>
  <c r="AG8" i="12"/>
  <c r="AF7" i="12"/>
  <c r="AF7" i="11"/>
  <c r="AG8" i="11"/>
  <c r="AF7" i="10"/>
  <c r="AG8" i="10"/>
  <c r="AG8" i="9"/>
  <c r="AF7" i="9"/>
  <c r="AG7" i="8"/>
  <c r="AH8" i="8"/>
  <c r="AG8" i="7"/>
  <c r="AF7" i="7"/>
  <c r="AG7" i="6"/>
  <c r="AH8" i="6"/>
  <c r="AG8" i="3"/>
  <c r="AF7" i="3"/>
  <c r="AH8" i="16" l="1"/>
  <c r="AG7" i="16"/>
  <c r="AH8" i="15"/>
  <c r="AG7" i="15"/>
  <c r="AI8" i="14"/>
  <c r="AH7" i="14"/>
  <c r="AH8" i="13"/>
  <c r="AG7" i="13"/>
  <c r="AH8" i="12"/>
  <c r="AG7" i="12"/>
  <c r="AG7" i="11"/>
  <c r="AH8" i="11"/>
  <c r="AH8" i="10"/>
  <c r="AG7" i="10"/>
  <c r="AF11" i="10"/>
  <c r="AF24" i="10"/>
  <c r="AF16" i="10"/>
  <c r="AF27" i="10"/>
  <c r="AF23" i="10"/>
  <c r="AF15" i="10"/>
  <c r="AF26" i="10"/>
  <c r="AF9" i="10"/>
  <c r="AF28" i="10"/>
  <c r="AF21" i="10"/>
  <c r="AF25" i="10"/>
  <c r="AF22" i="10"/>
  <c r="AF14" i="10"/>
  <c r="AF19" i="10"/>
  <c r="AF10" i="10"/>
  <c r="AF12" i="10"/>
  <c r="AF18" i="10"/>
  <c r="AF17" i="10"/>
  <c r="AF20" i="10"/>
  <c r="AF13" i="10"/>
  <c r="AH8" i="9"/>
  <c r="AG7" i="9"/>
  <c r="AH7" i="8"/>
  <c r="AI8" i="8"/>
  <c r="AH8" i="7"/>
  <c r="AG7" i="7"/>
  <c r="AH7" i="6"/>
  <c r="AI8" i="6"/>
  <c r="AH8" i="3"/>
  <c r="AG7" i="3"/>
  <c r="AG12" i="15" l="1"/>
  <c r="AG25" i="15"/>
  <c r="AG28" i="15"/>
  <c r="AG22" i="15"/>
  <c r="AG24" i="15"/>
  <c r="AG27" i="15"/>
  <c r="AG15" i="15"/>
  <c r="AG18" i="15"/>
  <c r="AG11" i="15"/>
  <c r="AG21" i="15"/>
  <c r="AG14" i="15"/>
  <c r="AG17" i="15"/>
  <c r="AG10" i="15"/>
  <c r="AG9" i="15"/>
  <c r="AG13" i="15"/>
  <c r="AG19" i="15"/>
  <c r="AG23" i="15"/>
  <c r="AG16" i="15"/>
  <c r="AG26" i="15"/>
  <c r="AG20" i="15"/>
  <c r="AI8" i="16"/>
  <c r="AH7" i="16"/>
  <c r="AI8" i="15"/>
  <c r="AH7" i="15"/>
  <c r="AJ8" i="14"/>
  <c r="AI7" i="14"/>
  <c r="AI8" i="13"/>
  <c r="AH7" i="13"/>
  <c r="AI8" i="12"/>
  <c r="AH7" i="12"/>
  <c r="AH7" i="11"/>
  <c r="AI8" i="11"/>
  <c r="AH7" i="10"/>
  <c r="AI8" i="10"/>
  <c r="AH7" i="9"/>
  <c r="AI8" i="9"/>
  <c r="AJ8" i="8"/>
  <c r="AI7" i="8"/>
  <c r="AH7" i="7"/>
  <c r="AI8" i="7"/>
  <c r="AI7" i="6"/>
  <c r="AJ8" i="6"/>
  <c r="AI8" i="3"/>
  <c r="AH7" i="3"/>
  <c r="AJ8" i="16" l="1"/>
  <c r="AI7" i="16"/>
  <c r="AJ8" i="15"/>
  <c r="AI7" i="15"/>
  <c r="AK8" i="14"/>
  <c r="AJ7" i="14"/>
  <c r="AJ8" i="13"/>
  <c r="AI7" i="13"/>
  <c r="AJ8" i="12"/>
  <c r="AI7" i="12"/>
  <c r="AI7" i="11"/>
  <c r="AJ8" i="11"/>
  <c r="AI7" i="10"/>
  <c r="AJ8" i="10"/>
  <c r="AI7" i="9"/>
  <c r="AJ8" i="9"/>
  <c r="AK8" i="8"/>
  <c r="AJ7" i="8"/>
  <c r="AJ8" i="7"/>
  <c r="AI7" i="7"/>
  <c r="AJ7" i="6"/>
  <c r="AK8" i="6"/>
  <c r="AJ8" i="3"/>
  <c r="AI7" i="3"/>
  <c r="AK8" i="16" l="1"/>
  <c r="AJ7" i="16"/>
  <c r="AK8" i="15"/>
  <c r="AJ7" i="15"/>
  <c r="AL8" i="14"/>
  <c r="AK7" i="14"/>
  <c r="AK8" i="13"/>
  <c r="AJ7" i="13"/>
  <c r="AK8" i="12"/>
  <c r="AJ7" i="12"/>
  <c r="AK8" i="11"/>
  <c r="AJ7" i="11"/>
  <c r="AK8" i="10"/>
  <c r="AJ7" i="10"/>
  <c r="AJ7" i="9"/>
  <c r="AK8" i="9"/>
  <c r="AI26" i="9"/>
  <c r="AI27" i="9"/>
  <c r="AI23" i="9"/>
  <c r="AI19" i="9"/>
  <c r="AI15" i="9"/>
  <c r="AI11" i="9"/>
  <c r="AI28" i="9"/>
  <c r="AI14" i="9"/>
  <c r="AI25" i="9"/>
  <c r="AI24" i="9"/>
  <c r="AI22" i="9"/>
  <c r="AI10" i="9"/>
  <c r="AI9" i="9"/>
  <c r="AI20" i="9"/>
  <c r="AI17" i="9"/>
  <c r="AI12" i="9"/>
  <c r="AI18" i="9"/>
  <c r="AI21" i="9"/>
  <c r="AI13" i="9"/>
  <c r="AI16" i="9"/>
  <c r="AK7" i="8"/>
  <c r="AL8" i="8"/>
  <c r="AK8" i="7"/>
  <c r="AJ7" i="7"/>
  <c r="AL8" i="6"/>
  <c r="AK7" i="6"/>
  <c r="AK8" i="3"/>
  <c r="AJ7" i="3"/>
  <c r="AL8" i="16" l="1"/>
  <c r="AK7" i="16"/>
  <c r="AL8" i="15"/>
  <c r="AK7" i="15"/>
  <c r="AL7" i="14"/>
  <c r="AM8" i="14"/>
  <c r="AL8" i="13"/>
  <c r="AK7" i="13"/>
  <c r="AL8" i="12"/>
  <c r="AK7" i="12"/>
  <c r="AL8" i="11"/>
  <c r="AK7" i="11"/>
  <c r="AL8" i="10"/>
  <c r="AK7" i="10"/>
  <c r="AL8" i="9"/>
  <c r="AK7" i="9"/>
  <c r="AM8" i="8"/>
  <c r="AL7" i="8"/>
  <c r="AL8" i="7"/>
  <c r="AK7" i="7"/>
  <c r="AM8" i="6"/>
  <c r="AL7" i="6"/>
  <c r="AJ27" i="3"/>
  <c r="AJ24" i="3"/>
  <c r="AJ11" i="3"/>
  <c r="AJ10" i="3"/>
  <c r="AJ14" i="3"/>
  <c r="AJ18" i="3"/>
  <c r="AJ17" i="3"/>
  <c r="AJ21" i="3"/>
  <c r="AJ28" i="3"/>
  <c r="AJ16" i="3"/>
  <c r="AJ12" i="3"/>
  <c r="AJ9" i="3"/>
  <c r="AJ20" i="3"/>
  <c r="AJ22" i="3"/>
  <c r="AJ13" i="3"/>
  <c r="AJ15" i="3"/>
  <c r="AJ19" i="3"/>
  <c r="AJ26" i="3"/>
  <c r="AJ25" i="3"/>
  <c r="AJ23" i="3"/>
  <c r="AL8" i="3"/>
  <c r="AK7" i="3"/>
  <c r="AM8" i="16" l="1"/>
  <c r="AL7" i="16"/>
  <c r="AM8" i="15"/>
  <c r="AL7" i="15"/>
  <c r="AN8" i="14"/>
  <c r="AM7" i="14"/>
  <c r="AM8" i="13"/>
  <c r="AL7" i="13"/>
  <c r="AM8" i="12"/>
  <c r="AL7" i="12"/>
  <c r="AK14" i="11"/>
  <c r="AK26" i="11"/>
  <c r="AK22" i="11"/>
  <c r="AK18" i="11"/>
  <c r="AK10" i="11"/>
  <c r="AK21" i="11"/>
  <c r="AK13" i="11"/>
  <c r="AK23" i="11"/>
  <c r="AK15" i="11"/>
  <c r="AK28" i="11"/>
  <c r="AK11" i="11"/>
  <c r="AK9" i="11"/>
  <c r="AK12" i="11"/>
  <c r="AK24" i="11"/>
  <c r="AK25" i="11"/>
  <c r="AK19" i="11"/>
  <c r="AK27" i="11"/>
  <c r="AK16" i="11"/>
  <c r="AK17" i="11"/>
  <c r="AK20" i="11"/>
  <c r="AM8" i="11"/>
  <c r="AL7" i="11"/>
  <c r="AL7" i="10"/>
  <c r="AM8" i="10"/>
  <c r="AM8" i="9"/>
  <c r="AL7" i="9"/>
  <c r="AM7" i="8"/>
  <c r="AN8" i="8"/>
  <c r="AM8" i="7"/>
  <c r="AL7" i="7"/>
  <c r="AN8" i="6"/>
  <c r="AM7" i="6"/>
  <c r="AM8" i="3"/>
  <c r="AL7" i="3"/>
  <c r="AL26" i="16" l="1"/>
  <c r="AL22" i="16"/>
  <c r="AL18" i="16"/>
  <c r="AL14" i="16"/>
  <c r="AL10" i="16"/>
  <c r="AL15" i="16"/>
  <c r="AL23" i="16"/>
  <c r="AL12" i="16"/>
  <c r="AL28" i="16"/>
  <c r="AL27" i="16"/>
  <c r="AL24" i="16"/>
  <c r="AL25" i="16"/>
  <c r="AL13" i="16"/>
  <c r="AL16" i="16"/>
  <c r="AL11" i="16"/>
  <c r="AL20" i="16"/>
  <c r="AL17" i="16"/>
  <c r="AL19" i="16"/>
  <c r="AL21" i="16"/>
  <c r="AL9" i="16"/>
  <c r="AN8" i="16"/>
  <c r="AM7" i="16"/>
  <c r="AN8" i="15"/>
  <c r="AM7" i="15"/>
  <c r="AO8" i="14"/>
  <c r="AO7" i="14" s="1"/>
  <c r="AN7" i="14"/>
  <c r="AN8" i="13"/>
  <c r="AM7" i="13"/>
  <c r="AN8" i="12"/>
  <c r="AM7" i="12"/>
  <c r="AN8" i="11"/>
  <c r="AM7" i="11"/>
  <c r="AM7" i="10"/>
  <c r="AN8" i="10"/>
  <c r="AN8" i="9"/>
  <c r="AM7" i="9"/>
  <c r="AO8" i="8"/>
  <c r="AO7" i="8" s="1"/>
  <c r="AN7" i="8"/>
  <c r="AN8" i="7"/>
  <c r="AM7" i="7"/>
  <c r="AO8" i="6"/>
  <c r="AO7" i="6" s="1"/>
  <c r="AN7" i="6"/>
  <c r="AN8" i="3"/>
  <c r="AM7" i="3"/>
  <c r="AO8" i="16" l="1"/>
  <c r="AO7" i="16" s="1"/>
  <c r="AN7" i="16"/>
  <c r="AO8" i="15"/>
  <c r="AO7" i="15" s="1"/>
  <c r="AN7" i="15"/>
  <c r="J10" i="14"/>
  <c r="J26" i="14"/>
  <c r="J17" i="14"/>
  <c r="J15" i="14"/>
  <c r="J12" i="14"/>
  <c r="J19" i="14"/>
  <c r="J13" i="14"/>
  <c r="J24" i="14"/>
  <c r="J25" i="14"/>
  <c r="J27" i="14"/>
  <c r="J18" i="14"/>
  <c r="J23" i="14"/>
  <c r="J11" i="14"/>
  <c r="J22" i="14"/>
  <c r="J16" i="14"/>
  <c r="J21" i="14"/>
  <c r="J20" i="14"/>
  <c r="J14" i="14"/>
  <c r="J28" i="14"/>
  <c r="J9" i="14"/>
  <c r="AO8" i="13"/>
  <c r="AO7" i="13" s="1"/>
  <c r="AN7" i="13"/>
  <c r="AO8" i="12"/>
  <c r="AO7" i="12" s="1"/>
  <c r="AN7" i="12"/>
  <c r="AN7" i="11"/>
  <c r="AO8" i="11"/>
  <c r="AO7" i="11" s="1"/>
  <c r="AO8" i="10"/>
  <c r="AO7" i="10" s="1"/>
  <c r="AN7" i="10"/>
  <c r="AM26" i="10"/>
  <c r="AM22" i="10"/>
  <c r="AM18" i="10"/>
  <c r="AM14" i="10"/>
  <c r="AM10" i="10"/>
  <c r="AM13" i="10"/>
  <c r="AM28" i="10"/>
  <c r="AM23" i="10"/>
  <c r="AM20" i="10"/>
  <c r="AM21" i="10"/>
  <c r="AM19" i="10"/>
  <c r="AM12" i="10"/>
  <c r="AM15" i="10"/>
  <c r="AM11" i="10"/>
  <c r="AM27" i="10"/>
  <c r="AM25" i="10"/>
  <c r="AM9" i="10"/>
  <c r="AM16" i="10"/>
  <c r="AM24" i="10"/>
  <c r="AM17" i="10"/>
  <c r="AO8" i="9"/>
  <c r="AO7" i="9" s="1"/>
  <c r="AN7" i="9"/>
  <c r="J20" i="8"/>
  <c r="J11" i="8"/>
  <c r="J21" i="8"/>
  <c r="J27" i="8"/>
  <c r="J17" i="8"/>
  <c r="J24" i="8"/>
  <c r="J15" i="8"/>
  <c r="J16" i="8"/>
  <c r="J14" i="8"/>
  <c r="J19" i="8"/>
  <c r="J9" i="8"/>
  <c r="J22" i="8"/>
  <c r="J26" i="8"/>
  <c r="J10" i="8"/>
  <c r="J25" i="8"/>
  <c r="J28" i="8"/>
  <c r="J12" i="8"/>
  <c r="J23" i="8"/>
  <c r="J13" i="8"/>
  <c r="J18" i="8"/>
  <c r="AO8" i="7"/>
  <c r="AO7" i="7" s="1"/>
  <c r="AN7" i="7"/>
  <c r="J12" i="6"/>
  <c r="J21" i="6"/>
  <c r="J25" i="6"/>
  <c r="J28" i="6"/>
  <c r="J17" i="6"/>
  <c r="J10" i="6"/>
  <c r="J26" i="6"/>
  <c r="J9" i="6"/>
  <c r="J11" i="6"/>
  <c r="J24" i="6"/>
  <c r="J14" i="6"/>
  <c r="J13" i="6"/>
  <c r="J19" i="6"/>
  <c r="J15" i="6"/>
  <c r="J23" i="6"/>
  <c r="J22" i="6"/>
  <c r="J27" i="6"/>
  <c r="J18" i="6"/>
  <c r="J16" i="6"/>
  <c r="J20" i="6"/>
  <c r="AO8" i="3"/>
  <c r="AO7" i="3" s="1"/>
  <c r="AN7" i="3"/>
  <c r="AN11" i="15" l="1"/>
  <c r="AN28" i="15"/>
  <c r="AN26" i="15"/>
  <c r="AN21" i="15"/>
  <c r="AN14" i="15"/>
  <c r="AN24" i="15"/>
  <c r="AN27" i="15"/>
  <c r="AN17" i="15"/>
  <c r="AN10" i="15"/>
  <c r="AN23" i="15"/>
  <c r="AN20" i="15"/>
  <c r="AN13" i="15"/>
  <c r="AN16" i="15"/>
  <c r="AN9" i="15"/>
  <c r="AN19" i="15"/>
  <c r="AN12" i="15"/>
  <c r="AN25" i="15"/>
  <c r="AN18" i="15"/>
  <c r="AN22" i="15"/>
  <c r="AN15" i="15"/>
  <c r="AO28" i="15"/>
  <c r="AO21" i="15"/>
  <c r="AO16" i="15"/>
  <c r="AO19" i="15"/>
  <c r="AO14" i="15"/>
  <c r="AO20" i="15"/>
  <c r="AO24" i="15"/>
  <c r="AO17" i="15"/>
  <c r="AO10" i="15"/>
  <c r="AO27" i="15"/>
  <c r="AO23" i="15"/>
  <c r="AO13" i="15"/>
  <c r="AO9" i="15"/>
  <c r="AO26" i="15"/>
  <c r="AO25" i="15"/>
  <c r="AO18" i="15"/>
  <c r="AO11" i="15"/>
  <c r="AO22" i="15"/>
  <c r="AO15" i="15"/>
  <c r="AO12" i="15"/>
  <c r="J21" i="16"/>
  <c r="J14" i="16"/>
  <c r="J13" i="16"/>
  <c r="J23" i="16"/>
  <c r="J22" i="16"/>
  <c r="J16" i="16"/>
  <c r="J15" i="16"/>
  <c r="J11" i="16"/>
  <c r="J10" i="16"/>
  <c r="J27" i="16"/>
  <c r="J18" i="16"/>
  <c r="J25" i="16"/>
  <c r="J12" i="16"/>
  <c r="J24" i="16"/>
  <c r="J26" i="16"/>
  <c r="J9" i="16"/>
  <c r="J19" i="16"/>
  <c r="J17" i="16"/>
  <c r="J20" i="16"/>
  <c r="J28" i="16"/>
  <c r="J18" i="15"/>
  <c r="J14" i="15"/>
  <c r="J17" i="15"/>
  <c r="J20" i="15"/>
  <c r="J9" i="15"/>
  <c r="J11" i="15"/>
  <c r="J28" i="15"/>
  <c r="J19" i="15"/>
  <c r="J26" i="15"/>
  <c r="J15" i="15"/>
  <c r="J23" i="15"/>
  <c r="J12" i="15"/>
  <c r="J25" i="15"/>
  <c r="J13" i="15"/>
  <c r="J22" i="15"/>
  <c r="J16" i="15"/>
  <c r="J27" i="15"/>
  <c r="J21" i="15"/>
  <c r="J24" i="15"/>
  <c r="J10" i="15"/>
  <c r="AX10" i="14"/>
  <c r="AY25" i="14"/>
  <c r="AY21" i="14"/>
  <c r="AY17" i="14"/>
  <c r="AY20" i="14"/>
  <c r="AY10" i="14"/>
  <c r="AY22" i="14"/>
  <c r="AY14" i="14"/>
  <c r="AY26" i="14"/>
  <c r="AY18" i="14"/>
  <c r="AY24" i="14"/>
  <c r="AY12" i="14"/>
  <c r="AY16" i="14"/>
  <c r="AY9" i="14"/>
  <c r="AY28" i="14"/>
  <c r="AY11" i="14"/>
  <c r="AY23" i="14"/>
  <c r="AY15" i="14"/>
  <c r="AY27" i="14"/>
  <c r="AY19" i="14"/>
  <c r="AY13" i="14"/>
  <c r="AX9" i="14"/>
  <c r="AX26" i="14"/>
  <c r="AX18" i="14"/>
  <c r="AX14" i="14"/>
  <c r="AX23" i="14"/>
  <c r="AX19" i="14"/>
  <c r="AX12" i="14"/>
  <c r="AX22" i="14"/>
  <c r="AX17" i="14"/>
  <c r="AX16" i="14"/>
  <c r="AX27" i="14"/>
  <c r="AX15" i="14"/>
  <c r="AX25" i="14"/>
  <c r="AX13" i="14"/>
  <c r="AX20" i="14"/>
  <c r="AX24" i="14"/>
  <c r="AX21" i="14"/>
  <c r="AX11" i="14"/>
  <c r="AX28" i="14"/>
  <c r="J21" i="13"/>
  <c r="J16" i="13"/>
  <c r="J9" i="13"/>
  <c r="J27" i="13"/>
  <c r="J15" i="13"/>
  <c r="J18" i="13"/>
  <c r="J26" i="13"/>
  <c r="J10" i="13"/>
  <c r="J24" i="13"/>
  <c r="J23" i="13"/>
  <c r="J11" i="13"/>
  <c r="J13" i="13"/>
  <c r="J20" i="13"/>
  <c r="J25" i="13"/>
  <c r="J17" i="13"/>
  <c r="J28" i="13"/>
  <c r="J19" i="13"/>
  <c r="J14" i="13"/>
  <c r="J22" i="13"/>
  <c r="J12" i="13"/>
  <c r="J16" i="12"/>
  <c r="J27" i="12"/>
  <c r="J25" i="12"/>
  <c r="J10" i="12"/>
  <c r="J14" i="12"/>
  <c r="J24" i="12"/>
  <c r="J13" i="12"/>
  <c r="J19" i="12"/>
  <c r="J21" i="12"/>
  <c r="J12" i="12"/>
  <c r="J28" i="12"/>
  <c r="J23" i="12"/>
  <c r="J11" i="12"/>
  <c r="J26" i="12"/>
  <c r="J22" i="12"/>
  <c r="J15" i="12"/>
  <c r="J17" i="12"/>
  <c r="J18" i="12"/>
  <c r="J9" i="12"/>
  <c r="J20" i="12"/>
  <c r="J25" i="11"/>
  <c r="J22" i="11"/>
  <c r="J21" i="11"/>
  <c r="J24" i="11"/>
  <c r="J12" i="11"/>
  <c r="J20" i="11"/>
  <c r="J18" i="11"/>
  <c r="J16" i="11"/>
  <c r="J26" i="11"/>
  <c r="J14" i="11"/>
  <c r="J27" i="11"/>
  <c r="J19" i="11"/>
  <c r="J17" i="11"/>
  <c r="J9" i="11"/>
  <c r="J13" i="11"/>
  <c r="J28" i="11"/>
  <c r="J10" i="11"/>
  <c r="J11" i="11"/>
  <c r="J23" i="11"/>
  <c r="J15" i="11"/>
  <c r="AO27" i="10"/>
  <c r="AO23" i="10"/>
  <c r="AO19" i="10"/>
  <c r="AO15" i="10"/>
  <c r="AO11" i="10"/>
  <c r="AO28" i="10"/>
  <c r="AO24" i="10"/>
  <c r="AO20" i="10"/>
  <c r="AO16" i="10"/>
  <c r="AO12" i="10"/>
  <c r="AO18" i="10"/>
  <c r="AO14" i="10"/>
  <c r="AO21" i="10"/>
  <c r="AO13" i="10"/>
  <c r="AO26" i="10"/>
  <c r="AO17" i="10"/>
  <c r="AO9" i="10"/>
  <c r="AO25" i="10"/>
  <c r="AO22" i="10"/>
  <c r="AO10" i="10"/>
  <c r="J21" i="10"/>
  <c r="J11" i="10"/>
  <c r="J20" i="10"/>
  <c r="J10" i="10"/>
  <c r="J18" i="10"/>
  <c r="J28" i="10"/>
  <c r="J13" i="10"/>
  <c r="J19" i="10"/>
  <c r="J17" i="10"/>
  <c r="J16" i="10"/>
  <c r="J24" i="10"/>
  <c r="J12" i="10"/>
  <c r="J22" i="10"/>
  <c r="J15" i="10"/>
  <c r="J9" i="10"/>
  <c r="J23" i="10"/>
  <c r="J25" i="10"/>
  <c r="J14" i="10"/>
  <c r="J26" i="10"/>
  <c r="J27" i="10"/>
  <c r="J16" i="9"/>
  <c r="J24" i="9"/>
  <c r="J12" i="9"/>
  <c r="J11" i="9"/>
  <c r="J28" i="9"/>
  <c r="J27" i="9"/>
  <c r="J22" i="9"/>
  <c r="J9" i="9"/>
  <c r="J20" i="9"/>
  <c r="J18" i="9"/>
  <c r="J14" i="9"/>
  <c r="J26" i="9"/>
  <c r="J25" i="9"/>
  <c r="J10" i="9"/>
  <c r="J23" i="9"/>
  <c r="J15" i="9"/>
  <c r="J17" i="9"/>
  <c r="J19" i="9"/>
  <c r="J21" i="9"/>
  <c r="J13" i="9"/>
  <c r="AX20" i="8"/>
  <c r="AX19" i="8"/>
  <c r="AX28" i="8"/>
  <c r="AX18" i="8"/>
  <c r="AX23" i="8"/>
  <c r="AX26" i="8"/>
  <c r="AX27" i="8"/>
  <c r="AX21" i="8"/>
  <c r="AX14" i="8"/>
  <c r="AX17" i="8"/>
  <c r="AX16" i="8"/>
  <c r="AX24" i="8"/>
  <c r="AY25" i="8"/>
  <c r="AY20" i="8"/>
  <c r="AY28" i="8"/>
  <c r="AY18" i="8"/>
  <c r="AY24" i="8"/>
  <c r="AY16" i="8"/>
  <c r="AY15" i="8"/>
  <c r="AY13" i="8"/>
  <c r="AY14" i="8"/>
  <c r="AY12" i="8"/>
  <c r="AY23" i="8"/>
  <c r="AY26" i="8"/>
  <c r="AY22" i="8"/>
  <c r="AY10" i="8"/>
  <c r="AY27" i="8"/>
  <c r="AY11" i="8"/>
  <c r="AY19" i="8"/>
  <c r="AY21" i="8"/>
  <c r="AY17" i="8"/>
  <c r="AY9" i="8"/>
  <c r="AX11" i="8"/>
  <c r="AX13" i="8"/>
  <c r="AX10" i="8"/>
  <c r="AX22" i="8"/>
  <c r="AX9" i="8"/>
  <c r="AX25" i="8"/>
  <c r="AX15" i="8"/>
  <c r="AX12" i="8"/>
  <c r="J11" i="7"/>
  <c r="J28" i="7"/>
  <c r="J14" i="7"/>
  <c r="J22" i="7"/>
  <c r="J20" i="7"/>
  <c r="J18" i="7"/>
  <c r="J23" i="7"/>
  <c r="J10" i="7"/>
  <c r="J24" i="7"/>
  <c r="J15" i="7"/>
  <c r="J26" i="7"/>
  <c r="J12" i="7"/>
  <c r="J27" i="7"/>
  <c r="J16" i="7"/>
  <c r="J17" i="7"/>
  <c r="J25" i="7"/>
  <c r="J19" i="7"/>
  <c r="J13" i="7"/>
  <c r="J21" i="7"/>
  <c r="J9" i="7"/>
  <c r="AX13" i="6"/>
  <c r="AX11" i="6"/>
  <c r="AX10" i="6"/>
  <c r="AX19" i="6"/>
  <c r="AX12" i="6"/>
  <c r="AX17" i="6"/>
  <c r="AY25" i="6"/>
  <c r="AY21" i="6"/>
  <c r="AY17" i="6"/>
  <c r="AY13" i="6"/>
  <c r="AY9" i="6"/>
  <c r="AY28" i="6"/>
  <c r="AY26" i="6"/>
  <c r="AY16" i="6"/>
  <c r="AY24" i="6"/>
  <c r="AY27" i="6"/>
  <c r="AY22" i="6"/>
  <c r="AY11" i="6"/>
  <c r="AY19" i="6"/>
  <c r="AY12" i="6"/>
  <c r="AY20" i="6"/>
  <c r="AY15" i="6"/>
  <c r="AY10" i="6"/>
  <c r="AY18" i="6"/>
  <c r="AY23" i="6"/>
  <c r="AY14" i="6"/>
  <c r="AX24" i="6"/>
  <c r="AX21" i="6"/>
  <c r="AX14" i="6"/>
  <c r="AX28" i="6"/>
  <c r="AX18" i="6"/>
  <c r="AX22" i="6"/>
  <c r="AX9" i="6"/>
  <c r="AX25" i="6"/>
  <c r="AX23" i="6"/>
  <c r="AX15" i="6"/>
  <c r="AX26" i="6"/>
  <c r="AX16" i="6"/>
  <c r="AX20" i="6"/>
  <c r="AX27" i="6"/>
  <c r="J19" i="3"/>
  <c r="J22" i="3"/>
  <c r="J26" i="3"/>
  <c r="J17" i="3"/>
  <c r="J27" i="3"/>
  <c r="J21" i="3"/>
  <c r="J28" i="3"/>
  <c r="J23" i="3"/>
  <c r="J14" i="3"/>
  <c r="J11" i="3"/>
  <c r="J10" i="3"/>
  <c r="J15" i="3"/>
  <c r="J24" i="3"/>
  <c r="J13" i="3"/>
  <c r="J12" i="3"/>
  <c r="J18" i="3"/>
  <c r="J20" i="3"/>
  <c r="J25" i="3"/>
  <c r="J9" i="3"/>
  <c r="J16" i="3"/>
  <c r="AX19" i="16" l="1"/>
  <c r="AX15" i="16"/>
  <c r="AX23" i="16"/>
  <c r="AX27" i="16"/>
  <c r="AX18" i="16"/>
  <c r="AX9" i="16"/>
  <c r="AX22" i="16"/>
  <c r="AX21" i="16"/>
  <c r="AX10" i="16"/>
  <c r="AX17" i="16"/>
  <c r="AX13" i="16"/>
  <c r="AX25" i="16"/>
  <c r="AX12" i="16"/>
  <c r="AX16" i="16"/>
  <c r="AY16" i="16"/>
  <c r="AY20" i="16"/>
  <c r="AY24" i="16"/>
  <c r="AY12" i="16"/>
  <c r="AY28" i="16"/>
  <c r="AY25" i="16"/>
  <c r="AY26" i="16"/>
  <c r="AY23" i="16"/>
  <c r="AY22" i="16"/>
  <c r="AY9" i="16"/>
  <c r="AY27" i="16"/>
  <c r="AY21" i="16"/>
  <c r="AY11" i="16"/>
  <c r="AY10" i="16"/>
  <c r="AY17" i="16"/>
  <c r="AY18" i="16"/>
  <c r="AY14" i="16"/>
  <c r="AY19" i="16"/>
  <c r="AY13" i="16"/>
  <c r="AY15" i="16"/>
  <c r="AX20" i="16"/>
  <c r="AX26" i="16"/>
  <c r="AX14" i="16"/>
  <c r="AX24" i="16"/>
  <c r="AX28" i="16"/>
  <c r="AX11" i="16"/>
  <c r="AX19" i="15"/>
  <c r="AX27" i="15"/>
  <c r="AX15" i="15"/>
  <c r="AY24" i="15"/>
  <c r="AY28" i="15"/>
  <c r="AY25" i="15"/>
  <c r="AY21" i="15"/>
  <c r="AY17" i="15"/>
  <c r="AY13" i="15"/>
  <c r="AY9" i="15"/>
  <c r="AY12" i="15"/>
  <c r="AY14" i="15"/>
  <c r="AY11" i="15"/>
  <c r="AY20" i="15"/>
  <c r="AY26" i="15"/>
  <c r="AY18" i="15"/>
  <c r="AY16" i="15"/>
  <c r="AY19" i="15"/>
  <c r="AY23" i="15"/>
  <c r="AY22" i="15"/>
  <c r="AY10" i="15"/>
  <c r="AY27" i="15"/>
  <c r="AY15" i="15"/>
  <c r="AX14" i="15"/>
  <c r="AX18" i="15"/>
  <c r="AX26" i="15"/>
  <c r="AX17" i="15"/>
  <c r="AX13" i="15"/>
  <c r="AX10" i="15"/>
  <c r="AX25" i="15"/>
  <c r="AX22" i="15"/>
  <c r="AX12" i="15"/>
  <c r="AX9" i="15"/>
  <c r="AX20" i="15"/>
  <c r="AX16" i="15"/>
  <c r="AX24" i="15"/>
  <c r="AX23" i="15"/>
  <c r="AX28" i="15"/>
  <c r="AX21" i="15"/>
  <c r="AX11" i="15"/>
  <c r="BA22" i="14"/>
  <c r="BD22" i="14"/>
  <c r="BE22" i="14" s="1"/>
  <c r="BA20" i="14"/>
  <c r="BD20" i="14"/>
  <c r="BE20" i="14" s="1"/>
  <c r="BA19" i="14"/>
  <c r="BD19" i="14"/>
  <c r="BE19" i="14" s="1"/>
  <c r="BA24" i="14"/>
  <c r="BD24" i="14"/>
  <c r="BE24" i="14" s="1"/>
  <c r="BA25" i="14"/>
  <c r="BD25" i="14"/>
  <c r="BE25" i="14" s="1"/>
  <c r="BA15" i="14"/>
  <c r="BD15" i="14"/>
  <c r="BE15" i="14" s="1"/>
  <c r="BA23" i="14"/>
  <c r="BD23" i="14"/>
  <c r="BE23" i="14" s="1"/>
  <c r="BA12" i="14"/>
  <c r="BD12" i="14"/>
  <c r="BE12" i="14" s="1"/>
  <c r="BA11" i="14"/>
  <c r="BD11" i="14"/>
  <c r="BE11" i="14" s="1"/>
  <c r="BA28" i="14"/>
  <c r="BD28" i="14"/>
  <c r="BE28" i="14" s="1"/>
  <c r="BA16" i="14"/>
  <c r="BD16" i="14"/>
  <c r="BE16" i="14" s="1"/>
  <c r="BA26" i="14"/>
  <c r="BD26" i="14"/>
  <c r="BE26" i="14" s="1"/>
  <c r="BA13" i="14"/>
  <c r="BD13" i="14"/>
  <c r="BE13" i="14" s="1"/>
  <c r="BA18" i="14"/>
  <c r="BD18" i="14"/>
  <c r="BE18" i="14" s="1"/>
  <c r="BA10" i="14"/>
  <c r="BD10" i="14"/>
  <c r="BE10" i="14" s="1"/>
  <c r="BD14" i="14"/>
  <c r="BE14" i="14" s="1"/>
  <c r="BA14" i="14"/>
  <c r="BA27" i="14"/>
  <c r="BD27" i="14"/>
  <c r="BE27" i="14" s="1"/>
  <c r="BA21" i="14"/>
  <c r="BD21" i="14"/>
  <c r="BE21" i="14" s="1"/>
  <c r="BA17" i="14"/>
  <c r="BD17" i="14"/>
  <c r="BE17" i="14" s="1"/>
  <c r="BA9" i="14"/>
  <c r="BD9" i="14"/>
  <c r="BE9" i="14" s="1"/>
  <c r="AX11" i="13"/>
  <c r="AX23" i="13"/>
  <c r="AX27" i="13"/>
  <c r="AY24" i="13"/>
  <c r="AY28" i="13"/>
  <c r="AY25" i="13"/>
  <c r="AY20" i="13"/>
  <c r="AY11" i="13"/>
  <c r="AY27" i="13"/>
  <c r="AY26" i="13"/>
  <c r="AY15" i="13"/>
  <c r="AY19" i="13"/>
  <c r="AY18" i="13"/>
  <c r="AY9" i="13"/>
  <c r="AY22" i="13"/>
  <c r="AY14" i="13"/>
  <c r="AY13" i="13"/>
  <c r="AY10" i="13"/>
  <c r="AY16" i="13"/>
  <c r="AY17" i="13"/>
  <c r="AY12" i="13"/>
  <c r="AY23" i="13"/>
  <c r="AY21" i="13"/>
  <c r="AX9" i="13"/>
  <c r="AX19" i="13"/>
  <c r="AX14" i="13"/>
  <c r="AX25" i="13"/>
  <c r="AX18" i="13"/>
  <c r="AX17" i="13"/>
  <c r="AX26" i="13"/>
  <c r="AX21" i="13"/>
  <c r="AX10" i="13"/>
  <c r="AX20" i="13"/>
  <c r="AX13" i="13"/>
  <c r="AX24" i="13"/>
  <c r="AX12" i="13"/>
  <c r="AX16" i="13"/>
  <c r="AX28" i="13"/>
  <c r="AX22" i="13"/>
  <c r="AX15" i="13"/>
  <c r="AX20" i="12"/>
  <c r="AX17" i="12"/>
  <c r="AX10" i="12"/>
  <c r="AX21" i="12"/>
  <c r="AY20" i="12"/>
  <c r="AY24" i="12"/>
  <c r="AY28" i="12"/>
  <c r="AY11" i="12"/>
  <c r="AY13" i="12"/>
  <c r="AY27" i="12"/>
  <c r="AY17" i="12"/>
  <c r="AY26" i="12"/>
  <c r="AY25" i="12"/>
  <c r="AY16" i="12"/>
  <c r="AY10" i="12"/>
  <c r="AY9" i="12"/>
  <c r="AY15" i="12"/>
  <c r="AY19" i="12"/>
  <c r="AY12" i="12"/>
  <c r="AY22" i="12"/>
  <c r="AY18" i="12"/>
  <c r="AY23" i="12"/>
  <c r="AY21" i="12"/>
  <c r="AY14" i="12"/>
  <c r="AX9" i="12"/>
  <c r="AX18" i="12"/>
  <c r="AX12" i="12"/>
  <c r="AX28" i="12"/>
  <c r="AX25" i="12"/>
  <c r="AX14" i="12"/>
  <c r="AX11" i="12"/>
  <c r="AX13" i="12"/>
  <c r="AX22" i="12"/>
  <c r="AX24" i="12"/>
  <c r="AX26" i="12"/>
  <c r="AX16" i="12"/>
  <c r="AX15" i="12"/>
  <c r="AX19" i="12"/>
  <c r="AX23" i="12"/>
  <c r="AX27" i="12"/>
  <c r="AX17" i="11"/>
  <c r="AX9" i="11"/>
  <c r="AX14" i="11"/>
  <c r="AX21" i="11"/>
  <c r="AX22" i="11"/>
  <c r="AX12" i="11"/>
  <c r="AY24" i="11"/>
  <c r="AY20" i="11"/>
  <c r="AY16" i="11"/>
  <c r="AY12" i="11"/>
  <c r="AY28" i="11"/>
  <c r="AY23" i="11"/>
  <c r="AY10" i="11"/>
  <c r="AY15" i="11"/>
  <c r="AY25" i="11"/>
  <c r="AY17" i="11"/>
  <c r="AY22" i="11"/>
  <c r="AY11" i="11"/>
  <c r="AY14" i="11"/>
  <c r="AY9" i="11"/>
  <c r="AY13" i="11"/>
  <c r="AY26" i="11"/>
  <c r="AY27" i="11"/>
  <c r="AY18" i="11"/>
  <c r="AY21" i="11"/>
  <c r="AY19" i="11"/>
  <c r="AX10" i="11"/>
  <c r="AX13" i="11"/>
  <c r="AX20" i="11"/>
  <c r="AX28" i="11"/>
  <c r="AX11" i="11"/>
  <c r="AX15" i="11"/>
  <c r="AX26" i="11"/>
  <c r="AX19" i="11"/>
  <c r="AX25" i="11"/>
  <c r="AX16" i="11"/>
  <c r="AX18" i="11"/>
  <c r="AX23" i="11"/>
  <c r="AX24" i="11"/>
  <c r="AX27" i="11"/>
  <c r="AX10" i="10"/>
  <c r="AX25" i="10"/>
  <c r="AX27" i="10"/>
  <c r="AX22" i="10"/>
  <c r="AX9" i="10"/>
  <c r="AX17" i="10"/>
  <c r="AX26" i="10"/>
  <c r="AX15" i="10"/>
  <c r="AX13" i="10"/>
  <c r="AX21" i="10"/>
  <c r="AY28" i="10"/>
  <c r="AY25" i="10"/>
  <c r="AY23" i="10"/>
  <c r="AY20" i="10"/>
  <c r="AY15" i="10"/>
  <c r="AY27" i="10"/>
  <c r="AY13" i="10"/>
  <c r="AY12" i="10"/>
  <c r="AY19" i="10"/>
  <c r="AY18" i="10"/>
  <c r="AY17" i="10"/>
  <c r="AY26" i="10"/>
  <c r="AY11" i="10"/>
  <c r="AY21" i="10"/>
  <c r="AY22" i="10"/>
  <c r="AY24" i="10"/>
  <c r="AY16" i="10"/>
  <c r="AY14" i="10"/>
  <c r="AY9" i="10"/>
  <c r="AY10" i="10"/>
  <c r="AX18" i="10"/>
  <c r="AX12" i="10"/>
  <c r="AX23" i="10"/>
  <c r="AX14" i="10"/>
  <c r="AX16" i="10"/>
  <c r="AX24" i="10"/>
  <c r="AX19" i="10"/>
  <c r="AX20" i="10"/>
  <c r="AX28" i="10"/>
  <c r="AX11" i="10"/>
  <c r="AX24" i="9"/>
  <c r="AX28" i="9"/>
  <c r="AX9" i="9"/>
  <c r="AX10" i="9"/>
  <c r="AY25" i="9"/>
  <c r="AY21" i="9"/>
  <c r="AY17" i="9"/>
  <c r="AY13" i="9"/>
  <c r="AY27" i="9"/>
  <c r="AY16" i="9"/>
  <c r="AY28" i="9"/>
  <c r="AY22" i="9"/>
  <c r="AY12" i="9"/>
  <c r="AY20" i="9"/>
  <c r="AY19" i="9"/>
  <c r="AY10" i="9"/>
  <c r="AY11" i="9"/>
  <c r="AY26" i="9"/>
  <c r="AY15" i="9"/>
  <c r="AY9" i="9"/>
  <c r="AY14" i="9"/>
  <c r="AY23" i="9"/>
  <c r="AY24" i="9"/>
  <c r="AX22" i="9"/>
  <c r="AX20" i="9"/>
  <c r="AX27" i="9"/>
  <c r="AX17" i="9"/>
  <c r="AX15" i="9"/>
  <c r="AX25" i="9"/>
  <c r="AX23" i="9"/>
  <c r="AX19" i="9"/>
  <c r="AX14" i="9"/>
  <c r="AX18" i="9"/>
  <c r="AX26" i="9"/>
  <c r="AX21" i="9"/>
  <c r="AX12" i="9"/>
  <c r="AX11" i="9"/>
  <c r="AX13" i="9"/>
  <c r="AX16" i="9"/>
  <c r="BA21" i="8"/>
  <c r="BD21" i="8"/>
  <c r="BE21" i="8" s="1"/>
  <c r="BA9" i="8"/>
  <c r="BD9" i="8"/>
  <c r="BE9" i="8" s="1"/>
  <c r="BA26" i="8"/>
  <c r="BD26" i="8"/>
  <c r="BE26" i="8" s="1"/>
  <c r="BA18" i="8"/>
  <c r="BD18" i="8"/>
  <c r="BE18" i="8" s="1"/>
  <c r="BA24" i="8"/>
  <c r="BD24" i="8"/>
  <c r="BE24" i="8" s="1"/>
  <c r="BA11" i="8"/>
  <c r="BD11" i="8"/>
  <c r="BE11" i="8" s="1"/>
  <c r="BA16" i="8"/>
  <c r="BD16" i="8"/>
  <c r="BE16" i="8" s="1"/>
  <c r="BA27" i="8"/>
  <c r="BD27" i="8"/>
  <c r="BE27" i="8" s="1"/>
  <c r="BA28" i="8"/>
  <c r="BD28" i="8"/>
  <c r="BE28" i="8" s="1"/>
  <c r="BA23" i="8"/>
  <c r="BD23" i="8"/>
  <c r="BE23" i="8" s="1"/>
  <c r="BA19" i="8"/>
  <c r="BD19" i="8"/>
  <c r="BE19" i="8" s="1"/>
  <c r="BA13" i="8"/>
  <c r="BD13" i="8"/>
  <c r="BE13" i="8" s="1"/>
  <c r="BA12" i="8"/>
  <c r="BD12" i="8"/>
  <c r="BE12" i="8" s="1"/>
  <c r="BA15" i="8"/>
  <c r="BD15" i="8"/>
  <c r="BE15" i="8" s="1"/>
  <c r="BA25" i="8"/>
  <c r="BD25" i="8"/>
  <c r="BE25" i="8" s="1"/>
  <c r="BA14" i="8"/>
  <c r="BD14" i="8"/>
  <c r="BE14" i="8" s="1"/>
  <c r="BA20" i="8"/>
  <c r="BD20" i="8"/>
  <c r="BE20" i="8" s="1"/>
  <c r="BA22" i="8"/>
  <c r="BD22" i="8"/>
  <c r="BE22" i="8" s="1"/>
  <c r="BA10" i="8"/>
  <c r="BD10" i="8"/>
  <c r="BE10" i="8" s="1"/>
  <c r="BA17" i="8"/>
  <c r="BD17" i="8"/>
  <c r="BE17" i="8" s="1"/>
  <c r="AX19" i="7"/>
  <c r="AX18" i="7"/>
  <c r="AX21" i="7"/>
  <c r="AX23" i="7"/>
  <c r="AX10" i="7"/>
  <c r="AX13" i="7"/>
  <c r="AX15" i="7"/>
  <c r="AX22" i="7"/>
  <c r="AX17" i="7"/>
  <c r="AX14" i="7"/>
  <c r="AX20" i="7"/>
  <c r="AX26" i="7"/>
  <c r="AX12" i="7"/>
  <c r="AX24" i="7"/>
  <c r="AX27" i="7"/>
  <c r="AY16" i="7"/>
  <c r="AY28" i="7"/>
  <c r="AY24" i="7"/>
  <c r="AY20" i="7"/>
  <c r="AY12" i="7"/>
  <c r="AY25" i="7"/>
  <c r="AY14" i="7"/>
  <c r="AY18" i="7"/>
  <c r="AY27" i="7"/>
  <c r="AY19" i="7"/>
  <c r="AY13" i="7"/>
  <c r="AY26" i="7"/>
  <c r="AY10" i="7"/>
  <c r="AY11" i="7"/>
  <c r="AY22" i="7"/>
  <c r="AY9" i="7"/>
  <c r="AY23" i="7"/>
  <c r="AY17" i="7"/>
  <c r="AY21" i="7"/>
  <c r="AY15" i="7"/>
  <c r="AX9" i="7"/>
  <c r="AX28" i="7"/>
  <c r="AX25" i="7"/>
  <c r="AX16" i="7"/>
  <c r="AX11" i="7"/>
  <c r="BA24" i="6"/>
  <c r="BD24" i="6"/>
  <c r="BE24" i="6" s="1"/>
  <c r="BA19" i="6"/>
  <c r="BD19" i="6"/>
  <c r="BE19" i="6" s="1"/>
  <c r="BD14" i="6"/>
  <c r="BE14" i="6" s="1"/>
  <c r="BA14" i="6"/>
  <c r="BA25" i="6"/>
  <c r="BD25" i="6"/>
  <c r="BE25" i="6" s="1"/>
  <c r="BA27" i="6"/>
  <c r="BD27" i="6"/>
  <c r="BE27" i="6" s="1"/>
  <c r="BA22" i="6"/>
  <c r="BD22" i="6"/>
  <c r="BE22" i="6" s="1"/>
  <c r="BD10" i="6"/>
  <c r="BE10" i="6" s="1"/>
  <c r="BA10" i="6"/>
  <c r="BA12" i="6"/>
  <c r="BD12" i="6"/>
  <c r="BE12" i="6" s="1"/>
  <c r="BA18" i="6"/>
  <c r="BD18" i="6"/>
  <c r="BE18" i="6" s="1"/>
  <c r="BA26" i="6"/>
  <c r="BD26" i="6"/>
  <c r="BE26" i="6" s="1"/>
  <c r="BD15" i="6"/>
  <c r="BE15" i="6" s="1"/>
  <c r="BA15" i="6"/>
  <c r="BA11" i="6"/>
  <c r="BD11" i="6"/>
  <c r="BE11" i="6" s="1"/>
  <c r="BA20" i="6"/>
  <c r="BD20" i="6"/>
  <c r="BE20" i="6" s="1"/>
  <c r="BA17" i="6"/>
  <c r="BD17" i="6"/>
  <c r="BE17" i="6" s="1"/>
  <c r="BA9" i="6"/>
  <c r="BD9" i="6"/>
  <c r="BE9" i="6" s="1"/>
  <c r="BA28" i="6"/>
  <c r="BD28" i="6"/>
  <c r="BE28" i="6" s="1"/>
  <c r="BA21" i="6"/>
  <c r="BD21" i="6"/>
  <c r="BE21" i="6" s="1"/>
  <c r="BA23" i="6"/>
  <c r="BD23" i="6"/>
  <c r="BE23" i="6" s="1"/>
  <c r="BA16" i="6"/>
  <c r="BD16" i="6"/>
  <c r="BE16" i="6" s="1"/>
  <c r="BA13" i="6"/>
  <c r="BD13" i="6"/>
  <c r="BE13" i="6" s="1"/>
  <c r="AX21" i="3"/>
  <c r="AX16" i="3"/>
  <c r="AX25" i="3"/>
  <c r="AX13" i="3"/>
  <c r="AX26" i="3"/>
  <c r="AY16" i="3"/>
  <c r="AY9" i="3"/>
  <c r="AY22" i="3"/>
  <c r="AY23" i="3"/>
  <c r="AY10" i="3"/>
  <c r="AY14" i="3"/>
  <c r="AY18" i="3"/>
  <c r="AY20" i="3"/>
  <c r="AY11" i="3"/>
  <c r="AY13" i="3"/>
  <c r="AY25" i="3"/>
  <c r="AY12" i="3"/>
  <c r="AY15" i="3"/>
  <c r="AY17" i="3"/>
  <c r="AY19" i="3"/>
  <c r="AY21" i="3"/>
  <c r="AY24" i="3"/>
  <c r="AY26" i="3"/>
  <c r="AY27" i="3"/>
  <c r="AY28" i="3"/>
  <c r="AX14" i="3"/>
  <c r="AX19" i="3"/>
  <c r="AX10" i="3"/>
  <c r="AX23" i="3"/>
  <c r="AX18" i="3"/>
  <c r="AX9" i="3"/>
  <c r="AX15" i="3"/>
  <c r="AX12" i="3"/>
  <c r="AX22" i="3"/>
  <c r="AX27" i="3"/>
  <c r="AX24" i="3"/>
  <c r="AX11" i="3"/>
  <c r="AX28" i="3"/>
  <c r="AX17" i="3"/>
  <c r="AX20" i="3"/>
  <c r="BA22" i="16" l="1"/>
  <c r="BD22" i="16"/>
  <c r="BE22" i="16" s="1"/>
  <c r="BA26" i="16"/>
  <c r="BD26" i="16"/>
  <c r="BE26" i="16" s="1"/>
  <c r="BA21" i="16"/>
  <c r="BD21" i="16"/>
  <c r="BE21" i="16" s="1"/>
  <c r="BA16" i="16"/>
  <c r="BD16" i="16"/>
  <c r="BE16" i="16" s="1"/>
  <c r="BA9" i="16"/>
  <c r="BD9" i="16"/>
  <c r="BE9" i="16" s="1"/>
  <c r="BA18" i="16"/>
  <c r="BD18" i="16"/>
  <c r="BE18" i="16" s="1"/>
  <c r="BA25" i="16"/>
  <c r="BD25" i="16"/>
  <c r="BE25" i="16" s="1"/>
  <c r="BA27" i="16"/>
  <c r="BD27" i="16"/>
  <c r="BE27" i="16" s="1"/>
  <c r="BA13" i="16"/>
  <c r="BD13" i="16"/>
  <c r="BE13" i="16" s="1"/>
  <c r="BA23" i="16"/>
  <c r="BD23" i="16"/>
  <c r="BE23" i="16" s="1"/>
  <c r="BA14" i="16"/>
  <c r="BD14" i="16"/>
  <c r="BE14" i="16" s="1"/>
  <c r="BA11" i="16"/>
  <c r="BD11" i="16"/>
  <c r="BE11" i="16" s="1"/>
  <c r="BA15" i="16"/>
  <c r="BD15" i="16"/>
  <c r="BE15" i="16" s="1"/>
  <c r="BA28" i="16"/>
  <c r="BD28" i="16"/>
  <c r="BE28" i="16" s="1"/>
  <c r="BD19" i="16"/>
  <c r="BE19" i="16" s="1"/>
  <c r="BA19" i="16"/>
  <c r="BA10" i="16"/>
  <c r="BD10" i="16"/>
  <c r="BE10" i="16" s="1"/>
  <c r="BA20" i="16"/>
  <c r="BD20" i="16"/>
  <c r="BE20" i="16" s="1"/>
  <c r="BA12" i="16"/>
  <c r="BD12" i="16"/>
  <c r="BE12" i="16" s="1"/>
  <c r="BA17" i="16"/>
  <c r="BD17" i="16"/>
  <c r="BE17" i="16" s="1"/>
  <c r="BA24" i="16"/>
  <c r="BD24" i="16"/>
  <c r="BE24" i="16" s="1"/>
  <c r="BA25" i="15"/>
  <c r="BD25" i="15"/>
  <c r="BE25" i="15" s="1"/>
  <c r="BA10" i="15"/>
  <c r="BD10" i="15"/>
  <c r="BE10" i="15" s="1"/>
  <c r="BA23" i="15"/>
  <c r="BD23" i="15"/>
  <c r="BE23" i="15" s="1"/>
  <c r="BA17" i="15"/>
  <c r="BD17" i="15"/>
  <c r="BE17" i="15" s="1"/>
  <c r="BA20" i="15"/>
  <c r="BD20" i="15"/>
  <c r="BE20" i="15" s="1"/>
  <c r="BA26" i="15"/>
  <c r="BD26" i="15"/>
  <c r="BE26" i="15" s="1"/>
  <c r="BA24" i="15"/>
  <c r="BD24" i="15"/>
  <c r="BE24" i="15" s="1"/>
  <c r="BA13" i="15"/>
  <c r="BD13" i="15"/>
  <c r="BE13" i="15" s="1"/>
  <c r="BA18" i="15"/>
  <c r="BD18" i="15"/>
  <c r="BE18" i="15" s="1"/>
  <c r="BA9" i="15"/>
  <c r="BD9" i="15"/>
  <c r="BE9" i="15" s="1"/>
  <c r="BA12" i="15"/>
  <c r="BD12" i="15"/>
  <c r="BE12" i="15" s="1"/>
  <c r="BA15" i="15"/>
  <c r="BD15" i="15"/>
  <c r="BE15" i="15" s="1"/>
  <c r="BA16" i="15"/>
  <c r="BD16" i="15"/>
  <c r="BE16" i="15" s="1"/>
  <c r="BA14" i="15"/>
  <c r="BD14" i="15"/>
  <c r="BE14" i="15" s="1"/>
  <c r="BA22" i="15"/>
  <c r="BD22" i="15"/>
  <c r="BE22" i="15" s="1"/>
  <c r="BD27" i="15"/>
  <c r="BE27" i="15" s="1"/>
  <c r="BA27" i="15"/>
  <c r="BA21" i="15"/>
  <c r="BD21" i="15"/>
  <c r="BE21" i="15" s="1"/>
  <c r="BA19" i="15"/>
  <c r="BD19" i="15"/>
  <c r="BE19" i="15" s="1"/>
  <c r="BA11" i="15"/>
  <c r="BD11" i="15"/>
  <c r="BE11" i="15" s="1"/>
  <c r="BA28" i="15"/>
  <c r="BD28" i="15"/>
  <c r="BE28" i="15" s="1"/>
  <c r="BA12" i="13"/>
  <c r="BD12" i="13"/>
  <c r="BE12" i="13" s="1"/>
  <c r="BA18" i="13"/>
  <c r="BD18" i="13"/>
  <c r="BE18" i="13" s="1"/>
  <c r="BA24" i="13"/>
  <c r="BD24" i="13"/>
  <c r="BE24" i="13" s="1"/>
  <c r="BA14" i="13"/>
  <c r="BD14" i="13"/>
  <c r="BE14" i="13" s="1"/>
  <c r="BA17" i="13"/>
  <c r="BD17" i="13"/>
  <c r="BE17" i="13" s="1"/>
  <c r="BA25" i="13"/>
  <c r="BD25" i="13"/>
  <c r="BE25" i="13" s="1"/>
  <c r="BA19" i="13"/>
  <c r="BD19" i="13"/>
  <c r="BE19" i="13" s="1"/>
  <c r="BA16" i="13"/>
  <c r="BD16" i="13"/>
  <c r="BE16" i="13" s="1"/>
  <c r="BA13" i="13"/>
  <c r="BD13" i="13"/>
  <c r="BE13" i="13" s="1"/>
  <c r="BA27" i="13"/>
  <c r="BD27" i="13"/>
  <c r="BE27" i="13" s="1"/>
  <c r="BA9" i="13"/>
  <c r="BD9" i="13"/>
  <c r="BE9" i="13" s="1"/>
  <c r="BA23" i="13"/>
  <c r="BD23" i="13"/>
  <c r="BE23" i="13" s="1"/>
  <c r="BA22" i="13"/>
  <c r="BD22" i="13"/>
  <c r="BE22" i="13" s="1"/>
  <c r="BA21" i="13"/>
  <c r="BD21" i="13"/>
  <c r="BE21" i="13" s="1"/>
  <c r="BA10" i="13"/>
  <c r="BD10" i="13"/>
  <c r="BE10" i="13" s="1"/>
  <c r="BA26" i="13"/>
  <c r="BD26" i="13"/>
  <c r="BE26" i="13" s="1"/>
  <c r="BA11" i="13"/>
  <c r="BD11" i="13"/>
  <c r="BE11" i="13" s="1"/>
  <c r="BA20" i="13"/>
  <c r="BD20" i="13"/>
  <c r="BE20" i="13" s="1"/>
  <c r="BA15" i="13"/>
  <c r="BD15" i="13"/>
  <c r="BE15" i="13" s="1"/>
  <c r="BA28" i="13"/>
  <c r="BD28" i="13"/>
  <c r="BE28" i="13" s="1"/>
  <c r="BD18" i="12"/>
  <c r="BE18" i="12" s="1"/>
  <c r="BA18" i="12"/>
  <c r="BA24" i="12"/>
  <c r="BD24" i="12"/>
  <c r="BE24" i="12" s="1"/>
  <c r="BA21" i="12"/>
  <c r="BD21" i="12"/>
  <c r="BE21" i="12" s="1"/>
  <c r="BA25" i="12"/>
  <c r="BD25" i="12"/>
  <c r="BE25" i="12" s="1"/>
  <c r="BA26" i="12"/>
  <c r="BD26" i="12"/>
  <c r="BE26" i="12" s="1"/>
  <c r="BD14" i="12"/>
  <c r="BE14" i="12" s="1"/>
  <c r="BA14" i="12"/>
  <c r="BA12" i="12"/>
  <c r="BD12" i="12"/>
  <c r="BE12" i="12" s="1"/>
  <c r="BD9" i="12"/>
  <c r="BE9" i="12" s="1"/>
  <c r="BA9" i="12"/>
  <c r="BA10" i="12"/>
  <c r="BD10" i="12"/>
  <c r="BE10" i="12" s="1"/>
  <c r="BD19" i="12"/>
  <c r="BE19" i="12" s="1"/>
  <c r="BA19" i="12"/>
  <c r="BD22" i="12"/>
  <c r="BE22" i="12" s="1"/>
  <c r="BA22" i="12"/>
  <c r="BA23" i="12"/>
  <c r="BD23" i="12"/>
  <c r="BE23" i="12" s="1"/>
  <c r="BA16" i="12"/>
  <c r="BD16" i="12"/>
  <c r="BE16" i="12" s="1"/>
  <c r="BA13" i="12"/>
  <c r="BD13" i="12"/>
  <c r="BE13" i="12" s="1"/>
  <c r="BA11" i="12"/>
  <c r="BD11" i="12"/>
  <c r="BE11" i="12" s="1"/>
  <c r="BA15" i="12"/>
  <c r="BD15" i="12"/>
  <c r="BE15" i="12" s="1"/>
  <c r="BA28" i="12"/>
  <c r="BD28" i="12"/>
  <c r="BE28" i="12" s="1"/>
  <c r="BA27" i="12"/>
  <c r="BD27" i="12"/>
  <c r="BE27" i="12" s="1"/>
  <c r="BA17" i="12"/>
  <c r="BD17" i="12"/>
  <c r="BE17" i="12" s="1"/>
  <c r="BA20" i="12"/>
  <c r="BD20" i="12"/>
  <c r="BE20" i="12" s="1"/>
  <c r="BA16" i="11"/>
  <c r="BD16" i="11"/>
  <c r="BE16" i="11" s="1"/>
  <c r="BD13" i="11"/>
  <c r="BE13" i="11" s="1"/>
  <c r="BA13" i="11"/>
  <c r="BA12" i="11"/>
  <c r="BD12" i="11"/>
  <c r="BE12" i="11" s="1"/>
  <c r="BA18" i="11"/>
  <c r="BD18" i="11"/>
  <c r="BE18" i="11" s="1"/>
  <c r="BA21" i="11"/>
  <c r="BD21" i="11"/>
  <c r="BE21" i="11" s="1"/>
  <c r="BA22" i="11"/>
  <c r="BD22" i="11"/>
  <c r="BE22" i="11" s="1"/>
  <c r="BA19" i="11"/>
  <c r="BD19" i="11"/>
  <c r="BE19" i="11" s="1"/>
  <c r="BD27" i="11"/>
  <c r="BE27" i="11" s="1"/>
  <c r="BA27" i="11"/>
  <c r="BA20" i="11"/>
  <c r="BD20" i="11"/>
  <c r="BE20" i="11" s="1"/>
  <c r="BA10" i="11"/>
  <c r="BD10" i="11"/>
  <c r="BE10" i="11" s="1"/>
  <c r="BA25" i="11"/>
  <c r="BD25" i="11"/>
  <c r="BE25" i="11" s="1"/>
  <c r="BA14" i="11"/>
  <c r="BD14" i="11"/>
  <c r="BE14" i="11" s="1"/>
  <c r="BA24" i="11"/>
  <c r="BD24" i="11"/>
  <c r="BE24" i="11" s="1"/>
  <c r="BA23" i="11"/>
  <c r="BD23" i="11"/>
  <c r="BE23" i="11" s="1"/>
  <c r="BA26" i="11"/>
  <c r="BD26" i="11"/>
  <c r="BE26" i="11" s="1"/>
  <c r="BA9" i="11"/>
  <c r="BD9" i="11"/>
  <c r="BE9" i="11" s="1"/>
  <c r="BA15" i="11"/>
  <c r="BD15" i="11"/>
  <c r="BE15" i="11" s="1"/>
  <c r="BA11" i="11"/>
  <c r="BD11" i="11"/>
  <c r="BE11" i="11" s="1"/>
  <c r="BA28" i="11"/>
  <c r="BD28" i="11"/>
  <c r="BE28" i="11" s="1"/>
  <c r="BA17" i="11"/>
  <c r="BD17" i="11"/>
  <c r="BE17" i="11" s="1"/>
  <c r="BA26" i="10"/>
  <c r="BD26" i="10"/>
  <c r="BE26" i="10" s="1"/>
  <c r="BA15" i="10"/>
  <c r="BD15" i="10"/>
  <c r="BE15" i="10" s="1"/>
  <c r="BA14" i="10"/>
  <c r="BD14" i="10"/>
  <c r="BE14" i="10" s="1"/>
  <c r="BD22" i="10"/>
  <c r="BE22" i="10" s="1"/>
  <c r="BA22" i="10"/>
  <c r="BA19" i="10"/>
  <c r="BD19" i="10"/>
  <c r="BE19" i="10" s="1"/>
  <c r="BA11" i="10"/>
  <c r="BD11" i="10"/>
  <c r="BE11" i="10" s="1"/>
  <c r="BA27" i="10"/>
  <c r="BD27" i="10"/>
  <c r="BE27" i="10" s="1"/>
  <c r="BA16" i="10"/>
  <c r="BD16" i="10"/>
  <c r="BE16" i="10" s="1"/>
  <c r="BA12" i="10"/>
  <c r="BD12" i="10"/>
  <c r="BE12" i="10" s="1"/>
  <c r="BA21" i="10"/>
  <c r="BD21" i="10"/>
  <c r="BE21" i="10" s="1"/>
  <c r="BA20" i="10"/>
  <c r="BD20" i="10"/>
  <c r="BE20" i="10" s="1"/>
  <c r="BA23" i="10"/>
  <c r="BD23" i="10"/>
  <c r="BE23" i="10" s="1"/>
  <c r="BA18" i="10"/>
  <c r="BD18" i="10"/>
  <c r="BE18" i="10" s="1"/>
  <c r="BA28" i="10"/>
  <c r="BD28" i="10"/>
  <c r="BE28" i="10" s="1"/>
  <c r="BD10" i="10"/>
  <c r="BE10" i="10" s="1"/>
  <c r="BA10" i="10"/>
  <c r="BA24" i="10"/>
  <c r="BD24" i="10"/>
  <c r="BE24" i="10" s="1"/>
  <c r="BA9" i="10"/>
  <c r="BD9" i="10"/>
  <c r="BE9" i="10" s="1"/>
  <c r="BA25" i="10"/>
  <c r="BD25" i="10"/>
  <c r="BE25" i="10" s="1"/>
  <c r="BA17" i="10"/>
  <c r="BD17" i="10"/>
  <c r="BE17" i="10" s="1"/>
  <c r="BA13" i="10"/>
  <c r="BD13" i="10"/>
  <c r="BE13" i="10" s="1"/>
  <c r="BA18" i="9"/>
  <c r="BD18" i="9"/>
  <c r="BE18" i="9" s="1"/>
  <c r="BA15" i="9"/>
  <c r="BD15" i="9"/>
  <c r="BE15" i="9" s="1"/>
  <c r="BA20" i="9"/>
  <c r="BD20" i="9"/>
  <c r="BE20" i="9" s="1"/>
  <c r="BA27" i="9"/>
  <c r="BD27" i="9"/>
  <c r="BE27" i="9" s="1"/>
  <c r="BA14" i="9"/>
  <c r="BD14" i="9"/>
  <c r="BE14" i="9" s="1"/>
  <c r="BA22" i="9"/>
  <c r="BD22" i="9"/>
  <c r="BE22" i="9" s="1"/>
  <c r="BA10" i="9"/>
  <c r="BD10" i="9"/>
  <c r="BE10" i="9" s="1"/>
  <c r="BA17" i="9"/>
  <c r="BD17" i="9"/>
  <c r="BE17" i="9" s="1"/>
  <c r="BA13" i="9"/>
  <c r="BD13" i="9"/>
  <c r="BE13" i="9" s="1"/>
  <c r="BA23" i="9"/>
  <c r="BD23" i="9"/>
  <c r="BE23" i="9" s="1"/>
  <c r="BA28" i="9"/>
  <c r="BD28" i="9"/>
  <c r="BE28" i="9" s="1"/>
  <c r="BA21" i="9"/>
  <c r="BD21" i="9"/>
  <c r="BE21" i="9" s="1"/>
  <c r="BA9" i="9"/>
  <c r="BD9" i="9"/>
  <c r="BE9" i="9" s="1"/>
  <c r="BA16" i="9"/>
  <c r="BD16" i="9"/>
  <c r="BE16" i="9" s="1"/>
  <c r="BA26" i="9"/>
  <c r="BD26" i="9"/>
  <c r="BE26" i="9" s="1"/>
  <c r="BA11" i="9"/>
  <c r="BD11" i="9"/>
  <c r="BE11" i="9" s="1"/>
  <c r="BA12" i="9"/>
  <c r="BD12" i="9"/>
  <c r="BE12" i="9" s="1"/>
  <c r="BA19" i="9"/>
  <c r="BD19" i="9"/>
  <c r="BE19" i="9" s="1"/>
  <c r="BA25" i="9"/>
  <c r="BD25" i="9"/>
  <c r="BE25" i="9" s="1"/>
  <c r="BA24" i="9"/>
  <c r="BD24" i="9"/>
  <c r="BE24" i="9" s="1"/>
  <c r="BA10" i="7"/>
  <c r="BD10" i="7"/>
  <c r="BE10" i="7" s="1"/>
  <c r="BA24" i="7"/>
  <c r="BD24" i="7"/>
  <c r="BE24" i="7" s="1"/>
  <c r="BA22" i="7"/>
  <c r="BD22" i="7"/>
  <c r="BE22" i="7" s="1"/>
  <c r="BA26" i="7"/>
  <c r="BD26" i="7"/>
  <c r="BE26" i="7" s="1"/>
  <c r="BA23" i="7"/>
  <c r="BD23" i="7"/>
  <c r="BE23" i="7" s="1"/>
  <c r="BA20" i="7"/>
  <c r="BD20" i="7"/>
  <c r="BE20" i="7" s="1"/>
  <c r="BA21" i="7"/>
  <c r="BD21" i="7"/>
  <c r="BE21" i="7" s="1"/>
  <c r="BA25" i="7"/>
  <c r="BD25" i="7"/>
  <c r="BE25" i="7" s="1"/>
  <c r="BA15" i="7"/>
  <c r="BD15" i="7"/>
  <c r="BE15" i="7" s="1"/>
  <c r="BA18" i="7"/>
  <c r="BD18" i="7"/>
  <c r="BE18" i="7" s="1"/>
  <c r="BA27" i="7"/>
  <c r="BD27" i="7"/>
  <c r="BE27" i="7" s="1"/>
  <c r="BA14" i="7"/>
  <c r="BD14" i="7"/>
  <c r="BE14" i="7" s="1"/>
  <c r="BA13" i="7"/>
  <c r="BD13" i="7"/>
  <c r="BE13" i="7" s="1"/>
  <c r="BA12" i="7"/>
  <c r="BD12" i="7"/>
  <c r="BE12" i="7" s="1"/>
  <c r="BA11" i="7"/>
  <c r="BD11" i="7"/>
  <c r="BE11" i="7" s="1"/>
  <c r="BA16" i="7"/>
  <c r="BD16" i="7"/>
  <c r="BE16" i="7" s="1"/>
  <c r="BA28" i="7"/>
  <c r="BD28" i="7"/>
  <c r="BE28" i="7" s="1"/>
  <c r="BA9" i="7"/>
  <c r="BD9" i="7"/>
  <c r="BE9" i="7" s="1"/>
  <c r="BA17" i="7"/>
  <c r="BD17" i="7"/>
  <c r="BE17" i="7" s="1"/>
  <c r="BA19" i="7"/>
  <c r="BD19" i="7"/>
  <c r="BE19" i="7" s="1"/>
  <c r="BA28" i="3"/>
  <c r="BD28" i="3"/>
  <c r="BE28" i="3" s="1"/>
  <c r="BA13" i="3"/>
  <c r="BD13" i="3"/>
  <c r="BE13" i="3" s="1"/>
  <c r="BA23" i="3"/>
  <c r="BD23" i="3"/>
  <c r="BE23" i="3" s="1"/>
  <c r="BA10" i="3"/>
  <c r="BD10" i="3"/>
  <c r="BE10" i="3" s="1"/>
  <c r="BA14" i="3"/>
  <c r="BD14" i="3"/>
  <c r="BE14" i="3" s="1"/>
  <c r="BA25" i="3"/>
  <c r="BD25" i="3"/>
  <c r="BE25" i="3" s="1"/>
  <c r="BA11" i="3"/>
  <c r="BD11" i="3"/>
  <c r="BE11" i="3" s="1"/>
  <c r="BD16" i="3"/>
  <c r="BE16" i="3" s="1"/>
  <c r="BA16" i="3"/>
  <c r="BA27" i="3"/>
  <c r="BD27" i="3"/>
  <c r="BE27" i="3" s="1"/>
  <c r="BA12" i="3"/>
  <c r="BD12" i="3"/>
  <c r="BE12" i="3" s="1"/>
  <c r="BA15" i="3"/>
  <c r="BD15" i="3"/>
  <c r="BE15" i="3" s="1"/>
  <c r="BA24" i="3"/>
  <c r="BD24" i="3"/>
  <c r="BE24" i="3" s="1"/>
  <c r="BD19" i="3"/>
  <c r="BE19" i="3" s="1"/>
  <c r="BA19" i="3"/>
  <c r="BD20" i="3"/>
  <c r="BE20" i="3" s="1"/>
  <c r="BA20" i="3"/>
  <c r="BA21" i="3"/>
  <c r="BD21" i="3"/>
  <c r="BE21" i="3" s="1"/>
  <c r="BA26" i="3"/>
  <c r="BD26" i="3"/>
  <c r="BE26" i="3" s="1"/>
  <c r="BA22" i="3"/>
  <c r="BD22" i="3"/>
  <c r="BE22" i="3" s="1"/>
  <c r="BA17" i="3"/>
  <c r="BD17" i="3"/>
  <c r="BE17" i="3" s="1"/>
  <c r="BA18" i="3"/>
  <c r="BD18" i="3"/>
  <c r="BE18" i="3" s="1"/>
  <c r="BD9" i="3"/>
  <c r="BE9" i="3" s="1"/>
  <c r="BA9" i="3"/>
</calcChain>
</file>

<file path=xl/sharedStrings.xml><?xml version="1.0" encoding="utf-8"?>
<sst xmlns="http://schemas.openxmlformats.org/spreadsheetml/2006/main" count="7039" uniqueCount="47">
  <si>
    <t>S No</t>
  </si>
  <si>
    <t>Name</t>
  </si>
  <si>
    <t>Employee Id</t>
  </si>
  <si>
    <t>Aarav Sharma</t>
  </si>
  <si>
    <t>Saanvi Mehta</t>
  </si>
  <si>
    <t>Vedant Iyer</t>
  </si>
  <si>
    <t>Anaya Kapoor</t>
  </si>
  <si>
    <t>Karan Malhotra</t>
  </si>
  <si>
    <t>Ishita Joshi</t>
  </si>
  <si>
    <t>Rohan Verma</t>
  </si>
  <si>
    <t>Nisha Gupta</t>
  </si>
  <si>
    <t>Arjun Patel</t>
  </si>
  <si>
    <t>Priya Desai</t>
  </si>
  <si>
    <t>Kabir Rathi</t>
  </si>
  <si>
    <t>Meera Nair</t>
  </si>
  <si>
    <t>Siddharth Bansal</t>
  </si>
  <si>
    <t>Aanya Khanna</t>
  </si>
  <si>
    <t>Laksh Singhania</t>
  </si>
  <si>
    <t>Tanvi Goyal</t>
  </si>
  <si>
    <t>Aditya Shekhawat</t>
  </si>
  <si>
    <t>Isha Chauhan</t>
  </si>
  <si>
    <t>Vihaan Reddy</t>
  </si>
  <si>
    <t>Riya Kaur</t>
  </si>
  <si>
    <t>S NO</t>
  </si>
  <si>
    <t>Employee ID</t>
  </si>
  <si>
    <t>Employee Name</t>
  </si>
  <si>
    <t>Week off</t>
  </si>
  <si>
    <t>To</t>
  </si>
  <si>
    <t>From</t>
  </si>
  <si>
    <t>Days</t>
  </si>
  <si>
    <t>Additional Information</t>
  </si>
  <si>
    <t>Present</t>
  </si>
  <si>
    <t>Absent</t>
  </si>
  <si>
    <t>Leave</t>
  </si>
  <si>
    <t>Weekoff</t>
  </si>
  <si>
    <t>Paid Days</t>
  </si>
  <si>
    <t>Salary</t>
  </si>
  <si>
    <t>Per Day Salary</t>
  </si>
  <si>
    <t>Deduction</t>
  </si>
  <si>
    <t>Total Salary</t>
  </si>
  <si>
    <t>L</t>
  </si>
  <si>
    <t>Sparkline</t>
  </si>
  <si>
    <t>Month</t>
  </si>
  <si>
    <t xml:space="preserve">P </t>
  </si>
  <si>
    <t xml:space="preserve">A </t>
  </si>
  <si>
    <t>P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</si>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</sst>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yy"/>
    <numFmt numFmtId="165" formatCode="dd"/>
    <numFmt numFmtId="166" formatCode="_ [$₹-4009]\ * #,##0_ ;_ [$₹-4009]\ * \-#,##0_ ;_ [$₹-4009]\ * &quot;-&quot;??_ ;_ @_ "/>
  </numFmts>
  <fonts count="6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FE34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DFDE9"/>
        <bgColor indexed="64"/>
      </patternFill>
    </fill>
  </fills>
  <borders count="21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4" fontId="0" fillId="0" borderId="0" xfId="0" applyNumberFormat="1"/>
    <xf numFmtId="0" fontId="1" fillId="4" borderId="13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165" fontId="2" fillId="5" borderId="0" xfId="0" applyNumberFormat="1" applyFont="1" applyFill="1" applyAlignment="1">
      <alignment horizontal="center" vertical="center"/>
    </xf>
    <xf numFmtId="165" fontId="2" fillId="5" borderId="14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166" fontId="0" fillId="0" borderId="16" xfId="0" applyNumberFormat="1" applyBorder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7" borderId="0" xfId="0" applyFont="1" applyFill="1"/>
    <xf numFmtId="164" fontId="3" fillId="7" borderId="0" xfId="0" applyNumberFormat="1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</cellXfs>
  <cellStyles count="1">
    <cellStyle name="Normal" xfId="0" builtinId="0"/>
  </cellStyles>
  <dxfs count="275"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  <top style="thick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  <top style="thick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  <top style="thick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  <top style="thick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  <top style="thick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  <top style="thick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  <top style="thick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  <top style="thick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  <top style="thick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  <top style="thick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vertical/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  <top style="thick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DFDE9"/>
      <color rgb="FFFAFBD9"/>
      <color rgb="FFE8EC40"/>
      <color rgb="FFDFE3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390769</xdr:colOff>
      <xdr:row>0</xdr:row>
      <xdr:rowOff>12700</xdr:rowOff>
    </xdr:from>
    <xdr:to>
      <xdr:col>42</xdr:col>
      <xdr:colOff>57150</xdr:colOff>
      <xdr:row>2</xdr:row>
      <xdr:rowOff>165100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A75804D2-88BA-320D-3027-7DBB18CAB9D0}"/>
            </a:ext>
          </a:extLst>
        </xdr:cNvPr>
        <xdr:cNvSpPr/>
      </xdr:nvSpPr>
      <xdr:spPr>
        <a:xfrm>
          <a:off x="1605552" y="12700"/>
          <a:ext cx="13857250" cy="516835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6351</xdr:colOff>
      <xdr:row>0</xdr:row>
      <xdr:rowOff>0</xdr:rowOff>
    </xdr:from>
    <xdr:to>
      <xdr:col>3</xdr:col>
      <xdr:colOff>19050</xdr:colOff>
      <xdr:row>37</xdr:row>
      <xdr:rowOff>120855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8E1E5E8-236F-120F-AAE7-A19ED932AFD8}"/>
            </a:ext>
          </a:extLst>
        </xdr:cNvPr>
        <xdr:cNvSpPr/>
      </xdr:nvSpPr>
      <xdr:spPr>
        <a:xfrm>
          <a:off x="6351" y="0"/>
          <a:ext cx="1841499" cy="693440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508000</xdr:colOff>
      <xdr:row>3</xdr:row>
      <xdr:rowOff>171450</xdr:rowOff>
    </xdr:from>
    <xdr:to>
      <xdr:col>4</xdr:col>
      <xdr:colOff>260350</xdr:colOff>
      <xdr:row>6</xdr:row>
      <xdr:rowOff>44450</xdr:rowOff>
    </xdr:to>
    <xdr:sp macro="" textlink="">
      <xdr:nvSpPr>
        <xdr:cNvPr id="7" name="Rectangle: Rounded Corner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6609A0-11E7-6223-A62B-B4CC1F8F91FB}"/>
            </a:ext>
          </a:extLst>
        </xdr:cNvPr>
        <xdr:cNvSpPr/>
      </xdr:nvSpPr>
      <xdr:spPr>
        <a:xfrm>
          <a:off x="508000" y="723900"/>
          <a:ext cx="2190750" cy="42545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tx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January</a:t>
          </a:r>
        </a:p>
      </xdr:txBody>
    </xdr:sp>
    <xdr:clientData/>
  </xdr:twoCellAnchor>
  <xdr:twoCellAnchor>
    <xdr:from>
      <xdr:col>0</xdr:col>
      <xdr:colOff>19050</xdr:colOff>
      <xdr:row>7</xdr:row>
      <xdr:rowOff>0</xdr:rowOff>
    </xdr:from>
    <xdr:to>
      <xdr:col>3</xdr:col>
      <xdr:colOff>349250</xdr:colOff>
      <xdr:row>9</xdr:row>
      <xdr:rowOff>57150</xdr:rowOff>
    </xdr:to>
    <xdr:sp macro="" textlink="">
      <xdr:nvSpPr>
        <xdr:cNvPr id="8" name="Rectangle: Rounded Corner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7AB1801-3551-4553-9D5C-D64AC1516D34}"/>
            </a:ext>
          </a:extLst>
        </xdr:cNvPr>
        <xdr:cNvSpPr/>
      </xdr:nvSpPr>
      <xdr:spPr>
        <a:xfrm>
          <a:off x="19050" y="12890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February</a:t>
          </a:r>
        </a:p>
      </xdr:txBody>
    </xdr:sp>
    <xdr:clientData/>
  </xdr:twoCellAnchor>
  <xdr:twoCellAnchor>
    <xdr:from>
      <xdr:col>0</xdr:col>
      <xdr:colOff>19050</xdr:colOff>
      <xdr:row>9</xdr:row>
      <xdr:rowOff>127000</xdr:rowOff>
    </xdr:from>
    <xdr:to>
      <xdr:col>3</xdr:col>
      <xdr:colOff>349250</xdr:colOff>
      <xdr:row>12</xdr:row>
      <xdr:rowOff>0</xdr:rowOff>
    </xdr:to>
    <xdr:sp macro="" textlink="">
      <xdr:nvSpPr>
        <xdr:cNvPr id="9" name="Rectangle: Rounded Corner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A24AEAF-D62A-4D73-93E3-ECD607CB6453}"/>
            </a:ext>
          </a:extLst>
        </xdr:cNvPr>
        <xdr:cNvSpPr/>
      </xdr:nvSpPr>
      <xdr:spPr>
        <a:xfrm>
          <a:off x="19050" y="17843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March</a:t>
          </a:r>
        </a:p>
      </xdr:txBody>
    </xdr:sp>
    <xdr:clientData/>
  </xdr:twoCellAnchor>
  <xdr:twoCellAnchor>
    <xdr:from>
      <xdr:col>0</xdr:col>
      <xdr:colOff>19050</xdr:colOff>
      <xdr:row>12</xdr:row>
      <xdr:rowOff>76200</xdr:rowOff>
    </xdr:from>
    <xdr:to>
      <xdr:col>3</xdr:col>
      <xdr:colOff>349250</xdr:colOff>
      <xdr:row>14</xdr:row>
      <xdr:rowOff>133350</xdr:rowOff>
    </xdr:to>
    <xdr:sp macro="" textlink="">
      <xdr:nvSpPr>
        <xdr:cNvPr id="10" name="Rectangle: Rounded Corner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5E8404C-E17A-4DD0-9DA1-0F69A5DE966C}"/>
            </a:ext>
          </a:extLst>
        </xdr:cNvPr>
        <xdr:cNvSpPr/>
      </xdr:nvSpPr>
      <xdr:spPr>
        <a:xfrm>
          <a:off x="19050" y="22860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April</a:t>
          </a:r>
        </a:p>
      </xdr:txBody>
    </xdr:sp>
    <xdr:clientData/>
  </xdr:twoCellAnchor>
  <xdr:twoCellAnchor>
    <xdr:from>
      <xdr:col>0</xdr:col>
      <xdr:colOff>19050</xdr:colOff>
      <xdr:row>15</xdr:row>
      <xdr:rowOff>44450</xdr:rowOff>
    </xdr:from>
    <xdr:to>
      <xdr:col>3</xdr:col>
      <xdr:colOff>349250</xdr:colOff>
      <xdr:row>17</xdr:row>
      <xdr:rowOff>101600</xdr:rowOff>
    </xdr:to>
    <xdr:sp macro="" textlink="">
      <xdr:nvSpPr>
        <xdr:cNvPr id="14" name="Rectangle: Rounded Corners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BD269F6-7A23-48DB-8ED1-455F8182B433}"/>
            </a:ext>
          </a:extLst>
        </xdr:cNvPr>
        <xdr:cNvSpPr/>
      </xdr:nvSpPr>
      <xdr:spPr>
        <a:xfrm>
          <a:off x="19050" y="28067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May</a:t>
          </a:r>
        </a:p>
      </xdr:txBody>
    </xdr:sp>
    <xdr:clientData/>
  </xdr:twoCellAnchor>
  <xdr:twoCellAnchor>
    <xdr:from>
      <xdr:col>0</xdr:col>
      <xdr:colOff>19050</xdr:colOff>
      <xdr:row>17</xdr:row>
      <xdr:rowOff>177800</xdr:rowOff>
    </xdr:from>
    <xdr:to>
      <xdr:col>3</xdr:col>
      <xdr:colOff>349250</xdr:colOff>
      <xdr:row>20</xdr:row>
      <xdr:rowOff>50800</xdr:rowOff>
    </xdr:to>
    <xdr:sp macro="" textlink="">
      <xdr:nvSpPr>
        <xdr:cNvPr id="15" name="Rectangle: Rounded Corners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1DAB6C8-E5CC-46C8-9EB9-994C111B23EA}"/>
            </a:ext>
          </a:extLst>
        </xdr:cNvPr>
        <xdr:cNvSpPr/>
      </xdr:nvSpPr>
      <xdr:spPr>
        <a:xfrm>
          <a:off x="19050" y="33083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June</a:t>
          </a:r>
        </a:p>
      </xdr:txBody>
    </xdr:sp>
    <xdr:clientData/>
  </xdr:twoCellAnchor>
  <xdr:twoCellAnchor>
    <xdr:from>
      <xdr:col>0</xdr:col>
      <xdr:colOff>19050</xdr:colOff>
      <xdr:row>20</xdr:row>
      <xdr:rowOff>120650</xdr:rowOff>
    </xdr:from>
    <xdr:to>
      <xdr:col>3</xdr:col>
      <xdr:colOff>349250</xdr:colOff>
      <xdr:row>22</xdr:row>
      <xdr:rowOff>177800</xdr:rowOff>
    </xdr:to>
    <xdr:sp macro="" textlink="">
      <xdr:nvSpPr>
        <xdr:cNvPr id="16" name="Rectangle: Rounded Corners 1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432479-C020-4E7A-82A6-66F1D9674619}"/>
            </a:ext>
          </a:extLst>
        </xdr:cNvPr>
        <xdr:cNvSpPr/>
      </xdr:nvSpPr>
      <xdr:spPr>
        <a:xfrm>
          <a:off x="19050" y="38036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July</a:t>
          </a:r>
        </a:p>
      </xdr:txBody>
    </xdr:sp>
    <xdr:clientData/>
  </xdr:twoCellAnchor>
  <xdr:twoCellAnchor>
    <xdr:from>
      <xdr:col>0</xdr:col>
      <xdr:colOff>19050</xdr:colOff>
      <xdr:row>23</xdr:row>
      <xdr:rowOff>57150</xdr:rowOff>
    </xdr:from>
    <xdr:to>
      <xdr:col>3</xdr:col>
      <xdr:colOff>349250</xdr:colOff>
      <xdr:row>25</xdr:row>
      <xdr:rowOff>114300</xdr:rowOff>
    </xdr:to>
    <xdr:sp macro="" textlink="">
      <xdr:nvSpPr>
        <xdr:cNvPr id="17" name="Rectangle: Rounded Corners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60BFEB6-8314-40E4-B7B9-389D18424DC5}"/>
            </a:ext>
          </a:extLst>
        </xdr:cNvPr>
        <xdr:cNvSpPr/>
      </xdr:nvSpPr>
      <xdr:spPr>
        <a:xfrm>
          <a:off x="19050" y="42926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August</a:t>
          </a:r>
        </a:p>
      </xdr:txBody>
    </xdr:sp>
    <xdr:clientData/>
  </xdr:twoCellAnchor>
  <xdr:twoCellAnchor>
    <xdr:from>
      <xdr:col>0</xdr:col>
      <xdr:colOff>19050</xdr:colOff>
      <xdr:row>25</xdr:row>
      <xdr:rowOff>165100</xdr:rowOff>
    </xdr:from>
    <xdr:to>
      <xdr:col>3</xdr:col>
      <xdr:colOff>349250</xdr:colOff>
      <xdr:row>28</xdr:row>
      <xdr:rowOff>38100</xdr:rowOff>
    </xdr:to>
    <xdr:sp macro="" textlink="">
      <xdr:nvSpPr>
        <xdr:cNvPr id="18" name="Rectangle: Rounded Corners 1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B60587A-E036-4869-9D20-BDD4C9E4EF79}"/>
            </a:ext>
          </a:extLst>
        </xdr:cNvPr>
        <xdr:cNvSpPr/>
      </xdr:nvSpPr>
      <xdr:spPr>
        <a:xfrm>
          <a:off x="19050" y="47688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September</a:t>
          </a:r>
        </a:p>
      </xdr:txBody>
    </xdr:sp>
    <xdr:clientData/>
  </xdr:twoCellAnchor>
  <xdr:twoCellAnchor>
    <xdr:from>
      <xdr:col>0</xdr:col>
      <xdr:colOff>19050</xdr:colOff>
      <xdr:row>28</xdr:row>
      <xdr:rowOff>95250</xdr:rowOff>
    </xdr:from>
    <xdr:to>
      <xdr:col>3</xdr:col>
      <xdr:colOff>349250</xdr:colOff>
      <xdr:row>30</xdr:row>
      <xdr:rowOff>152400</xdr:rowOff>
    </xdr:to>
    <xdr:sp macro="" textlink="">
      <xdr:nvSpPr>
        <xdr:cNvPr id="19" name="Rectangle: Rounded Corners 1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5B440EE-AC48-4FAB-86FB-3E86EFD0E28A}"/>
            </a:ext>
          </a:extLst>
        </xdr:cNvPr>
        <xdr:cNvSpPr/>
      </xdr:nvSpPr>
      <xdr:spPr>
        <a:xfrm>
          <a:off x="19050" y="5251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October</a:t>
          </a:r>
        </a:p>
      </xdr:txBody>
    </xdr:sp>
    <xdr:clientData/>
  </xdr:twoCellAnchor>
  <xdr:twoCellAnchor>
    <xdr:from>
      <xdr:col>0</xdr:col>
      <xdr:colOff>19050</xdr:colOff>
      <xdr:row>31</xdr:row>
      <xdr:rowOff>44450</xdr:rowOff>
    </xdr:from>
    <xdr:to>
      <xdr:col>3</xdr:col>
      <xdr:colOff>349250</xdr:colOff>
      <xdr:row>33</xdr:row>
      <xdr:rowOff>101600</xdr:rowOff>
    </xdr:to>
    <xdr:sp macro="" textlink="">
      <xdr:nvSpPr>
        <xdr:cNvPr id="20" name="Rectangle: Rounded Corners 1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2AA6A83-575C-4C77-A663-99BF06FB5A0D}"/>
            </a:ext>
          </a:extLst>
        </xdr:cNvPr>
        <xdr:cNvSpPr/>
      </xdr:nvSpPr>
      <xdr:spPr>
        <a:xfrm>
          <a:off x="19050" y="57531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November</a:t>
          </a:r>
        </a:p>
      </xdr:txBody>
    </xdr:sp>
    <xdr:clientData/>
  </xdr:twoCellAnchor>
  <xdr:twoCellAnchor>
    <xdr:from>
      <xdr:col>0</xdr:col>
      <xdr:colOff>19050</xdr:colOff>
      <xdr:row>34</xdr:row>
      <xdr:rowOff>12700</xdr:rowOff>
    </xdr:from>
    <xdr:to>
      <xdr:col>3</xdr:col>
      <xdr:colOff>349250</xdr:colOff>
      <xdr:row>36</xdr:row>
      <xdr:rowOff>69850</xdr:rowOff>
    </xdr:to>
    <xdr:sp macro="" textlink="">
      <xdr:nvSpPr>
        <xdr:cNvPr id="21" name="Rectangle: Rounded Corners 2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15A89FF-E678-449B-AA06-D15FB3D5C766}"/>
            </a:ext>
          </a:extLst>
        </xdr:cNvPr>
        <xdr:cNvSpPr/>
      </xdr:nvSpPr>
      <xdr:spPr>
        <a:xfrm>
          <a:off x="19050" y="62738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December</a:t>
          </a:r>
        </a:p>
      </xdr:txBody>
    </xdr:sp>
    <xdr:clientData/>
  </xdr:twoCellAnchor>
  <xdr:twoCellAnchor>
    <xdr:from>
      <xdr:col>43</xdr:col>
      <xdr:colOff>12700</xdr:colOff>
      <xdr:row>0</xdr:row>
      <xdr:rowOff>12700</xdr:rowOff>
    </xdr:from>
    <xdr:to>
      <xdr:col>58</xdr:col>
      <xdr:colOff>105741</xdr:colOff>
      <xdr:row>3</xdr:row>
      <xdr:rowOff>16329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30293093-7876-6B70-E0CF-FF252281F599}"/>
            </a:ext>
          </a:extLst>
        </xdr:cNvPr>
        <xdr:cNvSpPr/>
      </xdr:nvSpPr>
      <xdr:spPr>
        <a:xfrm>
          <a:off x="16046450" y="12700"/>
          <a:ext cx="12386641" cy="556079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3</xdr:col>
      <xdr:colOff>7857</xdr:colOff>
      <xdr:row>0</xdr:row>
      <xdr:rowOff>176696</xdr:rowOff>
    </xdr:from>
    <xdr:to>
      <xdr:col>4</xdr:col>
      <xdr:colOff>272900</xdr:colOff>
      <xdr:row>2</xdr:row>
      <xdr:rowOff>27609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D2456E1E-364B-81D2-A9F8-AF33EB0D0D2B}"/>
            </a:ext>
          </a:extLst>
        </xdr:cNvPr>
        <xdr:cNvSpPr txBox="1"/>
      </xdr:nvSpPr>
      <xdr:spPr>
        <a:xfrm>
          <a:off x="1839588" y="176696"/>
          <a:ext cx="875620" cy="222144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From</a:t>
          </a:r>
        </a:p>
      </xdr:txBody>
    </xdr:sp>
    <xdr:clientData/>
  </xdr:twoCellAnchor>
  <xdr:twoCellAnchor>
    <xdr:from>
      <xdr:col>4</xdr:col>
      <xdr:colOff>265169</xdr:colOff>
      <xdr:row>0</xdr:row>
      <xdr:rowOff>174487</xdr:rowOff>
    </xdr:from>
    <xdr:to>
      <xdr:col>5</xdr:col>
      <xdr:colOff>568738</xdr:colOff>
      <xdr:row>2</xdr:row>
      <xdr:rowOff>29308</xdr:rowOff>
    </xdr:to>
    <xdr:sp macro="" textlink="$H$5">
      <xdr:nvSpPr>
        <xdr:cNvPr id="26" name="TextBox 25">
          <a:extLst>
            <a:ext uri="{FF2B5EF4-FFF2-40B4-BE49-F238E27FC236}">
              <a16:creationId xmlns:a16="http://schemas.microsoft.com/office/drawing/2014/main" id="{1F3A7386-923B-481A-842F-764215557727}"/>
            </a:ext>
          </a:extLst>
        </xdr:cNvPr>
        <xdr:cNvSpPr txBox="1"/>
      </xdr:nvSpPr>
      <xdr:spPr>
        <a:xfrm>
          <a:off x="2707477" y="174487"/>
          <a:ext cx="914146" cy="2260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A74C8A5-2B8F-49D7-9758-01944B2B7A7F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01-Jan-2025</a:t>
          </a:fld>
          <a:endParaRPr lang="en-IN" sz="1100" b="1"/>
        </a:p>
      </xdr:txBody>
    </xdr:sp>
    <xdr:clientData/>
  </xdr:twoCellAnchor>
  <xdr:twoCellAnchor>
    <xdr:from>
      <xdr:col>6</xdr:col>
      <xdr:colOff>61544</xdr:colOff>
      <xdr:row>1</xdr:row>
      <xdr:rowOff>849</xdr:rowOff>
    </xdr:from>
    <xdr:to>
      <xdr:col>7</xdr:col>
      <xdr:colOff>324634</xdr:colOff>
      <xdr:row>2</xdr:row>
      <xdr:rowOff>35424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130172B9-8E2A-4697-AACD-81B40ABD11E6}"/>
            </a:ext>
          </a:extLst>
        </xdr:cNvPr>
        <xdr:cNvSpPr txBox="1"/>
      </xdr:nvSpPr>
      <xdr:spPr>
        <a:xfrm>
          <a:off x="3725006" y="186464"/>
          <a:ext cx="873666" cy="220191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To</a:t>
          </a:r>
        </a:p>
      </xdr:txBody>
    </xdr:sp>
    <xdr:clientData/>
  </xdr:twoCellAnchor>
  <xdr:twoCellAnchor>
    <xdr:from>
      <xdr:col>7</xdr:col>
      <xdr:colOff>316902</xdr:colOff>
      <xdr:row>0</xdr:row>
      <xdr:rowOff>182302</xdr:rowOff>
    </xdr:from>
    <xdr:to>
      <xdr:col>8</xdr:col>
      <xdr:colOff>622299</xdr:colOff>
      <xdr:row>2</xdr:row>
      <xdr:rowOff>44450</xdr:rowOff>
    </xdr:to>
    <xdr:sp macro="" textlink="$L$5">
      <xdr:nvSpPr>
        <xdr:cNvPr id="28" name="TextBox 27">
          <a:extLst>
            <a:ext uri="{FF2B5EF4-FFF2-40B4-BE49-F238E27FC236}">
              <a16:creationId xmlns:a16="http://schemas.microsoft.com/office/drawing/2014/main" id="{92EF90BB-AF35-4FC2-B8E5-61D881F76F18}"/>
            </a:ext>
          </a:extLst>
        </xdr:cNvPr>
        <xdr:cNvSpPr txBox="1"/>
      </xdr:nvSpPr>
      <xdr:spPr>
        <a:xfrm>
          <a:off x="4311052" y="182302"/>
          <a:ext cx="1086447" cy="230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62A3747-969F-470E-8E57-1ED155FEC7EC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31-Jan-2025</a:t>
          </a:fld>
          <a:endParaRPr lang="en-IN" sz="1100" b="1"/>
        </a:p>
      </xdr:txBody>
    </xdr:sp>
    <xdr:clientData/>
  </xdr:twoCellAnchor>
  <xdr:twoCellAnchor>
    <xdr:from>
      <xdr:col>9</xdr:col>
      <xdr:colOff>304800</xdr:colOff>
      <xdr:row>0</xdr:row>
      <xdr:rowOff>114300</xdr:rowOff>
    </xdr:from>
    <xdr:to>
      <xdr:col>27</xdr:col>
      <xdr:colOff>244231</xdr:colOff>
      <xdr:row>2</xdr:row>
      <xdr:rowOff>76200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2521780C-D559-512D-7550-1AB55CB6D150}"/>
            </a:ext>
          </a:extLst>
        </xdr:cNvPr>
        <xdr:cNvSpPr/>
      </xdr:nvSpPr>
      <xdr:spPr>
        <a:xfrm>
          <a:off x="6141915" y="114300"/>
          <a:ext cx="5126893" cy="3331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63500</xdr:colOff>
      <xdr:row>0</xdr:row>
      <xdr:rowOff>82550</xdr:rowOff>
    </xdr:from>
    <xdr:to>
      <xdr:col>21</xdr:col>
      <xdr:colOff>222250</xdr:colOff>
      <xdr:row>2</xdr:row>
      <xdr:rowOff>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5B04A327-DECD-F6AC-DD54-CCCA9CB2A2A8}"/>
            </a:ext>
          </a:extLst>
        </xdr:cNvPr>
        <xdr:cNvSpPr txBox="1"/>
      </xdr:nvSpPr>
      <xdr:spPr>
        <a:xfrm>
          <a:off x="6457950" y="82550"/>
          <a:ext cx="31115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273050</xdr:colOff>
      <xdr:row>0</xdr:row>
      <xdr:rowOff>120650</xdr:rowOff>
    </xdr:from>
    <xdr:to>
      <xdr:col>10</xdr:col>
      <xdr:colOff>63500</xdr:colOff>
      <xdr:row>2</xdr:row>
      <xdr:rowOff>107950</xdr:rowOff>
    </xdr:to>
    <xdr:pic>
      <xdr:nvPicPr>
        <xdr:cNvPr id="32" name="Graphic 31" descr="Magnifying glass with solid fill">
          <a:extLst>
            <a:ext uri="{FF2B5EF4-FFF2-40B4-BE49-F238E27FC236}">
              <a16:creationId xmlns:a16="http://schemas.microsoft.com/office/drawing/2014/main" id="{90645BA5-F33B-51E7-0050-35A5D208D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6102350" y="120650"/>
          <a:ext cx="355600" cy="355600"/>
        </a:xfrm>
        <a:prstGeom prst="rect">
          <a:avLst/>
        </a:prstGeom>
      </xdr:spPr>
    </xdr:pic>
    <xdr:clientData/>
  </xdr:twoCellAnchor>
  <xdr:twoCellAnchor>
    <xdr:from>
      <xdr:col>19</xdr:col>
      <xdr:colOff>92806</xdr:colOff>
      <xdr:row>0</xdr:row>
      <xdr:rowOff>53730</xdr:rowOff>
    </xdr:from>
    <xdr:to>
      <xdr:col>25</xdr:col>
      <xdr:colOff>68385</xdr:colOff>
      <xdr:row>2</xdr:row>
      <xdr:rowOff>58615</xdr:rowOff>
    </xdr:to>
    <xdr:sp macro="" textlink="$J$5">
      <xdr:nvSpPr>
        <xdr:cNvPr id="36" name="TextBox 35">
          <a:extLst>
            <a:ext uri="{FF2B5EF4-FFF2-40B4-BE49-F238E27FC236}">
              <a16:creationId xmlns:a16="http://schemas.microsoft.com/office/drawing/2014/main" id="{291EE5F9-311F-2FA7-08EC-EC7A031C2928}"/>
            </a:ext>
          </a:extLst>
        </xdr:cNvPr>
        <xdr:cNvSpPr txBox="1"/>
      </xdr:nvSpPr>
      <xdr:spPr>
        <a:xfrm>
          <a:off x="9471756" y="53730"/>
          <a:ext cx="1607529" cy="373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B532F8-0800-498F-81B3-2CEC613E67CD}" type="TxLink">
            <a:rPr lang="en-US" sz="2400" b="1" i="0" u="none" strike="noStrike">
              <a:solidFill>
                <a:srgbClr val="FF0000"/>
              </a:solidFill>
              <a:latin typeface="Aptos Narrow"/>
            </a:rPr>
            <a:pPr/>
            <a:t>January</a:t>
          </a:fld>
          <a:endParaRPr lang="en-IN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108883</xdr:colOff>
      <xdr:row>0</xdr:row>
      <xdr:rowOff>142654</xdr:rowOff>
    </xdr:from>
    <xdr:to>
      <xdr:col>33</xdr:col>
      <xdr:colOff>24565</xdr:colOff>
      <xdr:row>2</xdr:row>
      <xdr:rowOff>126204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350DFB1-CA2B-9239-CCEB-96F1CB9F134D}"/>
            </a:ext>
          </a:extLst>
        </xdr:cNvPr>
        <xdr:cNvSpPr txBox="1"/>
      </xdr:nvSpPr>
      <xdr:spPr>
        <a:xfrm>
          <a:off x="12231940" y="142654"/>
          <a:ext cx="507139" cy="3536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🟢</a:t>
          </a:r>
          <a:endParaRPr lang="en-IN">
            <a:effectLst/>
          </a:endParaRPr>
        </a:p>
      </xdr:txBody>
    </xdr:sp>
    <xdr:clientData/>
  </xdr:twoCellAnchor>
  <xdr:twoCellAnchor>
    <xdr:from>
      <xdr:col>31</xdr:col>
      <xdr:colOff>315896</xdr:colOff>
      <xdr:row>0</xdr:row>
      <xdr:rowOff>112109</xdr:rowOff>
    </xdr:from>
    <xdr:to>
      <xdr:col>36</xdr:col>
      <xdr:colOff>4581</xdr:colOff>
      <xdr:row>2</xdr:row>
      <xdr:rowOff>79826</xdr:rowOff>
    </xdr:to>
    <xdr:sp macro="" textlink="$L$5">
      <xdr:nvSpPr>
        <xdr:cNvPr id="38" name="TextBox 37">
          <a:extLst>
            <a:ext uri="{FF2B5EF4-FFF2-40B4-BE49-F238E27FC236}">
              <a16:creationId xmlns:a16="http://schemas.microsoft.com/office/drawing/2014/main" id="{B8B96335-FDAE-43BF-90F0-BD0FC2C1F3A3}"/>
            </a:ext>
          </a:extLst>
        </xdr:cNvPr>
        <xdr:cNvSpPr txBox="1"/>
      </xdr:nvSpPr>
      <xdr:spPr>
        <a:xfrm>
          <a:off x="12438953" y="112109"/>
          <a:ext cx="1023999" cy="3378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Present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35</xdr:col>
      <xdr:colOff>164136</xdr:colOff>
      <xdr:row>0</xdr:row>
      <xdr:rowOff>157941</xdr:rowOff>
    </xdr:from>
    <xdr:to>
      <xdr:col>37</xdr:col>
      <xdr:colOff>78274</xdr:colOff>
      <xdr:row>2</xdr:row>
      <xdr:rowOff>141491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F7D21516-9F5F-41E3-BAC5-F15A4076C8C4}"/>
            </a:ext>
          </a:extLst>
        </xdr:cNvPr>
        <xdr:cNvSpPr txBox="1"/>
      </xdr:nvSpPr>
      <xdr:spPr>
        <a:xfrm>
          <a:off x="13335850" y="157941"/>
          <a:ext cx="505595" cy="3536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🔴</a:t>
          </a:r>
        </a:p>
      </xdr:txBody>
    </xdr:sp>
    <xdr:clientData/>
  </xdr:twoCellAnchor>
  <xdr:twoCellAnchor>
    <xdr:from>
      <xdr:col>36</xdr:col>
      <xdr:colOff>56414</xdr:colOff>
      <xdr:row>0</xdr:row>
      <xdr:rowOff>130252</xdr:rowOff>
    </xdr:from>
    <xdr:to>
      <xdr:col>39</xdr:col>
      <xdr:colOff>187784</xdr:colOff>
      <xdr:row>2</xdr:row>
      <xdr:rowOff>97969</xdr:rowOff>
    </xdr:to>
    <xdr:sp macro="" textlink="$L$5">
      <xdr:nvSpPr>
        <xdr:cNvPr id="47" name="TextBox 46">
          <a:extLst>
            <a:ext uri="{FF2B5EF4-FFF2-40B4-BE49-F238E27FC236}">
              <a16:creationId xmlns:a16="http://schemas.microsoft.com/office/drawing/2014/main" id="{54F8C6C5-7039-43C9-8E56-33A8D72F5A78}"/>
            </a:ext>
          </a:extLst>
        </xdr:cNvPr>
        <xdr:cNvSpPr txBox="1"/>
      </xdr:nvSpPr>
      <xdr:spPr>
        <a:xfrm>
          <a:off x="13514785" y="130252"/>
          <a:ext cx="1023999" cy="3378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Absent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48021</xdr:colOff>
      <xdr:row>0</xdr:row>
      <xdr:rowOff>168827</xdr:rowOff>
    </xdr:from>
    <xdr:to>
      <xdr:col>41</xdr:col>
      <xdr:colOff>71016</xdr:colOff>
      <xdr:row>2</xdr:row>
      <xdr:rowOff>152377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C72D528C-93FD-4CFF-9464-343553277E3E}"/>
            </a:ext>
          </a:extLst>
        </xdr:cNvPr>
        <xdr:cNvSpPr txBox="1"/>
      </xdr:nvSpPr>
      <xdr:spPr>
        <a:xfrm>
          <a:off x="14399021" y="168827"/>
          <a:ext cx="505595" cy="3536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🟡</a:t>
          </a:r>
        </a:p>
      </xdr:txBody>
    </xdr:sp>
    <xdr:clientData/>
  </xdr:twoCellAnchor>
  <xdr:twoCellAnchor>
    <xdr:from>
      <xdr:col>39</xdr:col>
      <xdr:colOff>132613</xdr:colOff>
      <xdr:row>0</xdr:row>
      <xdr:rowOff>130252</xdr:rowOff>
    </xdr:from>
    <xdr:to>
      <xdr:col>42</xdr:col>
      <xdr:colOff>64412</xdr:colOff>
      <xdr:row>2</xdr:row>
      <xdr:rowOff>97969</xdr:rowOff>
    </xdr:to>
    <xdr:sp macro="" textlink="$L$5">
      <xdr:nvSpPr>
        <xdr:cNvPr id="49" name="TextBox 48">
          <a:extLst>
            <a:ext uri="{FF2B5EF4-FFF2-40B4-BE49-F238E27FC236}">
              <a16:creationId xmlns:a16="http://schemas.microsoft.com/office/drawing/2014/main" id="{B4280D5A-2209-47E2-B536-51E755F9CEAD}"/>
            </a:ext>
          </a:extLst>
        </xdr:cNvPr>
        <xdr:cNvSpPr txBox="1"/>
      </xdr:nvSpPr>
      <xdr:spPr>
        <a:xfrm>
          <a:off x="14483613" y="130252"/>
          <a:ext cx="1023999" cy="3378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Leave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390769</xdr:colOff>
      <xdr:row>0</xdr:row>
      <xdr:rowOff>12700</xdr:rowOff>
    </xdr:from>
    <xdr:to>
      <xdr:col>42</xdr:col>
      <xdr:colOff>57150</xdr:colOff>
      <xdr:row>2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2F144B5-6EA1-4FAF-8704-02EAABED6763}"/>
            </a:ext>
          </a:extLst>
        </xdr:cNvPr>
        <xdr:cNvSpPr/>
      </xdr:nvSpPr>
      <xdr:spPr>
        <a:xfrm>
          <a:off x="1609969" y="12700"/>
          <a:ext cx="14360281" cy="5207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6351</xdr:colOff>
      <xdr:row>0</xdr:row>
      <xdr:rowOff>0</xdr:rowOff>
    </xdr:from>
    <xdr:to>
      <xdr:col>3</xdr:col>
      <xdr:colOff>19050</xdr:colOff>
      <xdr:row>37</xdr:row>
      <xdr:rowOff>120855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E97377B-064E-449F-B53E-8A35CC53C1F2}"/>
            </a:ext>
          </a:extLst>
        </xdr:cNvPr>
        <xdr:cNvSpPr/>
      </xdr:nvSpPr>
      <xdr:spPr>
        <a:xfrm>
          <a:off x="6351" y="0"/>
          <a:ext cx="1841499" cy="698520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3</xdr:col>
      <xdr:colOff>361950</xdr:colOff>
      <xdr:row>6</xdr:row>
      <xdr:rowOff>57150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B420E0-C1C9-4195-BD10-48D4522A59DD}"/>
            </a:ext>
          </a:extLst>
        </xdr:cNvPr>
        <xdr:cNvSpPr/>
      </xdr:nvSpPr>
      <xdr:spPr>
        <a:xfrm>
          <a:off x="0" y="736600"/>
          <a:ext cx="219075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January</a:t>
          </a:r>
        </a:p>
      </xdr:txBody>
    </xdr:sp>
    <xdr:clientData/>
  </xdr:twoCellAnchor>
  <xdr:twoCellAnchor>
    <xdr:from>
      <xdr:col>0</xdr:col>
      <xdr:colOff>19050</xdr:colOff>
      <xdr:row>7</xdr:row>
      <xdr:rowOff>0</xdr:rowOff>
    </xdr:from>
    <xdr:to>
      <xdr:col>3</xdr:col>
      <xdr:colOff>349250</xdr:colOff>
      <xdr:row>9</xdr:row>
      <xdr:rowOff>57150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7CCD290-1118-4CD8-AA99-3E5C2A8FD03C}"/>
            </a:ext>
          </a:extLst>
        </xdr:cNvPr>
        <xdr:cNvSpPr/>
      </xdr:nvSpPr>
      <xdr:spPr>
        <a:xfrm>
          <a:off x="19050" y="1308100"/>
          <a:ext cx="2159000" cy="4445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February</a:t>
          </a:r>
        </a:p>
      </xdr:txBody>
    </xdr:sp>
    <xdr:clientData/>
  </xdr:twoCellAnchor>
  <xdr:twoCellAnchor>
    <xdr:from>
      <xdr:col>0</xdr:col>
      <xdr:colOff>19050</xdr:colOff>
      <xdr:row>9</xdr:row>
      <xdr:rowOff>127000</xdr:rowOff>
    </xdr:from>
    <xdr:to>
      <xdr:col>3</xdr:col>
      <xdr:colOff>349250</xdr:colOff>
      <xdr:row>12</xdr:row>
      <xdr:rowOff>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D611608-8233-408C-8F47-B27D7EA5E642}"/>
            </a:ext>
          </a:extLst>
        </xdr:cNvPr>
        <xdr:cNvSpPr/>
      </xdr:nvSpPr>
      <xdr:spPr>
        <a:xfrm>
          <a:off x="19050" y="1822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March</a:t>
          </a:r>
        </a:p>
      </xdr:txBody>
    </xdr:sp>
    <xdr:clientData/>
  </xdr:twoCellAnchor>
  <xdr:twoCellAnchor>
    <xdr:from>
      <xdr:col>0</xdr:col>
      <xdr:colOff>19050</xdr:colOff>
      <xdr:row>12</xdr:row>
      <xdr:rowOff>76200</xdr:rowOff>
    </xdr:from>
    <xdr:to>
      <xdr:col>3</xdr:col>
      <xdr:colOff>349250</xdr:colOff>
      <xdr:row>14</xdr:row>
      <xdr:rowOff>133350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657FBF7-2ED2-479F-B05C-33D41B1F408D}"/>
            </a:ext>
          </a:extLst>
        </xdr:cNvPr>
        <xdr:cNvSpPr/>
      </xdr:nvSpPr>
      <xdr:spPr>
        <a:xfrm>
          <a:off x="19050" y="23241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April</a:t>
          </a:r>
        </a:p>
      </xdr:txBody>
    </xdr:sp>
    <xdr:clientData/>
  </xdr:twoCellAnchor>
  <xdr:twoCellAnchor>
    <xdr:from>
      <xdr:col>0</xdr:col>
      <xdr:colOff>19050</xdr:colOff>
      <xdr:row>15</xdr:row>
      <xdr:rowOff>44450</xdr:rowOff>
    </xdr:from>
    <xdr:to>
      <xdr:col>3</xdr:col>
      <xdr:colOff>349250</xdr:colOff>
      <xdr:row>17</xdr:row>
      <xdr:rowOff>101600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BEF3348-F996-4A3F-B7CF-9F220383DFBE}"/>
            </a:ext>
          </a:extLst>
        </xdr:cNvPr>
        <xdr:cNvSpPr/>
      </xdr:nvSpPr>
      <xdr:spPr>
        <a:xfrm>
          <a:off x="19050" y="28448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May</a:t>
          </a:r>
        </a:p>
      </xdr:txBody>
    </xdr:sp>
    <xdr:clientData/>
  </xdr:twoCellAnchor>
  <xdr:twoCellAnchor>
    <xdr:from>
      <xdr:col>0</xdr:col>
      <xdr:colOff>19050</xdr:colOff>
      <xdr:row>17</xdr:row>
      <xdr:rowOff>177800</xdr:rowOff>
    </xdr:from>
    <xdr:to>
      <xdr:col>3</xdr:col>
      <xdr:colOff>349250</xdr:colOff>
      <xdr:row>20</xdr:row>
      <xdr:rowOff>50800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FD7A0D6-E1BE-41E4-98D9-011821E2DEC4}"/>
            </a:ext>
          </a:extLst>
        </xdr:cNvPr>
        <xdr:cNvSpPr/>
      </xdr:nvSpPr>
      <xdr:spPr>
        <a:xfrm>
          <a:off x="19050" y="3346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June</a:t>
          </a:r>
        </a:p>
      </xdr:txBody>
    </xdr:sp>
    <xdr:clientData/>
  </xdr:twoCellAnchor>
  <xdr:twoCellAnchor>
    <xdr:from>
      <xdr:col>0</xdr:col>
      <xdr:colOff>19050</xdr:colOff>
      <xdr:row>20</xdr:row>
      <xdr:rowOff>120650</xdr:rowOff>
    </xdr:from>
    <xdr:to>
      <xdr:col>3</xdr:col>
      <xdr:colOff>349250</xdr:colOff>
      <xdr:row>22</xdr:row>
      <xdr:rowOff>177800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A632AA8-8CC6-4306-912D-C7421D2109B4}"/>
            </a:ext>
          </a:extLst>
        </xdr:cNvPr>
        <xdr:cNvSpPr/>
      </xdr:nvSpPr>
      <xdr:spPr>
        <a:xfrm>
          <a:off x="19050" y="38417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July</a:t>
          </a:r>
        </a:p>
      </xdr:txBody>
    </xdr:sp>
    <xdr:clientData/>
  </xdr:twoCellAnchor>
  <xdr:twoCellAnchor>
    <xdr:from>
      <xdr:col>0</xdr:col>
      <xdr:colOff>19050</xdr:colOff>
      <xdr:row>23</xdr:row>
      <xdr:rowOff>57150</xdr:rowOff>
    </xdr:from>
    <xdr:to>
      <xdr:col>3</xdr:col>
      <xdr:colOff>349250</xdr:colOff>
      <xdr:row>25</xdr:row>
      <xdr:rowOff>114300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78E7F91-E553-4AC3-A822-1DFB92EE88B3}"/>
            </a:ext>
          </a:extLst>
        </xdr:cNvPr>
        <xdr:cNvSpPr/>
      </xdr:nvSpPr>
      <xdr:spPr>
        <a:xfrm>
          <a:off x="19050" y="43307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August</a:t>
          </a:r>
        </a:p>
      </xdr:txBody>
    </xdr:sp>
    <xdr:clientData/>
  </xdr:twoCellAnchor>
  <xdr:twoCellAnchor>
    <xdr:from>
      <xdr:col>0</xdr:col>
      <xdr:colOff>19050</xdr:colOff>
      <xdr:row>25</xdr:row>
      <xdr:rowOff>165100</xdr:rowOff>
    </xdr:from>
    <xdr:to>
      <xdr:col>3</xdr:col>
      <xdr:colOff>349250</xdr:colOff>
      <xdr:row>28</xdr:row>
      <xdr:rowOff>38100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2A9C50E-AB10-4580-9625-00983F208E6C}"/>
            </a:ext>
          </a:extLst>
        </xdr:cNvPr>
        <xdr:cNvSpPr/>
      </xdr:nvSpPr>
      <xdr:spPr>
        <a:xfrm>
          <a:off x="19050" y="480695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September</a:t>
          </a:r>
        </a:p>
      </xdr:txBody>
    </xdr:sp>
    <xdr:clientData/>
  </xdr:twoCellAnchor>
  <xdr:twoCellAnchor>
    <xdr:from>
      <xdr:col>0</xdr:col>
      <xdr:colOff>501650</xdr:colOff>
      <xdr:row>28</xdr:row>
      <xdr:rowOff>107950</xdr:rowOff>
    </xdr:from>
    <xdr:to>
      <xdr:col>4</xdr:col>
      <xdr:colOff>222250</xdr:colOff>
      <xdr:row>30</xdr:row>
      <xdr:rowOff>165100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EBE02A73-FB63-434A-8A25-DD9EC2A5CF75}"/>
            </a:ext>
          </a:extLst>
        </xdr:cNvPr>
        <xdr:cNvSpPr/>
      </xdr:nvSpPr>
      <xdr:spPr>
        <a:xfrm>
          <a:off x="501650" y="5308600"/>
          <a:ext cx="2159000" cy="43180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tx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October</a:t>
          </a:r>
        </a:p>
      </xdr:txBody>
    </xdr:sp>
    <xdr:clientData/>
  </xdr:twoCellAnchor>
  <xdr:twoCellAnchor>
    <xdr:from>
      <xdr:col>0</xdr:col>
      <xdr:colOff>19050</xdr:colOff>
      <xdr:row>31</xdr:row>
      <xdr:rowOff>44450</xdr:rowOff>
    </xdr:from>
    <xdr:to>
      <xdr:col>3</xdr:col>
      <xdr:colOff>349250</xdr:colOff>
      <xdr:row>33</xdr:row>
      <xdr:rowOff>101600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399E8A5-9431-4B6D-8605-10B81F822019}"/>
            </a:ext>
          </a:extLst>
        </xdr:cNvPr>
        <xdr:cNvSpPr/>
      </xdr:nvSpPr>
      <xdr:spPr>
        <a:xfrm>
          <a:off x="19050" y="58039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November</a:t>
          </a:r>
        </a:p>
      </xdr:txBody>
    </xdr:sp>
    <xdr:clientData/>
  </xdr:twoCellAnchor>
  <xdr:twoCellAnchor>
    <xdr:from>
      <xdr:col>0</xdr:col>
      <xdr:colOff>19050</xdr:colOff>
      <xdr:row>34</xdr:row>
      <xdr:rowOff>12700</xdr:rowOff>
    </xdr:from>
    <xdr:to>
      <xdr:col>3</xdr:col>
      <xdr:colOff>349250</xdr:colOff>
      <xdr:row>36</xdr:row>
      <xdr:rowOff>69850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5DBB251-90C9-4BED-A19D-A875E33AB51C}"/>
            </a:ext>
          </a:extLst>
        </xdr:cNvPr>
        <xdr:cNvSpPr/>
      </xdr:nvSpPr>
      <xdr:spPr>
        <a:xfrm>
          <a:off x="19050" y="63246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December</a:t>
          </a:r>
        </a:p>
      </xdr:txBody>
    </xdr:sp>
    <xdr:clientData/>
  </xdr:twoCellAnchor>
  <xdr:twoCellAnchor>
    <xdr:from>
      <xdr:col>43</xdr:col>
      <xdr:colOff>12700</xdr:colOff>
      <xdr:row>0</xdr:row>
      <xdr:rowOff>12700</xdr:rowOff>
    </xdr:from>
    <xdr:to>
      <xdr:col>58</xdr:col>
      <xdr:colOff>105741</xdr:colOff>
      <xdr:row>3</xdr:row>
      <xdr:rowOff>16329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5235B1F7-9AFD-4668-9E08-66760978B053}"/>
            </a:ext>
          </a:extLst>
        </xdr:cNvPr>
        <xdr:cNvSpPr/>
      </xdr:nvSpPr>
      <xdr:spPr>
        <a:xfrm>
          <a:off x="16535400" y="12700"/>
          <a:ext cx="12386641" cy="556079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3</xdr:col>
      <xdr:colOff>7857</xdr:colOff>
      <xdr:row>0</xdr:row>
      <xdr:rowOff>176696</xdr:rowOff>
    </xdr:from>
    <xdr:to>
      <xdr:col>4</xdr:col>
      <xdr:colOff>272900</xdr:colOff>
      <xdr:row>2</xdr:row>
      <xdr:rowOff>27609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775864F-C860-43C8-B484-9E4904E9E908}"/>
            </a:ext>
          </a:extLst>
        </xdr:cNvPr>
        <xdr:cNvSpPr txBox="1"/>
      </xdr:nvSpPr>
      <xdr:spPr>
        <a:xfrm>
          <a:off x="1836657" y="176696"/>
          <a:ext cx="874643" cy="219213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From</a:t>
          </a:r>
        </a:p>
      </xdr:txBody>
    </xdr:sp>
    <xdr:clientData/>
  </xdr:twoCellAnchor>
  <xdr:twoCellAnchor>
    <xdr:from>
      <xdr:col>4</xdr:col>
      <xdr:colOff>265169</xdr:colOff>
      <xdr:row>0</xdr:row>
      <xdr:rowOff>174487</xdr:rowOff>
    </xdr:from>
    <xdr:to>
      <xdr:col>5</xdr:col>
      <xdr:colOff>568738</xdr:colOff>
      <xdr:row>2</xdr:row>
      <xdr:rowOff>29308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8070CBC0-8AEE-45BC-BEF5-3A195CEEC945}"/>
            </a:ext>
          </a:extLst>
        </xdr:cNvPr>
        <xdr:cNvSpPr txBox="1"/>
      </xdr:nvSpPr>
      <xdr:spPr>
        <a:xfrm>
          <a:off x="2703569" y="174487"/>
          <a:ext cx="913169" cy="223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A74C8A5-2B8F-49D7-9758-01944B2B7A7F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01-Oct-2025</a:t>
          </a:fld>
          <a:endParaRPr lang="en-IN" sz="1100" b="1"/>
        </a:p>
      </xdr:txBody>
    </xdr:sp>
    <xdr:clientData/>
  </xdr:twoCellAnchor>
  <xdr:twoCellAnchor>
    <xdr:from>
      <xdr:col>6</xdr:col>
      <xdr:colOff>61544</xdr:colOff>
      <xdr:row>1</xdr:row>
      <xdr:rowOff>849</xdr:rowOff>
    </xdr:from>
    <xdr:to>
      <xdr:col>7</xdr:col>
      <xdr:colOff>324634</xdr:colOff>
      <xdr:row>2</xdr:row>
      <xdr:rowOff>35424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A3B244E8-ECE3-4FFD-868B-EAC94BE61B92}"/>
            </a:ext>
          </a:extLst>
        </xdr:cNvPr>
        <xdr:cNvSpPr txBox="1"/>
      </xdr:nvSpPr>
      <xdr:spPr>
        <a:xfrm>
          <a:off x="3719144" y="184999"/>
          <a:ext cx="599640" cy="218725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To</a:t>
          </a:r>
        </a:p>
      </xdr:txBody>
    </xdr:sp>
    <xdr:clientData/>
  </xdr:twoCellAnchor>
  <xdr:twoCellAnchor>
    <xdr:from>
      <xdr:col>7</xdr:col>
      <xdr:colOff>316902</xdr:colOff>
      <xdr:row>0</xdr:row>
      <xdr:rowOff>182302</xdr:rowOff>
    </xdr:from>
    <xdr:to>
      <xdr:col>8</xdr:col>
      <xdr:colOff>622299</xdr:colOff>
      <xdr:row>2</xdr:row>
      <xdr:rowOff>44450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510B61E8-2922-4E48-B266-1FA535ECDEEB}"/>
            </a:ext>
          </a:extLst>
        </xdr:cNvPr>
        <xdr:cNvSpPr txBox="1"/>
      </xdr:nvSpPr>
      <xdr:spPr>
        <a:xfrm>
          <a:off x="4311052" y="182302"/>
          <a:ext cx="1092797" cy="230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62A3747-969F-470E-8E57-1ED155FEC7EC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31-Oct-2025</a:t>
          </a:fld>
          <a:endParaRPr lang="en-IN" sz="1100" b="1"/>
        </a:p>
      </xdr:txBody>
    </xdr:sp>
    <xdr:clientData/>
  </xdr:twoCellAnchor>
  <xdr:twoCellAnchor>
    <xdr:from>
      <xdr:col>9</xdr:col>
      <xdr:colOff>304800</xdr:colOff>
      <xdr:row>0</xdr:row>
      <xdr:rowOff>114300</xdr:rowOff>
    </xdr:from>
    <xdr:to>
      <xdr:col>27</xdr:col>
      <xdr:colOff>244231</xdr:colOff>
      <xdr:row>2</xdr:row>
      <xdr:rowOff>76200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60123DCB-6DD9-4964-B61D-B5C115EFD119}"/>
            </a:ext>
          </a:extLst>
        </xdr:cNvPr>
        <xdr:cNvSpPr/>
      </xdr:nvSpPr>
      <xdr:spPr>
        <a:xfrm>
          <a:off x="6146800" y="114300"/>
          <a:ext cx="5590931" cy="330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63500</xdr:colOff>
      <xdr:row>0</xdr:row>
      <xdr:rowOff>82550</xdr:rowOff>
    </xdr:from>
    <xdr:to>
      <xdr:col>21</xdr:col>
      <xdr:colOff>222250</xdr:colOff>
      <xdr:row>2</xdr:row>
      <xdr:rowOff>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EFF5EC8-2B1C-4F41-8652-84E17A0A8616}"/>
            </a:ext>
          </a:extLst>
        </xdr:cNvPr>
        <xdr:cNvSpPr txBox="1"/>
      </xdr:nvSpPr>
      <xdr:spPr>
        <a:xfrm>
          <a:off x="6470650" y="82550"/>
          <a:ext cx="3587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273050</xdr:colOff>
      <xdr:row>0</xdr:row>
      <xdr:rowOff>120650</xdr:rowOff>
    </xdr:from>
    <xdr:to>
      <xdr:col>10</xdr:col>
      <xdr:colOff>63500</xdr:colOff>
      <xdr:row>2</xdr:row>
      <xdr:rowOff>107950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48384FFA-D4D1-4C24-88AB-414610ECB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6115050" y="120650"/>
          <a:ext cx="355600" cy="355600"/>
        </a:xfrm>
        <a:prstGeom prst="rect">
          <a:avLst/>
        </a:prstGeom>
      </xdr:spPr>
    </xdr:pic>
    <xdr:clientData/>
  </xdr:twoCellAnchor>
  <xdr:twoCellAnchor>
    <xdr:from>
      <xdr:col>20</xdr:col>
      <xdr:colOff>105506</xdr:colOff>
      <xdr:row>0</xdr:row>
      <xdr:rowOff>66430</xdr:rowOff>
    </xdr:from>
    <xdr:to>
      <xdr:col>26</xdr:col>
      <xdr:colOff>17585</xdr:colOff>
      <xdr:row>2</xdr:row>
      <xdr:rowOff>71315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5BAE344B-2703-4860-A5F3-2F2C28140381}"/>
            </a:ext>
          </a:extLst>
        </xdr:cNvPr>
        <xdr:cNvSpPr txBox="1"/>
      </xdr:nvSpPr>
      <xdr:spPr>
        <a:xfrm>
          <a:off x="9440006" y="66430"/>
          <a:ext cx="1607529" cy="373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B532F8-0800-498F-81B3-2CEC613E67CD}" type="TxLink">
            <a:rPr lang="en-US" sz="2400" b="1" i="0" u="none" strike="noStrike">
              <a:solidFill>
                <a:srgbClr val="FF0000"/>
              </a:solidFill>
              <a:latin typeface="Aptos Narrow"/>
            </a:rPr>
            <a:pPr/>
            <a:t>October</a:t>
          </a:fld>
          <a:endParaRPr lang="en-IN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108883</xdr:colOff>
      <xdr:row>0</xdr:row>
      <xdr:rowOff>142654</xdr:rowOff>
    </xdr:from>
    <xdr:to>
      <xdr:col>33</xdr:col>
      <xdr:colOff>24565</xdr:colOff>
      <xdr:row>2</xdr:row>
      <xdr:rowOff>126204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578123C-2074-4D31-9587-9E6226FAA60B}"/>
            </a:ext>
          </a:extLst>
        </xdr:cNvPr>
        <xdr:cNvSpPr txBox="1"/>
      </xdr:nvSpPr>
      <xdr:spPr>
        <a:xfrm>
          <a:off x="12707283" y="142654"/>
          <a:ext cx="506232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🟢</a:t>
          </a:r>
          <a:endParaRPr lang="en-IN">
            <a:effectLst/>
          </a:endParaRPr>
        </a:p>
      </xdr:txBody>
    </xdr:sp>
    <xdr:clientData/>
  </xdr:twoCellAnchor>
  <xdr:twoCellAnchor>
    <xdr:from>
      <xdr:col>31</xdr:col>
      <xdr:colOff>315896</xdr:colOff>
      <xdr:row>0</xdr:row>
      <xdr:rowOff>112109</xdr:rowOff>
    </xdr:from>
    <xdr:to>
      <xdr:col>36</xdr:col>
      <xdr:colOff>4581</xdr:colOff>
      <xdr:row>2</xdr:row>
      <xdr:rowOff>79826</xdr:rowOff>
    </xdr:to>
    <xdr:sp macro="" textlink="$L$5">
      <xdr:nvSpPr>
        <xdr:cNvPr id="26" name="TextBox 25">
          <a:extLst>
            <a:ext uri="{FF2B5EF4-FFF2-40B4-BE49-F238E27FC236}">
              <a16:creationId xmlns:a16="http://schemas.microsoft.com/office/drawing/2014/main" id="{C0CF76DD-F6C8-48DA-8BA1-D49DE2662AA6}"/>
            </a:ext>
          </a:extLst>
        </xdr:cNvPr>
        <xdr:cNvSpPr txBox="1"/>
      </xdr:nvSpPr>
      <xdr:spPr>
        <a:xfrm>
          <a:off x="12914296" y="112109"/>
          <a:ext cx="1022185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Present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35</xdr:col>
      <xdr:colOff>164136</xdr:colOff>
      <xdr:row>0</xdr:row>
      <xdr:rowOff>157941</xdr:rowOff>
    </xdr:from>
    <xdr:to>
      <xdr:col>37</xdr:col>
      <xdr:colOff>78274</xdr:colOff>
      <xdr:row>2</xdr:row>
      <xdr:rowOff>141491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277E42C9-EF2A-4E08-A4B7-915CCDD2FD6B}"/>
            </a:ext>
          </a:extLst>
        </xdr:cNvPr>
        <xdr:cNvSpPr txBox="1"/>
      </xdr:nvSpPr>
      <xdr:spPr>
        <a:xfrm>
          <a:off x="13810286" y="157941"/>
          <a:ext cx="504688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🔴</a:t>
          </a:r>
        </a:p>
      </xdr:txBody>
    </xdr:sp>
    <xdr:clientData/>
  </xdr:twoCellAnchor>
  <xdr:twoCellAnchor>
    <xdr:from>
      <xdr:col>36</xdr:col>
      <xdr:colOff>56414</xdr:colOff>
      <xdr:row>0</xdr:row>
      <xdr:rowOff>130252</xdr:rowOff>
    </xdr:from>
    <xdr:to>
      <xdr:col>39</xdr:col>
      <xdr:colOff>187784</xdr:colOff>
      <xdr:row>2</xdr:row>
      <xdr:rowOff>97969</xdr:rowOff>
    </xdr:to>
    <xdr:sp macro="" textlink="$L$5">
      <xdr:nvSpPr>
        <xdr:cNvPr id="28" name="TextBox 27">
          <a:extLst>
            <a:ext uri="{FF2B5EF4-FFF2-40B4-BE49-F238E27FC236}">
              <a16:creationId xmlns:a16="http://schemas.microsoft.com/office/drawing/2014/main" id="{C6670DD4-D800-4CAF-888C-C22964DD57FC}"/>
            </a:ext>
          </a:extLst>
        </xdr:cNvPr>
        <xdr:cNvSpPr txBox="1"/>
      </xdr:nvSpPr>
      <xdr:spPr>
        <a:xfrm>
          <a:off x="13988314" y="130252"/>
          <a:ext cx="1020370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Absent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48021</xdr:colOff>
      <xdr:row>0</xdr:row>
      <xdr:rowOff>168827</xdr:rowOff>
    </xdr:from>
    <xdr:to>
      <xdr:col>41</xdr:col>
      <xdr:colOff>71016</xdr:colOff>
      <xdr:row>2</xdr:row>
      <xdr:rowOff>152377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523A7518-1EC7-4EC0-96C9-0A1FA4D14FC3}"/>
            </a:ext>
          </a:extLst>
        </xdr:cNvPr>
        <xdr:cNvSpPr txBox="1"/>
      </xdr:nvSpPr>
      <xdr:spPr>
        <a:xfrm>
          <a:off x="14868921" y="168827"/>
          <a:ext cx="505595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🟡</a:t>
          </a:r>
        </a:p>
      </xdr:txBody>
    </xdr:sp>
    <xdr:clientData/>
  </xdr:twoCellAnchor>
  <xdr:twoCellAnchor>
    <xdr:from>
      <xdr:col>39</xdr:col>
      <xdr:colOff>132613</xdr:colOff>
      <xdr:row>0</xdr:row>
      <xdr:rowOff>130252</xdr:rowOff>
    </xdr:from>
    <xdr:to>
      <xdr:col>42</xdr:col>
      <xdr:colOff>64412</xdr:colOff>
      <xdr:row>2</xdr:row>
      <xdr:rowOff>97969</xdr:rowOff>
    </xdr:to>
    <xdr:sp macro="" textlink="$L$5">
      <xdr:nvSpPr>
        <xdr:cNvPr id="30" name="TextBox 29">
          <a:extLst>
            <a:ext uri="{FF2B5EF4-FFF2-40B4-BE49-F238E27FC236}">
              <a16:creationId xmlns:a16="http://schemas.microsoft.com/office/drawing/2014/main" id="{E6191A11-2398-4DDA-8235-9A2DBFD4C3A8}"/>
            </a:ext>
          </a:extLst>
        </xdr:cNvPr>
        <xdr:cNvSpPr txBox="1"/>
      </xdr:nvSpPr>
      <xdr:spPr>
        <a:xfrm>
          <a:off x="14953513" y="130252"/>
          <a:ext cx="1023999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Leave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390769</xdr:colOff>
      <xdr:row>0</xdr:row>
      <xdr:rowOff>12700</xdr:rowOff>
    </xdr:from>
    <xdr:to>
      <xdr:col>42</xdr:col>
      <xdr:colOff>57150</xdr:colOff>
      <xdr:row>2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1B7933C-1DD4-4D0F-90C5-9C784E59C8FC}"/>
            </a:ext>
          </a:extLst>
        </xdr:cNvPr>
        <xdr:cNvSpPr/>
      </xdr:nvSpPr>
      <xdr:spPr>
        <a:xfrm>
          <a:off x="1609969" y="12700"/>
          <a:ext cx="14360281" cy="5207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6351</xdr:colOff>
      <xdr:row>0</xdr:row>
      <xdr:rowOff>0</xdr:rowOff>
    </xdr:from>
    <xdr:to>
      <xdr:col>3</xdr:col>
      <xdr:colOff>19050</xdr:colOff>
      <xdr:row>37</xdr:row>
      <xdr:rowOff>120855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0A8E7B4-8EC0-4B0C-8D56-E59972EAE473}"/>
            </a:ext>
          </a:extLst>
        </xdr:cNvPr>
        <xdr:cNvSpPr/>
      </xdr:nvSpPr>
      <xdr:spPr>
        <a:xfrm>
          <a:off x="6351" y="0"/>
          <a:ext cx="1841499" cy="698520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3</xdr:row>
      <xdr:rowOff>171450</xdr:rowOff>
    </xdr:from>
    <xdr:to>
      <xdr:col>3</xdr:col>
      <xdr:colOff>361950</xdr:colOff>
      <xdr:row>6</xdr:row>
      <xdr:rowOff>44450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D7921D-719A-4925-98D8-58D018C2C235}"/>
            </a:ext>
          </a:extLst>
        </xdr:cNvPr>
        <xdr:cNvSpPr/>
      </xdr:nvSpPr>
      <xdr:spPr>
        <a:xfrm>
          <a:off x="0" y="723900"/>
          <a:ext cx="219075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January</a:t>
          </a:r>
        </a:p>
      </xdr:txBody>
    </xdr:sp>
    <xdr:clientData/>
  </xdr:twoCellAnchor>
  <xdr:twoCellAnchor>
    <xdr:from>
      <xdr:col>0</xdr:col>
      <xdr:colOff>19050</xdr:colOff>
      <xdr:row>7</xdr:row>
      <xdr:rowOff>0</xdr:rowOff>
    </xdr:from>
    <xdr:to>
      <xdr:col>3</xdr:col>
      <xdr:colOff>349250</xdr:colOff>
      <xdr:row>9</xdr:row>
      <xdr:rowOff>57150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902FF5C-2520-48B0-B872-7B1C67248E87}"/>
            </a:ext>
          </a:extLst>
        </xdr:cNvPr>
        <xdr:cNvSpPr/>
      </xdr:nvSpPr>
      <xdr:spPr>
        <a:xfrm>
          <a:off x="19050" y="1308100"/>
          <a:ext cx="2159000" cy="4445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February</a:t>
          </a:r>
        </a:p>
      </xdr:txBody>
    </xdr:sp>
    <xdr:clientData/>
  </xdr:twoCellAnchor>
  <xdr:twoCellAnchor>
    <xdr:from>
      <xdr:col>0</xdr:col>
      <xdr:colOff>19050</xdr:colOff>
      <xdr:row>9</xdr:row>
      <xdr:rowOff>127000</xdr:rowOff>
    </xdr:from>
    <xdr:to>
      <xdr:col>3</xdr:col>
      <xdr:colOff>349250</xdr:colOff>
      <xdr:row>12</xdr:row>
      <xdr:rowOff>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27A57D8-B1EB-4CA5-B83F-A73032C7A5C1}"/>
            </a:ext>
          </a:extLst>
        </xdr:cNvPr>
        <xdr:cNvSpPr/>
      </xdr:nvSpPr>
      <xdr:spPr>
        <a:xfrm>
          <a:off x="19050" y="1822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March</a:t>
          </a:r>
        </a:p>
      </xdr:txBody>
    </xdr:sp>
    <xdr:clientData/>
  </xdr:twoCellAnchor>
  <xdr:twoCellAnchor>
    <xdr:from>
      <xdr:col>0</xdr:col>
      <xdr:colOff>19050</xdr:colOff>
      <xdr:row>12</xdr:row>
      <xdr:rowOff>76200</xdr:rowOff>
    </xdr:from>
    <xdr:to>
      <xdr:col>3</xdr:col>
      <xdr:colOff>349250</xdr:colOff>
      <xdr:row>14</xdr:row>
      <xdr:rowOff>133350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1853033-56D0-4425-B0BA-1787B71B646F}"/>
            </a:ext>
          </a:extLst>
        </xdr:cNvPr>
        <xdr:cNvSpPr/>
      </xdr:nvSpPr>
      <xdr:spPr>
        <a:xfrm>
          <a:off x="19050" y="23241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April</a:t>
          </a:r>
        </a:p>
      </xdr:txBody>
    </xdr:sp>
    <xdr:clientData/>
  </xdr:twoCellAnchor>
  <xdr:twoCellAnchor>
    <xdr:from>
      <xdr:col>0</xdr:col>
      <xdr:colOff>19050</xdr:colOff>
      <xdr:row>15</xdr:row>
      <xdr:rowOff>44450</xdr:rowOff>
    </xdr:from>
    <xdr:to>
      <xdr:col>3</xdr:col>
      <xdr:colOff>349250</xdr:colOff>
      <xdr:row>17</xdr:row>
      <xdr:rowOff>101600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A69ACB0-7DFD-4DD6-80B2-3CC686EE249A}"/>
            </a:ext>
          </a:extLst>
        </xdr:cNvPr>
        <xdr:cNvSpPr/>
      </xdr:nvSpPr>
      <xdr:spPr>
        <a:xfrm>
          <a:off x="19050" y="28448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May</a:t>
          </a:r>
        </a:p>
      </xdr:txBody>
    </xdr:sp>
    <xdr:clientData/>
  </xdr:twoCellAnchor>
  <xdr:twoCellAnchor>
    <xdr:from>
      <xdr:col>0</xdr:col>
      <xdr:colOff>19050</xdr:colOff>
      <xdr:row>17</xdr:row>
      <xdr:rowOff>177800</xdr:rowOff>
    </xdr:from>
    <xdr:to>
      <xdr:col>3</xdr:col>
      <xdr:colOff>349250</xdr:colOff>
      <xdr:row>20</xdr:row>
      <xdr:rowOff>50800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5780CD7-521D-425E-B229-125ED01E359E}"/>
            </a:ext>
          </a:extLst>
        </xdr:cNvPr>
        <xdr:cNvSpPr/>
      </xdr:nvSpPr>
      <xdr:spPr>
        <a:xfrm>
          <a:off x="19050" y="3346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June</a:t>
          </a:r>
        </a:p>
      </xdr:txBody>
    </xdr:sp>
    <xdr:clientData/>
  </xdr:twoCellAnchor>
  <xdr:twoCellAnchor>
    <xdr:from>
      <xdr:col>0</xdr:col>
      <xdr:colOff>19050</xdr:colOff>
      <xdr:row>20</xdr:row>
      <xdr:rowOff>120650</xdr:rowOff>
    </xdr:from>
    <xdr:to>
      <xdr:col>3</xdr:col>
      <xdr:colOff>349250</xdr:colOff>
      <xdr:row>22</xdr:row>
      <xdr:rowOff>177800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5AE0AA3-000F-44E4-BFAA-191BEC01E08D}"/>
            </a:ext>
          </a:extLst>
        </xdr:cNvPr>
        <xdr:cNvSpPr/>
      </xdr:nvSpPr>
      <xdr:spPr>
        <a:xfrm>
          <a:off x="19050" y="38417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July</a:t>
          </a:r>
        </a:p>
      </xdr:txBody>
    </xdr:sp>
    <xdr:clientData/>
  </xdr:twoCellAnchor>
  <xdr:twoCellAnchor>
    <xdr:from>
      <xdr:col>0</xdr:col>
      <xdr:colOff>19050</xdr:colOff>
      <xdr:row>23</xdr:row>
      <xdr:rowOff>57150</xdr:rowOff>
    </xdr:from>
    <xdr:to>
      <xdr:col>3</xdr:col>
      <xdr:colOff>349250</xdr:colOff>
      <xdr:row>25</xdr:row>
      <xdr:rowOff>114300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4724599-F96F-42B8-923C-EC67E1E19444}"/>
            </a:ext>
          </a:extLst>
        </xdr:cNvPr>
        <xdr:cNvSpPr/>
      </xdr:nvSpPr>
      <xdr:spPr>
        <a:xfrm>
          <a:off x="19050" y="43307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August</a:t>
          </a:r>
        </a:p>
      </xdr:txBody>
    </xdr:sp>
    <xdr:clientData/>
  </xdr:twoCellAnchor>
  <xdr:twoCellAnchor>
    <xdr:from>
      <xdr:col>0</xdr:col>
      <xdr:colOff>19050</xdr:colOff>
      <xdr:row>25</xdr:row>
      <xdr:rowOff>165100</xdr:rowOff>
    </xdr:from>
    <xdr:to>
      <xdr:col>3</xdr:col>
      <xdr:colOff>349250</xdr:colOff>
      <xdr:row>28</xdr:row>
      <xdr:rowOff>38100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4BAD4F2-8FD5-49C3-A8A9-4F46E05A3614}"/>
            </a:ext>
          </a:extLst>
        </xdr:cNvPr>
        <xdr:cNvSpPr/>
      </xdr:nvSpPr>
      <xdr:spPr>
        <a:xfrm>
          <a:off x="19050" y="480695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September</a:t>
          </a:r>
        </a:p>
      </xdr:txBody>
    </xdr:sp>
    <xdr:clientData/>
  </xdr:twoCellAnchor>
  <xdr:twoCellAnchor>
    <xdr:from>
      <xdr:col>0</xdr:col>
      <xdr:colOff>19050</xdr:colOff>
      <xdr:row>28</xdr:row>
      <xdr:rowOff>95250</xdr:rowOff>
    </xdr:from>
    <xdr:to>
      <xdr:col>3</xdr:col>
      <xdr:colOff>349250</xdr:colOff>
      <xdr:row>30</xdr:row>
      <xdr:rowOff>152400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7D6F28C-CCAC-4065-8F29-614356EA6441}"/>
            </a:ext>
          </a:extLst>
        </xdr:cNvPr>
        <xdr:cNvSpPr/>
      </xdr:nvSpPr>
      <xdr:spPr>
        <a:xfrm>
          <a:off x="19050" y="529590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October</a:t>
          </a:r>
        </a:p>
      </xdr:txBody>
    </xdr:sp>
    <xdr:clientData/>
  </xdr:twoCellAnchor>
  <xdr:twoCellAnchor>
    <xdr:from>
      <xdr:col>0</xdr:col>
      <xdr:colOff>514350</xdr:colOff>
      <xdr:row>31</xdr:row>
      <xdr:rowOff>44450</xdr:rowOff>
    </xdr:from>
    <xdr:to>
      <xdr:col>4</xdr:col>
      <xdr:colOff>234950</xdr:colOff>
      <xdr:row>33</xdr:row>
      <xdr:rowOff>101600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6268E101-7C78-49BC-A454-3F53B04B8C10}"/>
            </a:ext>
          </a:extLst>
        </xdr:cNvPr>
        <xdr:cNvSpPr/>
      </xdr:nvSpPr>
      <xdr:spPr>
        <a:xfrm>
          <a:off x="514350" y="5803900"/>
          <a:ext cx="2159000" cy="42545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tx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November</a:t>
          </a:r>
        </a:p>
      </xdr:txBody>
    </xdr:sp>
    <xdr:clientData/>
  </xdr:twoCellAnchor>
  <xdr:twoCellAnchor>
    <xdr:from>
      <xdr:col>0</xdr:col>
      <xdr:colOff>19050</xdr:colOff>
      <xdr:row>34</xdr:row>
      <xdr:rowOff>12700</xdr:rowOff>
    </xdr:from>
    <xdr:to>
      <xdr:col>3</xdr:col>
      <xdr:colOff>349250</xdr:colOff>
      <xdr:row>36</xdr:row>
      <xdr:rowOff>69850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44632ED-5C14-4B5C-A646-5AE12C0F5AC7}"/>
            </a:ext>
          </a:extLst>
        </xdr:cNvPr>
        <xdr:cNvSpPr/>
      </xdr:nvSpPr>
      <xdr:spPr>
        <a:xfrm>
          <a:off x="19050" y="63246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December</a:t>
          </a:r>
        </a:p>
      </xdr:txBody>
    </xdr:sp>
    <xdr:clientData/>
  </xdr:twoCellAnchor>
  <xdr:twoCellAnchor>
    <xdr:from>
      <xdr:col>43</xdr:col>
      <xdr:colOff>12700</xdr:colOff>
      <xdr:row>0</xdr:row>
      <xdr:rowOff>12700</xdr:rowOff>
    </xdr:from>
    <xdr:to>
      <xdr:col>58</xdr:col>
      <xdr:colOff>105741</xdr:colOff>
      <xdr:row>3</xdr:row>
      <xdr:rowOff>16329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6B1A8524-99ED-4A46-A919-732CB9E31695}"/>
            </a:ext>
          </a:extLst>
        </xdr:cNvPr>
        <xdr:cNvSpPr/>
      </xdr:nvSpPr>
      <xdr:spPr>
        <a:xfrm>
          <a:off x="16535400" y="12700"/>
          <a:ext cx="12386641" cy="556079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3</xdr:col>
      <xdr:colOff>7857</xdr:colOff>
      <xdr:row>0</xdr:row>
      <xdr:rowOff>176696</xdr:rowOff>
    </xdr:from>
    <xdr:to>
      <xdr:col>4</xdr:col>
      <xdr:colOff>272900</xdr:colOff>
      <xdr:row>2</xdr:row>
      <xdr:rowOff>27609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02DB1A7-9562-4AFE-9A32-ED207A193075}"/>
            </a:ext>
          </a:extLst>
        </xdr:cNvPr>
        <xdr:cNvSpPr txBox="1"/>
      </xdr:nvSpPr>
      <xdr:spPr>
        <a:xfrm>
          <a:off x="1836657" y="176696"/>
          <a:ext cx="874643" cy="219213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From</a:t>
          </a:r>
        </a:p>
      </xdr:txBody>
    </xdr:sp>
    <xdr:clientData/>
  </xdr:twoCellAnchor>
  <xdr:twoCellAnchor>
    <xdr:from>
      <xdr:col>4</xdr:col>
      <xdr:colOff>265169</xdr:colOff>
      <xdr:row>0</xdr:row>
      <xdr:rowOff>174487</xdr:rowOff>
    </xdr:from>
    <xdr:to>
      <xdr:col>5</xdr:col>
      <xdr:colOff>568738</xdr:colOff>
      <xdr:row>2</xdr:row>
      <xdr:rowOff>29308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16C6BFC0-1908-4B99-A17C-74C11793E2AF}"/>
            </a:ext>
          </a:extLst>
        </xdr:cNvPr>
        <xdr:cNvSpPr txBox="1"/>
      </xdr:nvSpPr>
      <xdr:spPr>
        <a:xfrm>
          <a:off x="2703569" y="174487"/>
          <a:ext cx="913169" cy="223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A74C8A5-2B8F-49D7-9758-01944B2B7A7F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01-Nov-2025</a:t>
          </a:fld>
          <a:endParaRPr lang="en-IN" sz="1100" b="1"/>
        </a:p>
      </xdr:txBody>
    </xdr:sp>
    <xdr:clientData/>
  </xdr:twoCellAnchor>
  <xdr:twoCellAnchor>
    <xdr:from>
      <xdr:col>6</xdr:col>
      <xdr:colOff>61544</xdr:colOff>
      <xdr:row>1</xdr:row>
      <xdr:rowOff>849</xdr:rowOff>
    </xdr:from>
    <xdr:to>
      <xdr:col>7</xdr:col>
      <xdr:colOff>324634</xdr:colOff>
      <xdr:row>2</xdr:row>
      <xdr:rowOff>35424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97877A6-46BA-417B-9722-E70D26BAD8C3}"/>
            </a:ext>
          </a:extLst>
        </xdr:cNvPr>
        <xdr:cNvSpPr txBox="1"/>
      </xdr:nvSpPr>
      <xdr:spPr>
        <a:xfrm>
          <a:off x="3719144" y="184999"/>
          <a:ext cx="599640" cy="218725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To</a:t>
          </a:r>
        </a:p>
      </xdr:txBody>
    </xdr:sp>
    <xdr:clientData/>
  </xdr:twoCellAnchor>
  <xdr:twoCellAnchor>
    <xdr:from>
      <xdr:col>7</xdr:col>
      <xdr:colOff>316902</xdr:colOff>
      <xdr:row>0</xdr:row>
      <xdr:rowOff>182302</xdr:rowOff>
    </xdr:from>
    <xdr:to>
      <xdr:col>8</xdr:col>
      <xdr:colOff>622299</xdr:colOff>
      <xdr:row>2</xdr:row>
      <xdr:rowOff>44450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B302856E-3583-4BB4-82F7-3033B0EB68D9}"/>
            </a:ext>
          </a:extLst>
        </xdr:cNvPr>
        <xdr:cNvSpPr txBox="1"/>
      </xdr:nvSpPr>
      <xdr:spPr>
        <a:xfrm>
          <a:off x="4311052" y="182302"/>
          <a:ext cx="1092797" cy="230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62A3747-969F-470E-8E57-1ED155FEC7EC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30-Nov-2025</a:t>
          </a:fld>
          <a:endParaRPr lang="en-IN" sz="1100" b="1"/>
        </a:p>
      </xdr:txBody>
    </xdr:sp>
    <xdr:clientData/>
  </xdr:twoCellAnchor>
  <xdr:twoCellAnchor>
    <xdr:from>
      <xdr:col>9</xdr:col>
      <xdr:colOff>304800</xdr:colOff>
      <xdr:row>0</xdr:row>
      <xdr:rowOff>114300</xdr:rowOff>
    </xdr:from>
    <xdr:to>
      <xdr:col>27</xdr:col>
      <xdr:colOff>244231</xdr:colOff>
      <xdr:row>2</xdr:row>
      <xdr:rowOff>76200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3923435D-201D-49A4-87D6-512736F70310}"/>
            </a:ext>
          </a:extLst>
        </xdr:cNvPr>
        <xdr:cNvSpPr/>
      </xdr:nvSpPr>
      <xdr:spPr>
        <a:xfrm>
          <a:off x="6146800" y="114300"/>
          <a:ext cx="5590931" cy="330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63500</xdr:colOff>
      <xdr:row>0</xdr:row>
      <xdr:rowOff>82550</xdr:rowOff>
    </xdr:from>
    <xdr:to>
      <xdr:col>21</xdr:col>
      <xdr:colOff>222250</xdr:colOff>
      <xdr:row>2</xdr:row>
      <xdr:rowOff>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9C4FC1D7-65DC-4F31-942D-A09BCB0D2F89}"/>
            </a:ext>
          </a:extLst>
        </xdr:cNvPr>
        <xdr:cNvSpPr txBox="1"/>
      </xdr:nvSpPr>
      <xdr:spPr>
        <a:xfrm>
          <a:off x="6470650" y="82550"/>
          <a:ext cx="3587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273050</xdr:colOff>
      <xdr:row>0</xdr:row>
      <xdr:rowOff>120650</xdr:rowOff>
    </xdr:from>
    <xdr:to>
      <xdr:col>10</xdr:col>
      <xdr:colOff>63500</xdr:colOff>
      <xdr:row>2</xdr:row>
      <xdr:rowOff>107950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4D3D01A7-7D91-426C-A825-501B656C7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6115050" y="120650"/>
          <a:ext cx="355600" cy="355600"/>
        </a:xfrm>
        <a:prstGeom prst="rect">
          <a:avLst/>
        </a:prstGeom>
      </xdr:spPr>
    </xdr:pic>
    <xdr:clientData/>
  </xdr:twoCellAnchor>
  <xdr:twoCellAnchor>
    <xdr:from>
      <xdr:col>19</xdr:col>
      <xdr:colOff>105506</xdr:colOff>
      <xdr:row>0</xdr:row>
      <xdr:rowOff>41030</xdr:rowOff>
    </xdr:from>
    <xdr:to>
      <xdr:col>25</xdr:col>
      <xdr:colOff>81085</xdr:colOff>
      <xdr:row>2</xdr:row>
      <xdr:rowOff>45915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A8ABE745-BD82-4492-AD66-230F4082F163}"/>
            </a:ext>
          </a:extLst>
        </xdr:cNvPr>
        <xdr:cNvSpPr txBox="1"/>
      </xdr:nvSpPr>
      <xdr:spPr>
        <a:xfrm>
          <a:off x="9484456" y="41030"/>
          <a:ext cx="1607529" cy="373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B532F8-0800-498F-81B3-2CEC613E67CD}" type="TxLink">
            <a:rPr lang="en-US" sz="2400" b="1" i="0" u="none" strike="noStrike">
              <a:solidFill>
                <a:srgbClr val="FF0000"/>
              </a:solidFill>
              <a:latin typeface="Aptos Narrow"/>
            </a:rPr>
            <a:pPr/>
            <a:t>November</a:t>
          </a:fld>
          <a:endParaRPr lang="en-IN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108883</xdr:colOff>
      <xdr:row>0</xdr:row>
      <xdr:rowOff>142654</xdr:rowOff>
    </xdr:from>
    <xdr:to>
      <xdr:col>33</xdr:col>
      <xdr:colOff>24565</xdr:colOff>
      <xdr:row>2</xdr:row>
      <xdr:rowOff>126204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692F9EFF-FFE5-4380-ABD4-624E958BC61F}"/>
            </a:ext>
          </a:extLst>
        </xdr:cNvPr>
        <xdr:cNvSpPr txBox="1"/>
      </xdr:nvSpPr>
      <xdr:spPr>
        <a:xfrm>
          <a:off x="12707283" y="142654"/>
          <a:ext cx="506232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🟢</a:t>
          </a:r>
          <a:endParaRPr lang="en-IN">
            <a:effectLst/>
          </a:endParaRPr>
        </a:p>
      </xdr:txBody>
    </xdr:sp>
    <xdr:clientData/>
  </xdr:twoCellAnchor>
  <xdr:twoCellAnchor>
    <xdr:from>
      <xdr:col>31</xdr:col>
      <xdr:colOff>315896</xdr:colOff>
      <xdr:row>0</xdr:row>
      <xdr:rowOff>112109</xdr:rowOff>
    </xdr:from>
    <xdr:to>
      <xdr:col>36</xdr:col>
      <xdr:colOff>4581</xdr:colOff>
      <xdr:row>2</xdr:row>
      <xdr:rowOff>79826</xdr:rowOff>
    </xdr:to>
    <xdr:sp macro="" textlink="$L$5">
      <xdr:nvSpPr>
        <xdr:cNvPr id="26" name="TextBox 25">
          <a:extLst>
            <a:ext uri="{FF2B5EF4-FFF2-40B4-BE49-F238E27FC236}">
              <a16:creationId xmlns:a16="http://schemas.microsoft.com/office/drawing/2014/main" id="{8758B7E9-3BF6-46A5-996B-EF87FFC71A51}"/>
            </a:ext>
          </a:extLst>
        </xdr:cNvPr>
        <xdr:cNvSpPr txBox="1"/>
      </xdr:nvSpPr>
      <xdr:spPr>
        <a:xfrm>
          <a:off x="12914296" y="112109"/>
          <a:ext cx="1022185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Present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35</xdr:col>
      <xdr:colOff>164136</xdr:colOff>
      <xdr:row>0</xdr:row>
      <xdr:rowOff>157941</xdr:rowOff>
    </xdr:from>
    <xdr:to>
      <xdr:col>37</xdr:col>
      <xdr:colOff>78274</xdr:colOff>
      <xdr:row>2</xdr:row>
      <xdr:rowOff>141491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A061E05F-6306-492D-8B3F-96879379B41B}"/>
            </a:ext>
          </a:extLst>
        </xdr:cNvPr>
        <xdr:cNvSpPr txBox="1"/>
      </xdr:nvSpPr>
      <xdr:spPr>
        <a:xfrm>
          <a:off x="13810286" y="157941"/>
          <a:ext cx="504688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🔴</a:t>
          </a:r>
        </a:p>
      </xdr:txBody>
    </xdr:sp>
    <xdr:clientData/>
  </xdr:twoCellAnchor>
  <xdr:twoCellAnchor>
    <xdr:from>
      <xdr:col>36</xdr:col>
      <xdr:colOff>56414</xdr:colOff>
      <xdr:row>0</xdr:row>
      <xdr:rowOff>130252</xdr:rowOff>
    </xdr:from>
    <xdr:to>
      <xdr:col>39</xdr:col>
      <xdr:colOff>187784</xdr:colOff>
      <xdr:row>2</xdr:row>
      <xdr:rowOff>97969</xdr:rowOff>
    </xdr:to>
    <xdr:sp macro="" textlink="$L$5">
      <xdr:nvSpPr>
        <xdr:cNvPr id="28" name="TextBox 27">
          <a:extLst>
            <a:ext uri="{FF2B5EF4-FFF2-40B4-BE49-F238E27FC236}">
              <a16:creationId xmlns:a16="http://schemas.microsoft.com/office/drawing/2014/main" id="{05D5B720-8946-4E54-A735-5ED2646ACE2A}"/>
            </a:ext>
          </a:extLst>
        </xdr:cNvPr>
        <xdr:cNvSpPr txBox="1"/>
      </xdr:nvSpPr>
      <xdr:spPr>
        <a:xfrm>
          <a:off x="13988314" y="130252"/>
          <a:ext cx="1020370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Absent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48021</xdr:colOff>
      <xdr:row>0</xdr:row>
      <xdr:rowOff>168827</xdr:rowOff>
    </xdr:from>
    <xdr:to>
      <xdr:col>41</xdr:col>
      <xdr:colOff>71016</xdr:colOff>
      <xdr:row>2</xdr:row>
      <xdr:rowOff>152377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655BCD8-1DDD-4025-9FB4-B55A20602426}"/>
            </a:ext>
          </a:extLst>
        </xdr:cNvPr>
        <xdr:cNvSpPr txBox="1"/>
      </xdr:nvSpPr>
      <xdr:spPr>
        <a:xfrm>
          <a:off x="14868921" y="168827"/>
          <a:ext cx="505595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🟡</a:t>
          </a:r>
        </a:p>
      </xdr:txBody>
    </xdr:sp>
    <xdr:clientData/>
  </xdr:twoCellAnchor>
  <xdr:twoCellAnchor>
    <xdr:from>
      <xdr:col>39</xdr:col>
      <xdr:colOff>132613</xdr:colOff>
      <xdr:row>0</xdr:row>
      <xdr:rowOff>130252</xdr:rowOff>
    </xdr:from>
    <xdr:to>
      <xdr:col>42</xdr:col>
      <xdr:colOff>64412</xdr:colOff>
      <xdr:row>2</xdr:row>
      <xdr:rowOff>97969</xdr:rowOff>
    </xdr:to>
    <xdr:sp macro="" textlink="$L$5">
      <xdr:nvSpPr>
        <xdr:cNvPr id="30" name="TextBox 29">
          <a:extLst>
            <a:ext uri="{FF2B5EF4-FFF2-40B4-BE49-F238E27FC236}">
              <a16:creationId xmlns:a16="http://schemas.microsoft.com/office/drawing/2014/main" id="{5CAE8802-03E6-4FD5-88E2-B8FEFC8D7FED}"/>
            </a:ext>
          </a:extLst>
        </xdr:cNvPr>
        <xdr:cNvSpPr txBox="1"/>
      </xdr:nvSpPr>
      <xdr:spPr>
        <a:xfrm>
          <a:off x="14953513" y="130252"/>
          <a:ext cx="1023999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Leave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390769</xdr:colOff>
      <xdr:row>0</xdr:row>
      <xdr:rowOff>12700</xdr:rowOff>
    </xdr:from>
    <xdr:to>
      <xdr:col>42</xdr:col>
      <xdr:colOff>57150</xdr:colOff>
      <xdr:row>2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72BBBDE-719C-426A-B11F-A3A97F5DB46B}"/>
            </a:ext>
          </a:extLst>
        </xdr:cNvPr>
        <xdr:cNvSpPr/>
      </xdr:nvSpPr>
      <xdr:spPr>
        <a:xfrm>
          <a:off x="1609969" y="12700"/>
          <a:ext cx="14360281" cy="5207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6351</xdr:colOff>
      <xdr:row>0</xdr:row>
      <xdr:rowOff>0</xdr:rowOff>
    </xdr:from>
    <xdr:to>
      <xdr:col>3</xdr:col>
      <xdr:colOff>19050</xdr:colOff>
      <xdr:row>37</xdr:row>
      <xdr:rowOff>120855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92EF7A8-98B7-48CE-994B-6646E070906C}"/>
            </a:ext>
          </a:extLst>
        </xdr:cNvPr>
        <xdr:cNvSpPr/>
      </xdr:nvSpPr>
      <xdr:spPr>
        <a:xfrm>
          <a:off x="6351" y="0"/>
          <a:ext cx="1841499" cy="698520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4</xdr:row>
      <xdr:rowOff>6350</xdr:rowOff>
    </xdr:from>
    <xdr:to>
      <xdr:col>3</xdr:col>
      <xdr:colOff>361950</xdr:colOff>
      <xdr:row>6</xdr:row>
      <xdr:rowOff>63500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24E999-F59B-45A1-82C6-7D71A4246111}"/>
            </a:ext>
          </a:extLst>
        </xdr:cNvPr>
        <xdr:cNvSpPr/>
      </xdr:nvSpPr>
      <xdr:spPr>
        <a:xfrm>
          <a:off x="0" y="742950"/>
          <a:ext cx="219075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January</a:t>
          </a:r>
        </a:p>
      </xdr:txBody>
    </xdr:sp>
    <xdr:clientData/>
  </xdr:twoCellAnchor>
  <xdr:twoCellAnchor>
    <xdr:from>
      <xdr:col>0</xdr:col>
      <xdr:colOff>19050</xdr:colOff>
      <xdr:row>7</xdr:row>
      <xdr:rowOff>0</xdr:rowOff>
    </xdr:from>
    <xdr:to>
      <xdr:col>3</xdr:col>
      <xdr:colOff>349250</xdr:colOff>
      <xdr:row>9</xdr:row>
      <xdr:rowOff>57150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92D10AC-D64D-460C-B9AE-6AD8EC38F754}"/>
            </a:ext>
          </a:extLst>
        </xdr:cNvPr>
        <xdr:cNvSpPr/>
      </xdr:nvSpPr>
      <xdr:spPr>
        <a:xfrm>
          <a:off x="19050" y="1308100"/>
          <a:ext cx="2159000" cy="4445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February</a:t>
          </a:r>
        </a:p>
      </xdr:txBody>
    </xdr:sp>
    <xdr:clientData/>
  </xdr:twoCellAnchor>
  <xdr:twoCellAnchor>
    <xdr:from>
      <xdr:col>0</xdr:col>
      <xdr:colOff>19050</xdr:colOff>
      <xdr:row>9</xdr:row>
      <xdr:rowOff>127000</xdr:rowOff>
    </xdr:from>
    <xdr:to>
      <xdr:col>3</xdr:col>
      <xdr:colOff>349250</xdr:colOff>
      <xdr:row>12</xdr:row>
      <xdr:rowOff>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8D21DD-C258-47D0-A178-F8F44064EE30}"/>
            </a:ext>
          </a:extLst>
        </xdr:cNvPr>
        <xdr:cNvSpPr/>
      </xdr:nvSpPr>
      <xdr:spPr>
        <a:xfrm>
          <a:off x="19050" y="1822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March</a:t>
          </a:r>
        </a:p>
      </xdr:txBody>
    </xdr:sp>
    <xdr:clientData/>
  </xdr:twoCellAnchor>
  <xdr:twoCellAnchor>
    <xdr:from>
      <xdr:col>0</xdr:col>
      <xdr:colOff>19050</xdr:colOff>
      <xdr:row>12</xdr:row>
      <xdr:rowOff>76200</xdr:rowOff>
    </xdr:from>
    <xdr:to>
      <xdr:col>3</xdr:col>
      <xdr:colOff>349250</xdr:colOff>
      <xdr:row>14</xdr:row>
      <xdr:rowOff>133350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A7AEA70-6144-445B-9031-5B22DD45A684}"/>
            </a:ext>
          </a:extLst>
        </xdr:cNvPr>
        <xdr:cNvSpPr/>
      </xdr:nvSpPr>
      <xdr:spPr>
        <a:xfrm>
          <a:off x="19050" y="23241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April</a:t>
          </a:r>
        </a:p>
      </xdr:txBody>
    </xdr:sp>
    <xdr:clientData/>
  </xdr:twoCellAnchor>
  <xdr:twoCellAnchor>
    <xdr:from>
      <xdr:col>0</xdr:col>
      <xdr:colOff>19050</xdr:colOff>
      <xdr:row>15</xdr:row>
      <xdr:rowOff>44450</xdr:rowOff>
    </xdr:from>
    <xdr:to>
      <xdr:col>3</xdr:col>
      <xdr:colOff>349250</xdr:colOff>
      <xdr:row>17</xdr:row>
      <xdr:rowOff>101600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2D903B4-EDDB-4869-8094-F4777984A621}"/>
            </a:ext>
          </a:extLst>
        </xdr:cNvPr>
        <xdr:cNvSpPr/>
      </xdr:nvSpPr>
      <xdr:spPr>
        <a:xfrm>
          <a:off x="19050" y="28448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May</a:t>
          </a:r>
        </a:p>
      </xdr:txBody>
    </xdr:sp>
    <xdr:clientData/>
  </xdr:twoCellAnchor>
  <xdr:twoCellAnchor>
    <xdr:from>
      <xdr:col>0</xdr:col>
      <xdr:colOff>19050</xdr:colOff>
      <xdr:row>17</xdr:row>
      <xdr:rowOff>177800</xdr:rowOff>
    </xdr:from>
    <xdr:to>
      <xdr:col>3</xdr:col>
      <xdr:colOff>349250</xdr:colOff>
      <xdr:row>20</xdr:row>
      <xdr:rowOff>50800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2C085C8-B429-4E19-B07A-3940B909E8AB}"/>
            </a:ext>
          </a:extLst>
        </xdr:cNvPr>
        <xdr:cNvSpPr/>
      </xdr:nvSpPr>
      <xdr:spPr>
        <a:xfrm>
          <a:off x="19050" y="3346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June</a:t>
          </a:r>
        </a:p>
      </xdr:txBody>
    </xdr:sp>
    <xdr:clientData/>
  </xdr:twoCellAnchor>
  <xdr:twoCellAnchor>
    <xdr:from>
      <xdr:col>0</xdr:col>
      <xdr:colOff>19050</xdr:colOff>
      <xdr:row>20</xdr:row>
      <xdr:rowOff>120650</xdr:rowOff>
    </xdr:from>
    <xdr:to>
      <xdr:col>3</xdr:col>
      <xdr:colOff>349250</xdr:colOff>
      <xdr:row>22</xdr:row>
      <xdr:rowOff>177800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CC4CB27-485F-498C-9C8C-555AB5CF834E}"/>
            </a:ext>
          </a:extLst>
        </xdr:cNvPr>
        <xdr:cNvSpPr/>
      </xdr:nvSpPr>
      <xdr:spPr>
        <a:xfrm>
          <a:off x="19050" y="38417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July</a:t>
          </a:r>
        </a:p>
      </xdr:txBody>
    </xdr:sp>
    <xdr:clientData/>
  </xdr:twoCellAnchor>
  <xdr:twoCellAnchor>
    <xdr:from>
      <xdr:col>0</xdr:col>
      <xdr:colOff>19050</xdr:colOff>
      <xdr:row>23</xdr:row>
      <xdr:rowOff>57150</xdr:rowOff>
    </xdr:from>
    <xdr:to>
      <xdr:col>3</xdr:col>
      <xdr:colOff>349250</xdr:colOff>
      <xdr:row>25</xdr:row>
      <xdr:rowOff>114300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770DB40-36EA-4092-BE0A-855AD09AF58E}"/>
            </a:ext>
          </a:extLst>
        </xdr:cNvPr>
        <xdr:cNvSpPr/>
      </xdr:nvSpPr>
      <xdr:spPr>
        <a:xfrm>
          <a:off x="19050" y="43307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August</a:t>
          </a:r>
        </a:p>
      </xdr:txBody>
    </xdr:sp>
    <xdr:clientData/>
  </xdr:twoCellAnchor>
  <xdr:twoCellAnchor>
    <xdr:from>
      <xdr:col>0</xdr:col>
      <xdr:colOff>19050</xdr:colOff>
      <xdr:row>25</xdr:row>
      <xdr:rowOff>165100</xdr:rowOff>
    </xdr:from>
    <xdr:to>
      <xdr:col>3</xdr:col>
      <xdr:colOff>349250</xdr:colOff>
      <xdr:row>28</xdr:row>
      <xdr:rowOff>38100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8DEE00F-C1AF-42FA-974A-13486B3715CE}"/>
            </a:ext>
          </a:extLst>
        </xdr:cNvPr>
        <xdr:cNvSpPr/>
      </xdr:nvSpPr>
      <xdr:spPr>
        <a:xfrm>
          <a:off x="19050" y="480695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September</a:t>
          </a:r>
        </a:p>
      </xdr:txBody>
    </xdr:sp>
    <xdr:clientData/>
  </xdr:twoCellAnchor>
  <xdr:twoCellAnchor>
    <xdr:from>
      <xdr:col>0</xdr:col>
      <xdr:colOff>19050</xdr:colOff>
      <xdr:row>28</xdr:row>
      <xdr:rowOff>95250</xdr:rowOff>
    </xdr:from>
    <xdr:to>
      <xdr:col>3</xdr:col>
      <xdr:colOff>349250</xdr:colOff>
      <xdr:row>30</xdr:row>
      <xdr:rowOff>152400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3253E3E-CEDD-4AC7-94BC-AA74A6B33D4E}"/>
            </a:ext>
          </a:extLst>
        </xdr:cNvPr>
        <xdr:cNvSpPr/>
      </xdr:nvSpPr>
      <xdr:spPr>
        <a:xfrm>
          <a:off x="19050" y="529590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October</a:t>
          </a:r>
        </a:p>
      </xdr:txBody>
    </xdr:sp>
    <xdr:clientData/>
  </xdr:twoCellAnchor>
  <xdr:twoCellAnchor>
    <xdr:from>
      <xdr:col>0</xdr:col>
      <xdr:colOff>19050</xdr:colOff>
      <xdr:row>31</xdr:row>
      <xdr:rowOff>44450</xdr:rowOff>
    </xdr:from>
    <xdr:to>
      <xdr:col>3</xdr:col>
      <xdr:colOff>349250</xdr:colOff>
      <xdr:row>33</xdr:row>
      <xdr:rowOff>101600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D6F1931-66DA-40AD-A212-3ABE046316E7}"/>
            </a:ext>
          </a:extLst>
        </xdr:cNvPr>
        <xdr:cNvSpPr/>
      </xdr:nvSpPr>
      <xdr:spPr>
        <a:xfrm>
          <a:off x="19050" y="58039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November</a:t>
          </a:r>
        </a:p>
      </xdr:txBody>
    </xdr:sp>
    <xdr:clientData/>
  </xdr:twoCellAnchor>
  <xdr:twoCellAnchor>
    <xdr:from>
      <xdr:col>0</xdr:col>
      <xdr:colOff>596900</xdr:colOff>
      <xdr:row>34</xdr:row>
      <xdr:rowOff>6350</xdr:rowOff>
    </xdr:from>
    <xdr:to>
      <xdr:col>4</xdr:col>
      <xdr:colOff>317500</xdr:colOff>
      <xdr:row>36</xdr:row>
      <xdr:rowOff>63500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68FD59E-EB64-4D95-89BC-432368B375D4}"/>
            </a:ext>
          </a:extLst>
        </xdr:cNvPr>
        <xdr:cNvSpPr/>
      </xdr:nvSpPr>
      <xdr:spPr>
        <a:xfrm>
          <a:off x="596900" y="6318250"/>
          <a:ext cx="2159000" cy="42545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tx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December</a:t>
          </a:r>
        </a:p>
      </xdr:txBody>
    </xdr:sp>
    <xdr:clientData/>
  </xdr:twoCellAnchor>
  <xdr:twoCellAnchor>
    <xdr:from>
      <xdr:col>43</xdr:col>
      <xdr:colOff>12700</xdr:colOff>
      <xdr:row>0</xdr:row>
      <xdr:rowOff>12700</xdr:rowOff>
    </xdr:from>
    <xdr:to>
      <xdr:col>58</xdr:col>
      <xdr:colOff>105741</xdr:colOff>
      <xdr:row>3</xdr:row>
      <xdr:rowOff>16329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4262BFD-5CD3-466F-B5B1-00FD112A662E}"/>
            </a:ext>
          </a:extLst>
        </xdr:cNvPr>
        <xdr:cNvSpPr/>
      </xdr:nvSpPr>
      <xdr:spPr>
        <a:xfrm>
          <a:off x="16535400" y="12700"/>
          <a:ext cx="12386641" cy="556079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3</xdr:col>
      <xdr:colOff>7857</xdr:colOff>
      <xdr:row>0</xdr:row>
      <xdr:rowOff>176696</xdr:rowOff>
    </xdr:from>
    <xdr:to>
      <xdr:col>4</xdr:col>
      <xdr:colOff>272900</xdr:colOff>
      <xdr:row>2</xdr:row>
      <xdr:rowOff>27609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554E621-FC15-46E3-B1C1-E8668EB3B21B}"/>
            </a:ext>
          </a:extLst>
        </xdr:cNvPr>
        <xdr:cNvSpPr txBox="1"/>
      </xdr:nvSpPr>
      <xdr:spPr>
        <a:xfrm>
          <a:off x="1836657" y="176696"/>
          <a:ext cx="874643" cy="219213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From</a:t>
          </a:r>
        </a:p>
      </xdr:txBody>
    </xdr:sp>
    <xdr:clientData/>
  </xdr:twoCellAnchor>
  <xdr:twoCellAnchor>
    <xdr:from>
      <xdr:col>4</xdr:col>
      <xdr:colOff>265169</xdr:colOff>
      <xdr:row>0</xdr:row>
      <xdr:rowOff>174487</xdr:rowOff>
    </xdr:from>
    <xdr:to>
      <xdr:col>5</xdr:col>
      <xdr:colOff>568738</xdr:colOff>
      <xdr:row>2</xdr:row>
      <xdr:rowOff>29308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809A6522-76AA-4DAC-97F3-3461905A4FB9}"/>
            </a:ext>
          </a:extLst>
        </xdr:cNvPr>
        <xdr:cNvSpPr txBox="1"/>
      </xdr:nvSpPr>
      <xdr:spPr>
        <a:xfrm>
          <a:off x="2703569" y="174487"/>
          <a:ext cx="913169" cy="223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A74C8A5-2B8F-49D7-9758-01944B2B7A7F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01-Dec-2025</a:t>
          </a:fld>
          <a:endParaRPr lang="en-IN" sz="1100" b="1"/>
        </a:p>
      </xdr:txBody>
    </xdr:sp>
    <xdr:clientData/>
  </xdr:twoCellAnchor>
  <xdr:twoCellAnchor>
    <xdr:from>
      <xdr:col>6</xdr:col>
      <xdr:colOff>61544</xdr:colOff>
      <xdr:row>1</xdr:row>
      <xdr:rowOff>849</xdr:rowOff>
    </xdr:from>
    <xdr:to>
      <xdr:col>7</xdr:col>
      <xdr:colOff>324634</xdr:colOff>
      <xdr:row>2</xdr:row>
      <xdr:rowOff>35424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D4C5AF2-2F31-4333-B85D-42C841EDED99}"/>
            </a:ext>
          </a:extLst>
        </xdr:cNvPr>
        <xdr:cNvSpPr txBox="1"/>
      </xdr:nvSpPr>
      <xdr:spPr>
        <a:xfrm>
          <a:off x="3719144" y="184999"/>
          <a:ext cx="599640" cy="218725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To</a:t>
          </a:r>
        </a:p>
      </xdr:txBody>
    </xdr:sp>
    <xdr:clientData/>
  </xdr:twoCellAnchor>
  <xdr:twoCellAnchor>
    <xdr:from>
      <xdr:col>7</xdr:col>
      <xdr:colOff>316902</xdr:colOff>
      <xdr:row>0</xdr:row>
      <xdr:rowOff>182302</xdr:rowOff>
    </xdr:from>
    <xdr:to>
      <xdr:col>8</xdr:col>
      <xdr:colOff>622299</xdr:colOff>
      <xdr:row>2</xdr:row>
      <xdr:rowOff>44450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C373765F-AE9C-4EE7-AA10-6247AEFF85EC}"/>
            </a:ext>
          </a:extLst>
        </xdr:cNvPr>
        <xdr:cNvSpPr txBox="1"/>
      </xdr:nvSpPr>
      <xdr:spPr>
        <a:xfrm>
          <a:off x="4311052" y="182302"/>
          <a:ext cx="1092797" cy="230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62A3747-969F-470E-8E57-1ED155FEC7EC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31-Dec-2025</a:t>
          </a:fld>
          <a:endParaRPr lang="en-IN" sz="1100" b="1"/>
        </a:p>
      </xdr:txBody>
    </xdr:sp>
    <xdr:clientData/>
  </xdr:twoCellAnchor>
  <xdr:twoCellAnchor>
    <xdr:from>
      <xdr:col>9</xdr:col>
      <xdr:colOff>304800</xdr:colOff>
      <xdr:row>0</xdr:row>
      <xdr:rowOff>114300</xdr:rowOff>
    </xdr:from>
    <xdr:to>
      <xdr:col>27</xdr:col>
      <xdr:colOff>244231</xdr:colOff>
      <xdr:row>2</xdr:row>
      <xdr:rowOff>76200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396E9B57-A8F0-49C4-8FC1-9B12EF45A5CD}"/>
            </a:ext>
          </a:extLst>
        </xdr:cNvPr>
        <xdr:cNvSpPr/>
      </xdr:nvSpPr>
      <xdr:spPr>
        <a:xfrm>
          <a:off x="6146800" y="114300"/>
          <a:ext cx="5590931" cy="330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63500</xdr:colOff>
      <xdr:row>0</xdr:row>
      <xdr:rowOff>82550</xdr:rowOff>
    </xdr:from>
    <xdr:to>
      <xdr:col>21</xdr:col>
      <xdr:colOff>222250</xdr:colOff>
      <xdr:row>2</xdr:row>
      <xdr:rowOff>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E20D526-4373-453F-B4A6-8AECBEE921F9}"/>
            </a:ext>
          </a:extLst>
        </xdr:cNvPr>
        <xdr:cNvSpPr txBox="1"/>
      </xdr:nvSpPr>
      <xdr:spPr>
        <a:xfrm>
          <a:off x="6470650" y="82550"/>
          <a:ext cx="3587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273050</xdr:colOff>
      <xdr:row>0</xdr:row>
      <xdr:rowOff>120650</xdr:rowOff>
    </xdr:from>
    <xdr:to>
      <xdr:col>10</xdr:col>
      <xdr:colOff>63500</xdr:colOff>
      <xdr:row>2</xdr:row>
      <xdr:rowOff>107950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45FFDBAE-31E8-4AA2-8C06-330B1AC66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6115050" y="120650"/>
          <a:ext cx="355600" cy="355600"/>
        </a:xfrm>
        <a:prstGeom prst="rect">
          <a:avLst/>
        </a:prstGeom>
      </xdr:spPr>
    </xdr:pic>
    <xdr:clientData/>
  </xdr:twoCellAnchor>
  <xdr:twoCellAnchor>
    <xdr:from>
      <xdr:col>21</xdr:col>
      <xdr:colOff>16606</xdr:colOff>
      <xdr:row>0</xdr:row>
      <xdr:rowOff>53730</xdr:rowOff>
    </xdr:from>
    <xdr:to>
      <xdr:col>26</xdr:col>
      <xdr:colOff>176335</xdr:colOff>
      <xdr:row>2</xdr:row>
      <xdr:rowOff>58615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DE1B712D-3119-4488-944F-A39CFFEBD8B4}"/>
            </a:ext>
          </a:extLst>
        </xdr:cNvPr>
        <xdr:cNvSpPr txBox="1"/>
      </xdr:nvSpPr>
      <xdr:spPr>
        <a:xfrm>
          <a:off x="9465406" y="53730"/>
          <a:ext cx="1607529" cy="373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B532F8-0800-498F-81B3-2CEC613E67CD}" type="TxLink">
            <a:rPr lang="en-US" sz="2400" b="1" i="0" u="none" strike="noStrike">
              <a:solidFill>
                <a:srgbClr val="FF0000"/>
              </a:solidFill>
              <a:latin typeface="Aptos Narrow"/>
            </a:rPr>
            <a:pPr/>
            <a:t>December</a:t>
          </a:fld>
          <a:endParaRPr lang="en-IN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108883</xdr:colOff>
      <xdr:row>0</xdr:row>
      <xdr:rowOff>142654</xdr:rowOff>
    </xdr:from>
    <xdr:to>
      <xdr:col>33</xdr:col>
      <xdr:colOff>24565</xdr:colOff>
      <xdr:row>2</xdr:row>
      <xdr:rowOff>126204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6F73B576-D19A-4BD2-AC0A-440C59285842}"/>
            </a:ext>
          </a:extLst>
        </xdr:cNvPr>
        <xdr:cNvSpPr txBox="1"/>
      </xdr:nvSpPr>
      <xdr:spPr>
        <a:xfrm>
          <a:off x="12707283" y="142654"/>
          <a:ext cx="506232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🟢</a:t>
          </a:r>
          <a:endParaRPr lang="en-IN">
            <a:effectLst/>
          </a:endParaRPr>
        </a:p>
      </xdr:txBody>
    </xdr:sp>
    <xdr:clientData/>
  </xdr:twoCellAnchor>
  <xdr:twoCellAnchor>
    <xdr:from>
      <xdr:col>31</xdr:col>
      <xdr:colOff>315896</xdr:colOff>
      <xdr:row>0</xdr:row>
      <xdr:rowOff>112109</xdr:rowOff>
    </xdr:from>
    <xdr:to>
      <xdr:col>36</xdr:col>
      <xdr:colOff>4581</xdr:colOff>
      <xdr:row>2</xdr:row>
      <xdr:rowOff>79826</xdr:rowOff>
    </xdr:to>
    <xdr:sp macro="" textlink="$L$5">
      <xdr:nvSpPr>
        <xdr:cNvPr id="26" name="TextBox 25">
          <a:extLst>
            <a:ext uri="{FF2B5EF4-FFF2-40B4-BE49-F238E27FC236}">
              <a16:creationId xmlns:a16="http://schemas.microsoft.com/office/drawing/2014/main" id="{1203F3F0-299A-40D4-97B2-A4B65A0F0194}"/>
            </a:ext>
          </a:extLst>
        </xdr:cNvPr>
        <xdr:cNvSpPr txBox="1"/>
      </xdr:nvSpPr>
      <xdr:spPr>
        <a:xfrm>
          <a:off x="12914296" y="112109"/>
          <a:ext cx="1022185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Present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35</xdr:col>
      <xdr:colOff>164136</xdr:colOff>
      <xdr:row>0</xdr:row>
      <xdr:rowOff>157941</xdr:rowOff>
    </xdr:from>
    <xdr:to>
      <xdr:col>37</xdr:col>
      <xdr:colOff>78274</xdr:colOff>
      <xdr:row>2</xdr:row>
      <xdr:rowOff>141491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1E02ACEF-E8D0-47D6-9D94-5CF74C6BD507}"/>
            </a:ext>
          </a:extLst>
        </xdr:cNvPr>
        <xdr:cNvSpPr txBox="1"/>
      </xdr:nvSpPr>
      <xdr:spPr>
        <a:xfrm>
          <a:off x="13810286" y="157941"/>
          <a:ext cx="504688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🔴</a:t>
          </a:r>
        </a:p>
      </xdr:txBody>
    </xdr:sp>
    <xdr:clientData/>
  </xdr:twoCellAnchor>
  <xdr:twoCellAnchor>
    <xdr:from>
      <xdr:col>36</xdr:col>
      <xdr:colOff>56414</xdr:colOff>
      <xdr:row>0</xdr:row>
      <xdr:rowOff>130252</xdr:rowOff>
    </xdr:from>
    <xdr:to>
      <xdr:col>39</xdr:col>
      <xdr:colOff>187784</xdr:colOff>
      <xdr:row>2</xdr:row>
      <xdr:rowOff>97969</xdr:rowOff>
    </xdr:to>
    <xdr:sp macro="" textlink="$L$5">
      <xdr:nvSpPr>
        <xdr:cNvPr id="28" name="TextBox 27">
          <a:extLst>
            <a:ext uri="{FF2B5EF4-FFF2-40B4-BE49-F238E27FC236}">
              <a16:creationId xmlns:a16="http://schemas.microsoft.com/office/drawing/2014/main" id="{8F3ECE00-8CFA-4142-81E9-7A0FFA28B928}"/>
            </a:ext>
          </a:extLst>
        </xdr:cNvPr>
        <xdr:cNvSpPr txBox="1"/>
      </xdr:nvSpPr>
      <xdr:spPr>
        <a:xfrm>
          <a:off x="13988314" y="130252"/>
          <a:ext cx="1020370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Absent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48021</xdr:colOff>
      <xdr:row>0</xdr:row>
      <xdr:rowOff>168827</xdr:rowOff>
    </xdr:from>
    <xdr:to>
      <xdr:col>41</xdr:col>
      <xdr:colOff>71016</xdr:colOff>
      <xdr:row>2</xdr:row>
      <xdr:rowOff>152377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558DFFD-3DCD-4C2B-A7F1-E2593EF6EE8D}"/>
            </a:ext>
          </a:extLst>
        </xdr:cNvPr>
        <xdr:cNvSpPr txBox="1"/>
      </xdr:nvSpPr>
      <xdr:spPr>
        <a:xfrm>
          <a:off x="14868921" y="168827"/>
          <a:ext cx="505595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🟡</a:t>
          </a:r>
        </a:p>
      </xdr:txBody>
    </xdr:sp>
    <xdr:clientData/>
  </xdr:twoCellAnchor>
  <xdr:twoCellAnchor>
    <xdr:from>
      <xdr:col>39</xdr:col>
      <xdr:colOff>132613</xdr:colOff>
      <xdr:row>0</xdr:row>
      <xdr:rowOff>130252</xdr:rowOff>
    </xdr:from>
    <xdr:to>
      <xdr:col>42</xdr:col>
      <xdr:colOff>64412</xdr:colOff>
      <xdr:row>2</xdr:row>
      <xdr:rowOff>97969</xdr:rowOff>
    </xdr:to>
    <xdr:sp macro="" textlink="$L$5">
      <xdr:nvSpPr>
        <xdr:cNvPr id="30" name="TextBox 29">
          <a:extLst>
            <a:ext uri="{FF2B5EF4-FFF2-40B4-BE49-F238E27FC236}">
              <a16:creationId xmlns:a16="http://schemas.microsoft.com/office/drawing/2014/main" id="{7F8744B4-86F2-434B-A71B-29F8965236B0}"/>
            </a:ext>
          </a:extLst>
        </xdr:cNvPr>
        <xdr:cNvSpPr txBox="1"/>
      </xdr:nvSpPr>
      <xdr:spPr>
        <a:xfrm>
          <a:off x="14953513" y="130252"/>
          <a:ext cx="1023999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Leave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390769</xdr:colOff>
      <xdr:row>0</xdr:row>
      <xdr:rowOff>12700</xdr:rowOff>
    </xdr:from>
    <xdr:to>
      <xdr:col>42</xdr:col>
      <xdr:colOff>57150</xdr:colOff>
      <xdr:row>2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891BC02-6C3A-4838-A0F8-0F8F07EFEC9C}"/>
            </a:ext>
          </a:extLst>
        </xdr:cNvPr>
        <xdr:cNvSpPr/>
      </xdr:nvSpPr>
      <xdr:spPr>
        <a:xfrm>
          <a:off x="1609969" y="12700"/>
          <a:ext cx="14360281" cy="5207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6351</xdr:colOff>
      <xdr:row>0</xdr:row>
      <xdr:rowOff>0</xdr:rowOff>
    </xdr:from>
    <xdr:to>
      <xdr:col>3</xdr:col>
      <xdr:colOff>19050</xdr:colOff>
      <xdr:row>37</xdr:row>
      <xdr:rowOff>120855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04E2E06-B1FF-4619-A14A-13B0FFA60B40}"/>
            </a:ext>
          </a:extLst>
        </xdr:cNvPr>
        <xdr:cNvSpPr/>
      </xdr:nvSpPr>
      <xdr:spPr>
        <a:xfrm>
          <a:off x="6351" y="0"/>
          <a:ext cx="1841499" cy="698520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3</xdr:row>
      <xdr:rowOff>171450</xdr:rowOff>
    </xdr:from>
    <xdr:to>
      <xdr:col>3</xdr:col>
      <xdr:colOff>361950</xdr:colOff>
      <xdr:row>6</xdr:row>
      <xdr:rowOff>44450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F46F34-EE8E-4D71-A6A7-731950B13F5E}"/>
            </a:ext>
          </a:extLst>
        </xdr:cNvPr>
        <xdr:cNvSpPr/>
      </xdr:nvSpPr>
      <xdr:spPr>
        <a:xfrm>
          <a:off x="0" y="723900"/>
          <a:ext cx="219075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January</a:t>
          </a:r>
        </a:p>
      </xdr:txBody>
    </xdr:sp>
    <xdr:clientData/>
  </xdr:twoCellAnchor>
  <xdr:twoCellAnchor>
    <xdr:from>
      <xdr:col>0</xdr:col>
      <xdr:colOff>469900</xdr:colOff>
      <xdr:row>6</xdr:row>
      <xdr:rowOff>152400</xdr:rowOff>
    </xdr:from>
    <xdr:to>
      <xdr:col>4</xdr:col>
      <xdr:colOff>190500</xdr:colOff>
      <xdr:row>9</xdr:row>
      <xdr:rowOff>12700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0A46C58-C0F1-4A1D-87EB-21C3E9E448D5}"/>
            </a:ext>
          </a:extLst>
        </xdr:cNvPr>
        <xdr:cNvSpPr/>
      </xdr:nvSpPr>
      <xdr:spPr>
        <a:xfrm>
          <a:off x="469900" y="1263650"/>
          <a:ext cx="2159000" cy="44450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tx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February</a:t>
          </a:r>
        </a:p>
      </xdr:txBody>
    </xdr:sp>
    <xdr:clientData/>
  </xdr:twoCellAnchor>
  <xdr:twoCellAnchor>
    <xdr:from>
      <xdr:col>0</xdr:col>
      <xdr:colOff>19050</xdr:colOff>
      <xdr:row>9</xdr:row>
      <xdr:rowOff>127000</xdr:rowOff>
    </xdr:from>
    <xdr:to>
      <xdr:col>3</xdr:col>
      <xdr:colOff>349250</xdr:colOff>
      <xdr:row>12</xdr:row>
      <xdr:rowOff>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A8A6BA-ACC2-4225-81AD-3CCB76D4DB0F}"/>
            </a:ext>
          </a:extLst>
        </xdr:cNvPr>
        <xdr:cNvSpPr/>
      </xdr:nvSpPr>
      <xdr:spPr>
        <a:xfrm>
          <a:off x="19050" y="1822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March</a:t>
          </a:r>
        </a:p>
      </xdr:txBody>
    </xdr:sp>
    <xdr:clientData/>
  </xdr:twoCellAnchor>
  <xdr:twoCellAnchor>
    <xdr:from>
      <xdr:col>0</xdr:col>
      <xdr:colOff>19050</xdr:colOff>
      <xdr:row>12</xdr:row>
      <xdr:rowOff>76200</xdr:rowOff>
    </xdr:from>
    <xdr:to>
      <xdr:col>3</xdr:col>
      <xdr:colOff>349250</xdr:colOff>
      <xdr:row>14</xdr:row>
      <xdr:rowOff>133350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04B88CC-CBE0-47AF-8BBC-EEB1E140B6DE}"/>
            </a:ext>
          </a:extLst>
        </xdr:cNvPr>
        <xdr:cNvSpPr/>
      </xdr:nvSpPr>
      <xdr:spPr>
        <a:xfrm>
          <a:off x="19050" y="23241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April</a:t>
          </a:r>
        </a:p>
      </xdr:txBody>
    </xdr:sp>
    <xdr:clientData/>
  </xdr:twoCellAnchor>
  <xdr:twoCellAnchor>
    <xdr:from>
      <xdr:col>0</xdr:col>
      <xdr:colOff>19050</xdr:colOff>
      <xdr:row>15</xdr:row>
      <xdr:rowOff>44450</xdr:rowOff>
    </xdr:from>
    <xdr:to>
      <xdr:col>3</xdr:col>
      <xdr:colOff>349250</xdr:colOff>
      <xdr:row>17</xdr:row>
      <xdr:rowOff>101600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ABC875A-6294-4F2E-9421-696F3E235597}"/>
            </a:ext>
          </a:extLst>
        </xdr:cNvPr>
        <xdr:cNvSpPr/>
      </xdr:nvSpPr>
      <xdr:spPr>
        <a:xfrm>
          <a:off x="19050" y="28448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May</a:t>
          </a:r>
        </a:p>
      </xdr:txBody>
    </xdr:sp>
    <xdr:clientData/>
  </xdr:twoCellAnchor>
  <xdr:twoCellAnchor>
    <xdr:from>
      <xdr:col>0</xdr:col>
      <xdr:colOff>19050</xdr:colOff>
      <xdr:row>17</xdr:row>
      <xdr:rowOff>177800</xdr:rowOff>
    </xdr:from>
    <xdr:to>
      <xdr:col>3</xdr:col>
      <xdr:colOff>349250</xdr:colOff>
      <xdr:row>20</xdr:row>
      <xdr:rowOff>50800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6D81F78-4EE9-466A-B5D1-0F65C057F965}"/>
            </a:ext>
          </a:extLst>
        </xdr:cNvPr>
        <xdr:cNvSpPr/>
      </xdr:nvSpPr>
      <xdr:spPr>
        <a:xfrm>
          <a:off x="19050" y="3346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June</a:t>
          </a:r>
        </a:p>
      </xdr:txBody>
    </xdr:sp>
    <xdr:clientData/>
  </xdr:twoCellAnchor>
  <xdr:twoCellAnchor>
    <xdr:from>
      <xdr:col>0</xdr:col>
      <xdr:colOff>19050</xdr:colOff>
      <xdr:row>20</xdr:row>
      <xdr:rowOff>120650</xdr:rowOff>
    </xdr:from>
    <xdr:to>
      <xdr:col>3</xdr:col>
      <xdr:colOff>349250</xdr:colOff>
      <xdr:row>22</xdr:row>
      <xdr:rowOff>177800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17CD302-CE8E-4D16-9338-C86E6AC282FF}"/>
            </a:ext>
          </a:extLst>
        </xdr:cNvPr>
        <xdr:cNvSpPr/>
      </xdr:nvSpPr>
      <xdr:spPr>
        <a:xfrm>
          <a:off x="19050" y="38417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July</a:t>
          </a:r>
        </a:p>
      </xdr:txBody>
    </xdr:sp>
    <xdr:clientData/>
  </xdr:twoCellAnchor>
  <xdr:twoCellAnchor>
    <xdr:from>
      <xdr:col>0</xdr:col>
      <xdr:colOff>19050</xdr:colOff>
      <xdr:row>23</xdr:row>
      <xdr:rowOff>57150</xdr:rowOff>
    </xdr:from>
    <xdr:to>
      <xdr:col>3</xdr:col>
      <xdr:colOff>349250</xdr:colOff>
      <xdr:row>25</xdr:row>
      <xdr:rowOff>114300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00072C4-649E-4708-B4E4-AC50FB6E761F}"/>
            </a:ext>
          </a:extLst>
        </xdr:cNvPr>
        <xdr:cNvSpPr/>
      </xdr:nvSpPr>
      <xdr:spPr>
        <a:xfrm>
          <a:off x="19050" y="43307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August</a:t>
          </a:r>
        </a:p>
      </xdr:txBody>
    </xdr:sp>
    <xdr:clientData/>
  </xdr:twoCellAnchor>
  <xdr:twoCellAnchor>
    <xdr:from>
      <xdr:col>0</xdr:col>
      <xdr:colOff>19050</xdr:colOff>
      <xdr:row>25</xdr:row>
      <xdr:rowOff>165100</xdr:rowOff>
    </xdr:from>
    <xdr:to>
      <xdr:col>3</xdr:col>
      <xdr:colOff>349250</xdr:colOff>
      <xdr:row>28</xdr:row>
      <xdr:rowOff>38100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05F93E8-9557-4BF7-B12A-95E367A2D0B1}"/>
            </a:ext>
          </a:extLst>
        </xdr:cNvPr>
        <xdr:cNvSpPr/>
      </xdr:nvSpPr>
      <xdr:spPr>
        <a:xfrm>
          <a:off x="19050" y="480695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September</a:t>
          </a:r>
        </a:p>
      </xdr:txBody>
    </xdr:sp>
    <xdr:clientData/>
  </xdr:twoCellAnchor>
  <xdr:twoCellAnchor>
    <xdr:from>
      <xdr:col>0</xdr:col>
      <xdr:colOff>19050</xdr:colOff>
      <xdr:row>28</xdr:row>
      <xdr:rowOff>95250</xdr:rowOff>
    </xdr:from>
    <xdr:to>
      <xdr:col>3</xdr:col>
      <xdr:colOff>349250</xdr:colOff>
      <xdr:row>30</xdr:row>
      <xdr:rowOff>152400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B6B403F-3B1B-492F-9414-0BF890CF0A8F}"/>
            </a:ext>
          </a:extLst>
        </xdr:cNvPr>
        <xdr:cNvSpPr/>
      </xdr:nvSpPr>
      <xdr:spPr>
        <a:xfrm>
          <a:off x="19050" y="529590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October</a:t>
          </a:r>
        </a:p>
      </xdr:txBody>
    </xdr:sp>
    <xdr:clientData/>
  </xdr:twoCellAnchor>
  <xdr:twoCellAnchor>
    <xdr:from>
      <xdr:col>0</xdr:col>
      <xdr:colOff>19050</xdr:colOff>
      <xdr:row>31</xdr:row>
      <xdr:rowOff>44450</xdr:rowOff>
    </xdr:from>
    <xdr:to>
      <xdr:col>3</xdr:col>
      <xdr:colOff>349250</xdr:colOff>
      <xdr:row>33</xdr:row>
      <xdr:rowOff>101600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B4A5EF2-2848-403D-A631-991B88FF9E04}"/>
            </a:ext>
          </a:extLst>
        </xdr:cNvPr>
        <xdr:cNvSpPr/>
      </xdr:nvSpPr>
      <xdr:spPr>
        <a:xfrm>
          <a:off x="19050" y="58039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November</a:t>
          </a:r>
        </a:p>
      </xdr:txBody>
    </xdr:sp>
    <xdr:clientData/>
  </xdr:twoCellAnchor>
  <xdr:twoCellAnchor>
    <xdr:from>
      <xdr:col>0</xdr:col>
      <xdr:colOff>19050</xdr:colOff>
      <xdr:row>34</xdr:row>
      <xdr:rowOff>12700</xdr:rowOff>
    </xdr:from>
    <xdr:to>
      <xdr:col>3</xdr:col>
      <xdr:colOff>349250</xdr:colOff>
      <xdr:row>36</xdr:row>
      <xdr:rowOff>69850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EC22D09-0DF3-44A3-9107-5E8740B0A981}"/>
            </a:ext>
          </a:extLst>
        </xdr:cNvPr>
        <xdr:cNvSpPr/>
      </xdr:nvSpPr>
      <xdr:spPr>
        <a:xfrm>
          <a:off x="19050" y="63246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December</a:t>
          </a:r>
        </a:p>
      </xdr:txBody>
    </xdr:sp>
    <xdr:clientData/>
  </xdr:twoCellAnchor>
  <xdr:twoCellAnchor>
    <xdr:from>
      <xdr:col>43</xdr:col>
      <xdr:colOff>12700</xdr:colOff>
      <xdr:row>0</xdr:row>
      <xdr:rowOff>12700</xdr:rowOff>
    </xdr:from>
    <xdr:to>
      <xdr:col>58</xdr:col>
      <xdr:colOff>105741</xdr:colOff>
      <xdr:row>3</xdr:row>
      <xdr:rowOff>16329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23F1BB6D-A67E-46F2-B224-E583D84C047D}"/>
            </a:ext>
          </a:extLst>
        </xdr:cNvPr>
        <xdr:cNvSpPr/>
      </xdr:nvSpPr>
      <xdr:spPr>
        <a:xfrm>
          <a:off x="16535400" y="12700"/>
          <a:ext cx="12386641" cy="556079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3</xdr:col>
      <xdr:colOff>7857</xdr:colOff>
      <xdr:row>0</xdr:row>
      <xdr:rowOff>176696</xdr:rowOff>
    </xdr:from>
    <xdr:to>
      <xdr:col>4</xdr:col>
      <xdr:colOff>272900</xdr:colOff>
      <xdr:row>2</xdr:row>
      <xdr:rowOff>27609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79D8C76-3293-4502-9DA4-55F0C5341C0D}"/>
            </a:ext>
          </a:extLst>
        </xdr:cNvPr>
        <xdr:cNvSpPr txBox="1"/>
      </xdr:nvSpPr>
      <xdr:spPr>
        <a:xfrm>
          <a:off x="1836657" y="176696"/>
          <a:ext cx="874643" cy="219213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From</a:t>
          </a:r>
        </a:p>
      </xdr:txBody>
    </xdr:sp>
    <xdr:clientData/>
  </xdr:twoCellAnchor>
  <xdr:twoCellAnchor>
    <xdr:from>
      <xdr:col>4</xdr:col>
      <xdr:colOff>265169</xdr:colOff>
      <xdr:row>0</xdr:row>
      <xdr:rowOff>174487</xdr:rowOff>
    </xdr:from>
    <xdr:to>
      <xdr:col>5</xdr:col>
      <xdr:colOff>568738</xdr:colOff>
      <xdr:row>2</xdr:row>
      <xdr:rowOff>29308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B0356D4A-BD35-481B-A03D-44CB1476BCA3}"/>
            </a:ext>
          </a:extLst>
        </xdr:cNvPr>
        <xdr:cNvSpPr txBox="1"/>
      </xdr:nvSpPr>
      <xdr:spPr>
        <a:xfrm>
          <a:off x="2703569" y="174487"/>
          <a:ext cx="913169" cy="223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A74C8A5-2B8F-49D7-9758-01944B2B7A7F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01-Feb-2025</a:t>
          </a:fld>
          <a:endParaRPr lang="en-IN" sz="1100" b="1"/>
        </a:p>
      </xdr:txBody>
    </xdr:sp>
    <xdr:clientData/>
  </xdr:twoCellAnchor>
  <xdr:twoCellAnchor>
    <xdr:from>
      <xdr:col>6</xdr:col>
      <xdr:colOff>61544</xdr:colOff>
      <xdr:row>1</xdr:row>
      <xdr:rowOff>849</xdr:rowOff>
    </xdr:from>
    <xdr:to>
      <xdr:col>7</xdr:col>
      <xdr:colOff>324634</xdr:colOff>
      <xdr:row>2</xdr:row>
      <xdr:rowOff>35424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A8B2849A-4C0A-48CD-8ACC-6B41C3DCD166}"/>
            </a:ext>
          </a:extLst>
        </xdr:cNvPr>
        <xdr:cNvSpPr txBox="1"/>
      </xdr:nvSpPr>
      <xdr:spPr>
        <a:xfrm>
          <a:off x="3719144" y="184999"/>
          <a:ext cx="599640" cy="218725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To</a:t>
          </a:r>
        </a:p>
      </xdr:txBody>
    </xdr:sp>
    <xdr:clientData/>
  </xdr:twoCellAnchor>
  <xdr:twoCellAnchor>
    <xdr:from>
      <xdr:col>7</xdr:col>
      <xdr:colOff>316902</xdr:colOff>
      <xdr:row>0</xdr:row>
      <xdr:rowOff>182302</xdr:rowOff>
    </xdr:from>
    <xdr:to>
      <xdr:col>8</xdr:col>
      <xdr:colOff>622299</xdr:colOff>
      <xdr:row>2</xdr:row>
      <xdr:rowOff>44450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671BC5B9-83AB-4EEC-BC43-CA10B9FBCF80}"/>
            </a:ext>
          </a:extLst>
        </xdr:cNvPr>
        <xdr:cNvSpPr txBox="1"/>
      </xdr:nvSpPr>
      <xdr:spPr>
        <a:xfrm>
          <a:off x="4311052" y="182302"/>
          <a:ext cx="1092797" cy="230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62A3747-969F-470E-8E57-1ED155FEC7EC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28-Feb-2025</a:t>
          </a:fld>
          <a:endParaRPr lang="en-IN" sz="1100" b="1"/>
        </a:p>
      </xdr:txBody>
    </xdr:sp>
    <xdr:clientData/>
  </xdr:twoCellAnchor>
  <xdr:twoCellAnchor>
    <xdr:from>
      <xdr:col>9</xdr:col>
      <xdr:colOff>304800</xdr:colOff>
      <xdr:row>0</xdr:row>
      <xdr:rowOff>114300</xdr:rowOff>
    </xdr:from>
    <xdr:to>
      <xdr:col>27</xdr:col>
      <xdr:colOff>244231</xdr:colOff>
      <xdr:row>2</xdr:row>
      <xdr:rowOff>76200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227DB302-BA39-42B9-B812-0A783EB1DC7C}"/>
            </a:ext>
          </a:extLst>
        </xdr:cNvPr>
        <xdr:cNvSpPr/>
      </xdr:nvSpPr>
      <xdr:spPr>
        <a:xfrm>
          <a:off x="6146800" y="114300"/>
          <a:ext cx="5590931" cy="330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63500</xdr:colOff>
      <xdr:row>0</xdr:row>
      <xdr:rowOff>82550</xdr:rowOff>
    </xdr:from>
    <xdr:to>
      <xdr:col>21</xdr:col>
      <xdr:colOff>222250</xdr:colOff>
      <xdr:row>2</xdr:row>
      <xdr:rowOff>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F04454E-D7F2-4832-B910-9BFDCA2FEC3B}"/>
            </a:ext>
          </a:extLst>
        </xdr:cNvPr>
        <xdr:cNvSpPr txBox="1"/>
      </xdr:nvSpPr>
      <xdr:spPr>
        <a:xfrm>
          <a:off x="6470650" y="82550"/>
          <a:ext cx="3587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273050</xdr:colOff>
      <xdr:row>0</xdr:row>
      <xdr:rowOff>120650</xdr:rowOff>
    </xdr:from>
    <xdr:to>
      <xdr:col>10</xdr:col>
      <xdr:colOff>63500</xdr:colOff>
      <xdr:row>2</xdr:row>
      <xdr:rowOff>107950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D6076924-6A61-4C0A-A1F4-688547F00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6115050" y="120650"/>
          <a:ext cx="355600" cy="355600"/>
        </a:xfrm>
        <a:prstGeom prst="rect">
          <a:avLst/>
        </a:prstGeom>
      </xdr:spPr>
    </xdr:pic>
    <xdr:clientData/>
  </xdr:twoCellAnchor>
  <xdr:twoCellAnchor>
    <xdr:from>
      <xdr:col>19</xdr:col>
      <xdr:colOff>86456</xdr:colOff>
      <xdr:row>0</xdr:row>
      <xdr:rowOff>53730</xdr:rowOff>
    </xdr:from>
    <xdr:to>
      <xdr:col>25</xdr:col>
      <xdr:colOff>62035</xdr:colOff>
      <xdr:row>2</xdr:row>
      <xdr:rowOff>58615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E0F59C03-2A4F-4FB5-94C8-335DDAF3DCE1}"/>
            </a:ext>
          </a:extLst>
        </xdr:cNvPr>
        <xdr:cNvSpPr txBox="1"/>
      </xdr:nvSpPr>
      <xdr:spPr>
        <a:xfrm>
          <a:off x="9465406" y="53730"/>
          <a:ext cx="1607529" cy="373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B532F8-0800-498F-81B3-2CEC613E67CD}" type="TxLink">
            <a:rPr lang="en-US" sz="2400" b="1" i="0" u="none" strike="noStrike">
              <a:solidFill>
                <a:srgbClr val="FF0000"/>
              </a:solidFill>
              <a:latin typeface="Aptos Narrow"/>
            </a:rPr>
            <a:pPr/>
            <a:t>February</a:t>
          </a:fld>
          <a:endParaRPr lang="en-IN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108883</xdr:colOff>
      <xdr:row>0</xdr:row>
      <xdr:rowOff>142654</xdr:rowOff>
    </xdr:from>
    <xdr:to>
      <xdr:col>33</xdr:col>
      <xdr:colOff>24565</xdr:colOff>
      <xdr:row>2</xdr:row>
      <xdr:rowOff>126204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7AA931AA-472D-43BF-A4A6-68B094DB58BC}"/>
            </a:ext>
          </a:extLst>
        </xdr:cNvPr>
        <xdr:cNvSpPr txBox="1"/>
      </xdr:nvSpPr>
      <xdr:spPr>
        <a:xfrm>
          <a:off x="12707283" y="142654"/>
          <a:ext cx="506232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🟢</a:t>
          </a:r>
          <a:endParaRPr lang="en-IN">
            <a:effectLst/>
          </a:endParaRPr>
        </a:p>
      </xdr:txBody>
    </xdr:sp>
    <xdr:clientData/>
  </xdr:twoCellAnchor>
  <xdr:twoCellAnchor>
    <xdr:from>
      <xdr:col>31</xdr:col>
      <xdr:colOff>315896</xdr:colOff>
      <xdr:row>0</xdr:row>
      <xdr:rowOff>112109</xdr:rowOff>
    </xdr:from>
    <xdr:to>
      <xdr:col>36</xdr:col>
      <xdr:colOff>4581</xdr:colOff>
      <xdr:row>2</xdr:row>
      <xdr:rowOff>79826</xdr:rowOff>
    </xdr:to>
    <xdr:sp macro="" textlink="$L$5">
      <xdr:nvSpPr>
        <xdr:cNvPr id="26" name="TextBox 25">
          <a:extLst>
            <a:ext uri="{FF2B5EF4-FFF2-40B4-BE49-F238E27FC236}">
              <a16:creationId xmlns:a16="http://schemas.microsoft.com/office/drawing/2014/main" id="{2A595E84-3305-49FD-8D6F-E9E1DAB6E9EA}"/>
            </a:ext>
          </a:extLst>
        </xdr:cNvPr>
        <xdr:cNvSpPr txBox="1"/>
      </xdr:nvSpPr>
      <xdr:spPr>
        <a:xfrm>
          <a:off x="12914296" y="112109"/>
          <a:ext cx="1022185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Present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35</xdr:col>
      <xdr:colOff>164136</xdr:colOff>
      <xdr:row>0</xdr:row>
      <xdr:rowOff>157941</xdr:rowOff>
    </xdr:from>
    <xdr:to>
      <xdr:col>37</xdr:col>
      <xdr:colOff>78274</xdr:colOff>
      <xdr:row>2</xdr:row>
      <xdr:rowOff>141491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2BCFE32C-6890-493B-A522-6236FC18AE39}"/>
            </a:ext>
          </a:extLst>
        </xdr:cNvPr>
        <xdr:cNvSpPr txBox="1"/>
      </xdr:nvSpPr>
      <xdr:spPr>
        <a:xfrm>
          <a:off x="13810286" y="157941"/>
          <a:ext cx="504688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🔴</a:t>
          </a:r>
        </a:p>
      </xdr:txBody>
    </xdr:sp>
    <xdr:clientData/>
  </xdr:twoCellAnchor>
  <xdr:twoCellAnchor>
    <xdr:from>
      <xdr:col>36</xdr:col>
      <xdr:colOff>56414</xdr:colOff>
      <xdr:row>0</xdr:row>
      <xdr:rowOff>130252</xdr:rowOff>
    </xdr:from>
    <xdr:to>
      <xdr:col>39</xdr:col>
      <xdr:colOff>187784</xdr:colOff>
      <xdr:row>2</xdr:row>
      <xdr:rowOff>97969</xdr:rowOff>
    </xdr:to>
    <xdr:sp macro="" textlink="$L$5">
      <xdr:nvSpPr>
        <xdr:cNvPr id="28" name="TextBox 27">
          <a:extLst>
            <a:ext uri="{FF2B5EF4-FFF2-40B4-BE49-F238E27FC236}">
              <a16:creationId xmlns:a16="http://schemas.microsoft.com/office/drawing/2014/main" id="{AF188969-817E-464D-805B-57B8F33CA25D}"/>
            </a:ext>
          </a:extLst>
        </xdr:cNvPr>
        <xdr:cNvSpPr txBox="1"/>
      </xdr:nvSpPr>
      <xdr:spPr>
        <a:xfrm>
          <a:off x="13988314" y="130252"/>
          <a:ext cx="1020370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Absent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48021</xdr:colOff>
      <xdr:row>0</xdr:row>
      <xdr:rowOff>168827</xdr:rowOff>
    </xdr:from>
    <xdr:to>
      <xdr:col>41</xdr:col>
      <xdr:colOff>71016</xdr:colOff>
      <xdr:row>2</xdr:row>
      <xdr:rowOff>152377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BDE04625-EB45-4DA1-AFC5-A0D18ADC47BF}"/>
            </a:ext>
          </a:extLst>
        </xdr:cNvPr>
        <xdr:cNvSpPr txBox="1"/>
      </xdr:nvSpPr>
      <xdr:spPr>
        <a:xfrm>
          <a:off x="14868921" y="168827"/>
          <a:ext cx="505595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🟡</a:t>
          </a:r>
        </a:p>
      </xdr:txBody>
    </xdr:sp>
    <xdr:clientData/>
  </xdr:twoCellAnchor>
  <xdr:twoCellAnchor>
    <xdr:from>
      <xdr:col>39</xdr:col>
      <xdr:colOff>132613</xdr:colOff>
      <xdr:row>0</xdr:row>
      <xdr:rowOff>130252</xdr:rowOff>
    </xdr:from>
    <xdr:to>
      <xdr:col>42</xdr:col>
      <xdr:colOff>64412</xdr:colOff>
      <xdr:row>2</xdr:row>
      <xdr:rowOff>97969</xdr:rowOff>
    </xdr:to>
    <xdr:sp macro="" textlink="$L$5">
      <xdr:nvSpPr>
        <xdr:cNvPr id="30" name="TextBox 29">
          <a:extLst>
            <a:ext uri="{FF2B5EF4-FFF2-40B4-BE49-F238E27FC236}">
              <a16:creationId xmlns:a16="http://schemas.microsoft.com/office/drawing/2014/main" id="{FF27FF9F-3149-45D7-B8E7-1EA623D4E2EE}"/>
            </a:ext>
          </a:extLst>
        </xdr:cNvPr>
        <xdr:cNvSpPr txBox="1"/>
      </xdr:nvSpPr>
      <xdr:spPr>
        <a:xfrm>
          <a:off x="14953513" y="130252"/>
          <a:ext cx="1023999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Leave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390769</xdr:colOff>
      <xdr:row>0</xdr:row>
      <xdr:rowOff>12700</xdr:rowOff>
    </xdr:from>
    <xdr:to>
      <xdr:col>42</xdr:col>
      <xdr:colOff>57150</xdr:colOff>
      <xdr:row>2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25E6AA0-36CF-4FCD-8E18-4AB1565A021D}"/>
            </a:ext>
          </a:extLst>
        </xdr:cNvPr>
        <xdr:cNvSpPr/>
      </xdr:nvSpPr>
      <xdr:spPr>
        <a:xfrm>
          <a:off x="1609969" y="12700"/>
          <a:ext cx="14360281" cy="5207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6351</xdr:colOff>
      <xdr:row>0</xdr:row>
      <xdr:rowOff>0</xdr:rowOff>
    </xdr:from>
    <xdr:to>
      <xdr:col>3</xdr:col>
      <xdr:colOff>19050</xdr:colOff>
      <xdr:row>37</xdr:row>
      <xdr:rowOff>120855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36CB389-1C55-453D-853D-6D4C862C5C5D}"/>
            </a:ext>
          </a:extLst>
        </xdr:cNvPr>
        <xdr:cNvSpPr/>
      </xdr:nvSpPr>
      <xdr:spPr>
        <a:xfrm>
          <a:off x="6351" y="0"/>
          <a:ext cx="1841499" cy="698520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3</xdr:row>
      <xdr:rowOff>158750</xdr:rowOff>
    </xdr:from>
    <xdr:to>
      <xdr:col>3</xdr:col>
      <xdr:colOff>361950</xdr:colOff>
      <xdr:row>6</xdr:row>
      <xdr:rowOff>31750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0B5CD9-6D66-4570-85BC-A836F20EF0CC}"/>
            </a:ext>
          </a:extLst>
        </xdr:cNvPr>
        <xdr:cNvSpPr/>
      </xdr:nvSpPr>
      <xdr:spPr>
        <a:xfrm>
          <a:off x="0" y="711200"/>
          <a:ext cx="219075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January</a:t>
          </a:r>
        </a:p>
      </xdr:txBody>
    </xdr:sp>
    <xdr:clientData/>
  </xdr:twoCellAnchor>
  <xdr:twoCellAnchor>
    <xdr:from>
      <xdr:col>0</xdr:col>
      <xdr:colOff>19050</xdr:colOff>
      <xdr:row>7</xdr:row>
      <xdr:rowOff>0</xdr:rowOff>
    </xdr:from>
    <xdr:to>
      <xdr:col>3</xdr:col>
      <xdr:colOff>349250</xdr:colOff>
      <xdr:row>9</xdr:row>
      <xdr:rowOff>57150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B6518D9-DD36-44E1-85F4-540CF0B10021}"/>
            </a:ext>
          </a:extLst>
        </xdr:cNvPr>
        <xdr:cNvSpPr/>
      </xdr:nvSpPr>
      <xdr:spPr>
        <a:xfrm>
          <a:off x="19050" y="1308100"/>
          <a:ext cx="2159000" cy="4445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February</a:t>
          </a:r>
        </a:p>
      </xdr:txBody>
    </xdr:sp>
    <xdr:clientData/>
  </xdr:twoCellAnchor>
  <xdr:twoCellAnchor>
    <xdr:from>
      <xdr:col>1</xdr:col>
      <xdr:colOff>165100</xdr:colOff>
      <xdr:row>9</xdr:row>
      <xdr:rowOff>133350</xdr:rowOff>
    </xdr:from>
    <xdr:to>
      <xdr:col>4</xdr:col>
      <xdr:colOff>495300</xdr:colOff>
      <xdr:row>12</xdr:row>
      <xdr:rowOff>6350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F9D8CE3-6492-481F-BEFD-974559F21386}"/>
            </a:ext>
          </a:extLst>
        </xdr:cNvPr>
        <xdr:cNvSpPr/>
      </xdr:nvSpPr>
      <xdr:spPr>
        <a:xfrm>
          <a:off x="774700" y="1828800"/>
          <a:ext cx="2159000" cy="42545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tx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March</a:t>
          </a:r>
        </a:p>
      </xdr:txBody>
    </xdr:sp>
    <xdr:clientData/>
  </xdr:twoCellAnchor>
  <xdr:twoCellAnchor>
    <xdr:from>
      <xdr:col>0</xdr:col>
      <xdr:colOff>19050</xdr:colOff>
      <xdr:row>12</xdr:row>
      <xdr:rowOff>76200</xdr:rowOff>
    </xdr:from>
    <xdr:to>
      <xdr:col>3</xdr:col>
      <xdr:colOff>349250</xdr:colOff>
      <xdr:row>14</xdr:row>
      <xdr:rowOff>133350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08CC624-6C3A-4E79-BC8F-FFB4259B2A75}"/>
            </a:ext>
          </a:extLst>
        </xdr:cNvPr>
        <xdr:cNvSpPr/>
      </xdr:nvSpPr>
      <xdr:spPr>
        <a:xfrm>
          <a:off x="19050" y="23241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April</a:t>
          </a:r>
        </a:p>
      </xdr:txBody>
    </xdr:sp>
    <xdr:clientData/>
  </xdr:twoCellAnchor>
  <xdr:twoCellAnchor>
    <xdr:from>
      <xdr:col>0</xdr:col>
      <xdr:colOff>19050</xdr:colOff>
      <xdr:row>15</xdr:row>
      <xdr:rowOff>44450</xdr:rowOff>
    </xdr:from>
    <xdr:to>
      <xdr:col>3</xdr:col>
      <xdr:colOff>349250</xdr:colOff>
      <xdr:row>17</xdr:row>
      <xdr:rowOff>101600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B96A523-2526-4C35-8C3B-20AACFA56149}"/>
            </a:ext>
          </a:extLst>
        </xdr:cNvPr>
        <xdr:cNvSpPr/>
      </xdr:nvSpPr>
      <xdr:spPr>
        <a:xfrm>
          <a:off x="19050" y="28448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May</a:t>
          </a:r>
        </a:p>
      </xdr:txBody>
    </xdr:sp>
    <xdr:clientData/>
  </xdr:twoCellAnchor>
  <xdr:twoCellAnchor>
    <xdr:from>
      <xdr:col>0</xdr:col>
      <xdr:colOff>19050</xdr:colOff>
      <xdr:row>17</xdr:row>
      <xdr:rowOff>177800</xdr:rowOff>
    </xdr:from>
    <xdr:to>
      <xdr:col>3</xdr:col>
      <xdr:colOff>349250</xdr:colOff>
      <xdr:row>20</xdr:row>
      <xdr:rowOff>50800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EFF3C46-3D06-4F3A-9794-7527D3E2C82B}"/>
            </a:ext>
          </a:extLst>
        </xdr:cNvPr>
        <xdr:cNvSpPr/>
      </xdr:nvSpPr>
      <xdr:spPr>
        <a:xfrm>
          <a:off x="19050" y="3346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June</a:t>
          </a:r>
        </a:p>
      </xdr:txBody>
    </xdr:sp>
    <xdr:clientData/>
  </xdr:twoCellAnchor>
  <xdr:twoCellAnchor>
    <xdr:from>
      <xdr:col>0</xdr:col>
      <xdr:colOff>19050</xdr:colOff>
      <xdr:row>20</xdr:row>
      <xdr:rowOff>120650</xdr:rowOff>
    </xdr:from>
    <xdr:to>
      <xdr:col>3</xdr:col>
      <xdr:colOff>349250</xdr:colOff>
      <xdr:row>22</xdr:row>
      <xdr:rowOff>177800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3F9FAD5-CF69-4357-B6BB-D6205C8B4AF6}"/>
            </a:ext>
          </a:extLst>
        </xdr:cNvPr>
        <xdr:cNvSpPr/>
      </xdr:nvSpPr>
      <xdr:spPr>
        <a:xfrm>
          <a:off x="19050" y="38417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July</a:t>
          </a:r>
        </a:p>
      </xdr:txBody>
    </xdr:sp>
    <xdr:clientData/>
  </xdr:twoCellAnchor>
  <xdr:twoCellAnchor>
    <xdr:from>
      <xdr:col>0</xdr:col>
      <xdr:colOff>19050</xdr:colOff>
      <xdr:row>23</xdr:row>
      <xdr:rowOff>57150</xdr:rowOff>
    </xdr:from>
    <xdr:to>
      <xdr:col>3</xdr:col>
      <xdr:colOff>349250</xdr:colOff>
      <xdr:row>25</xdr:row>
      <xdr:rowOff>114300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D03A69B-7A53-4351-8166-C48FB82ED5AB}"/>
            </a:ext>
          </a:extLst>
        </xdr:cNvPr>
        <xdr:cNvSpPr/>
      </xdr:nvSpPr>
      <xdr:spPr>
        <a:xfrm>
          <a:off x="19050" y="43307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August</a:t>
          </a:r>
        </a:p>
      </xdr:txBody>
    </xdr:sp>
    <xdr:clientData/>
  </xdr:twoCellAnchor>
  <xdr:twoCellAnchor>
    <xdr:from>
      <xdr:col>0</xdr:col>
      <xdr:colOff>19050</xdr:colOff>
      <xdr:row>25</xdr:row>
      <xdr:rowOff>165100</xdr:rowOff>
    </xdr:from>
    <xdr:to>
      <xdr:col>3</xdr:col>
      <xdr:colOff>349250</xdr:colOff>
      <xdr:row>28</xdr:row>
      <xdr:rowOff>38100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BCACDB7-114A-4C47-A41A-1DDC1BD7F512}"/>
            </a:ext>
          </a:extLst>
        </xdr:cNvPr>
        <xdr:cNvSpPr/>
      </xdr:nvSpPr>
      <xdr:spPr>
        <a:xfrm>
          <a:off x="19050" y="480695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September</a:t>
          </a:r>
        </a:p>
      </xdr:txBody>
    </xdr:sp>
    <xdr:clientData/>
  </xdr:twoCellAnchor>
  <xdr:twoCellAnchor>
    <xdr:from>
      <xdr:col>0</xdr:col>
      <xdr:colOff>19050</xdr:colOff>
      <xdr:row>28</xdr:row>
      <xdr:rowOff>95250</xdr:rowOff>
    </xdr:from>
    <xdr:to>
      <xdr:col>3</xdr:col>
      <xdr:colOff>349250</xdr:colOff>
      <xdr:row>30</xdr:row>
      <xdr:rowOff>152400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15B1EE5-1638-498A-9B29-EF5E419BD045}"/>
            </a:ext>
          </a:extLst>
        </xdr:cNvPr>
        <xdr:cNvSpPr/>
      </xdr:nvSpPr>
      <xdr:spPr>
        <a:xfrm>
          <a:off x="19050" y="529590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October</a:t>
          </a:r>
        </a:p>
      </xdr:txBody>
    </xdr:sp>
    <xdr:clientData/>
  </xdr:twoCellAnchor>
  <xdr:twoCellAnchor>
    <xdr:from>
      <xdr:col>0</xdr:col>
      <xdr:colOff>19050</xdr:colOff>
      <xdr:row>31</xdr:row>
      <xdr:rowOff>44450</xdr:rowOff>
    </xdr:from>
    <xdr:to>
      <xdr:col>3</xdr:col>
      <xdr:colOff>349250</xdr:colOff>
      <xdr:row>33</xdr:row>
      <xdr:rowOff>101600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61EFBAB5-995B-4F5C-B379-969F2D77C73A}"/>
            </a:ext>
          </a:extLst>
        </xdr:cNvPr>
        <xdr:cNvSpPr/>
      </xdr:nvSpPr>
      <xdr:spPr>
        <a:xfrm>
          <a:off x="19050" y="58039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November</a:t>
          </a:r>
        </a:p>
      </xdr:txBody>
    </xdr:sp>
    <xdr:clientData/>
  </xdr:twoCellAnchor>
  <xdr:twoCellAnchor>
    <xdr:from>
      <xdr:col>0</xdr:col>
      <xdr:colOff>19050</xdr:colOff>
      <xdr:row>34</xdr:row>
      <xdr:rowOff>12700</xdr:rowOff>
    </xdr:from>
    <xdr:to>
      <xdr:col>3</xdr:col>
      <xdr:colOff>349250</xdr:colOff>
      <xdr:row>36</xdr:row>
      <xdr:rowOff>69850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9C47973-E632-4D8E-9E73-209F14F25E99}"/>
            </a:ext>
          </a:extLst>
        </xdr:cNvPr>
        <xdr:cNvSpPr/>
      </xdr:nvSpPr>
      <xdr:spPr>
        <a:xfrm>
          <a:off x="19050" y="63246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December</a:t>
          </a:r>
        </a:p>
      </xdr:txBody>
    </xdr:sp>
    <xdr:clientData/>
  </xdr:twoCellAnchor>
  <xdr:twoCellAnchor>
    <xdr:from>
      <xdr:col>43</xdr:col>
      <xdr:colOff>12700</xdr:colOff>
      <xdr:row>0</xdr:row>
      <xdr:rowOff>12700</xdr:rowOff>
    </xdr:from>
    <xdr:to>
      <xdr:col>58</xdr:col>
      <xdr:colOff>105741</xdr:colOff>
      <xdr:row>3</xdr:row>
      <xdr:rowOff>16329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E393744-0487-4A50-A4FD-A8AC330998FD}"/>
            </a:ext>
          </a:extLst>
        </xdr:cNvPr>
        <xdr:cNvSpPr/>
      </xdr:nvSpPr>
      <xdr:spPr>
        <a:xfrm>
          <a:off x="16535400" y="12700"/>
          <a:ext cx="12386641" cy="556079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3</xdr:col>
      <xdr:colOff>7857</xdr:colOff>
      <xdr:row>0</xdr:row>
      <xdr:rowOff>176696</xdr:rowOff>
    </xdr:from>
    <xdr:to>
      <xdr:col>4</xdr:col>
      <xdr:colOff>272900</xdr:colOff>
      <xdr:row>2</xdr:row>
      <xdr:rowOff>27609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DD8FCE5-55DB-4590-BD40-48C371989CFE}"/>
            </a:ext>
          </a:extLst>
        </xdr:cNvPr>
        <xdr:cNvSpPr txBox="1"/>
      </xdr:nvSpPr>
      <xdr:spPr>
        <a:xfrm>
          <a:off x="1836657" y="176696"/>
          <a:ext cx="874643" cy="219213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From</a:t>
          </a:r>
        </a:p>
      </xdr:txBody>
    </xdr:sp>
    <xdr:clientData/>
  </xdr:twoCellAnchor>
  <xdr:twoCellAnchor>
    <xdr:from>
      <xdr:col>4</xdr:col>
      <xdr:colOff>265169</xdr:colOff>
      <xdr:row>0</xdr:row>
      <xdr:rowOff>174487</xdr:rowOff>
    </xdr:from>
    <xdr:to>
      <xdr:col>5</xdr:col>
      <xdr:colOff>568738</xdr:colOff>
      <xdr:row>2</xdr:row>
      <xdr:rowOff>29308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27626A20-CF1E-4F83-866D-8214C37E3D58}"/>
            </a:ext>
          </a:extLst>
        </xdr:cNvPr>
        <xdr:cNvSpPr txBox="1"/>
      </xdr:nvSpPr>
      <xdr:spPr>
        <a:xfrm>
          <a:off x="2703569" y="174487"/>
          <a:ext cx="913169" cy="223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A74C8A5-2B8F-49D7-9758-01944B2B7A7F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01-Mar-2025</a:t>
          </a:fld>
          <a:endParaRPr lang="en-IN" sz="1100" b="1"/>
        </a:p>
      </xdr:txBody>
    </xdr:sp>
    <xdr:clientData/>
  </xdr:twoCellAnchor>
  <xdr:twoCellAnchor>
    <xdr:from>
      <xdr:col>6</xdr:col>
      <xdr:colOff>61544</xdr:colOff>
      <xdr:row>1</xdr:row>
      <xdr:rowOff>849</xdr:rowOff>
    </xdr:from>
    <xdr:to>
      <xdr:col>7</xdr:col>
      <xdr:colOff>324634</xdr:colOff>
      <xdr:row>2</xdr:row>
      <xdr:rowOff>35424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27B97C1-EF11-419F-97C1-2066733FD3E2}"/>
            </a:ext>
          </a:extLst>
        </xdr:cNvPr>
        <xdr:cNvSpPr txBox="1"/>
      </xdr:nvSpPr>
      <xdr:spPr>
        <a:xfrm>
          <a:off x="3719144" y="184999"/>
          <a:ext cx="599640" cy="218725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To</a:t>
          </a:r>
        </a:p>
      </xdr:txBody>
    </xdr:sp>
    <xdr:clientData/>
  </xdr:twoCellAnchor>
  <xdr:twoCellAnchor>
    <xdr:from>
      <xdr:col>7</xdr:col>
      <xdr:colOff>316902</xdr:colOff>
      <xdr:row>0</xdr:row>
      <xdr:rowOff>182302</xdr:rowOff>
    </xdr:from>
    <xdr:to>
      <xdr:col>8</xdr:col>
      <xdr:colOff>622299</xdr:colOff>
      <xdr:row>2</xdr:row>
      <xdr:rowOff>44450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50903B2F-BEA1-4759-8CE5-B2065B094634}"/>
            </a:ext>
          </a:extLst>
        </xdr:cNvPr>
        <xdr:cNvSpPr txBox="1"/>
      </xdr:nvSpPr>
      <xdr:spPr>
        <a:xfrm>
          <a:off x="4311052" y="182302"/>
          <a:ext cx="1092797" cy="230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62A3747-969F-470E-8E57-1ED155FEC7EC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31-Mar-2025</a:t>
          </a:fld>
          <a:endParaRPr lang="en-IN" sz="1100" b="1"/>
        </a:p>
      </xdr:txBody>
    </xdr:sp>
    <xdr:clientData/>
  </xdr:twoCellAnchor>
  <xdr:twoCellAnchor>
    <xdr:from>
      <xdr:col>9</xdr:col>
      <xdr:colOff>304800</xdr:colOff>
      <xdr:row>0</xdr:row>
      <xdr:rowOff>114300</xdr:rowOff>
    </xdr:from>
    <xdr:to>
      <xdr:col>27</xdr:col>
      <xdr:colOff>244231</xdr:colOff>
      <xdr:row>2</xdr:row>
      <xdr:rowOff>76200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60C90000-6F71-40F2-AA7C-47BC283979FE}"/>
            </a:ext>
          </a:extLst>
        </xdr:cNvPr>
        <xdr:cNvSpPr/>
      </xdr:nvSpPr>
      <xdr:spPr>
        <a:xfrm>
          <a:off x="6146800" y="114300"/>
          <a:ext cx="5590931" cy="330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63500</xdr:colOff>
      <xdr:row>0</xdr:row>
      <xdr:rowOff>82550</xdr:rowOff>
    </xdr:from>
    <xdr:to>
      <xdr:col>21</xdr:col>
      <xdr:colOff>222250</xdr:colOff>
      <xdr:row>2</xdr:row>
      <xdr:rowOff>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7A9BD1-3549-4C0D-BA59-00A95E17D922}"/>
            </a:ext>
          </a:extLst>
        </xdr:cNvPr>
        <xdr:cNvSpPr txBox="1"/>
      </xdr:nvSpPr>
      <xdr:spPr>
        <a:xfrm>
          <a:off x="6470650" y="82550"/>
          <a:ext cx="3587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273050</xdr:colOff>
      <xdr:row>0</xdr:row>
      <xdr:rowOff>120650</xdr:rowOff>
    </xdr:from>
    <xdr:to>
      <xdr:col>10</xdr:col>
      <xdr:colOff>63500</xdr:colOff>
      <xdr:row>2</xdr:row>
      <xdr:rowOff>107950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60C2ADFA-96B7-4FC7-8D8B-1BED19689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6115050" y="120650"/>
          <a:ext cx="355600" cy="355600"/>
        </a:xfrm>
        <a:prstGeom prst="rect">
          <a:avLst/>
        </a:prstGeom>
      </xdr:spPr>
    </xdr:pic>
    <xdr:clientData/>
  </xdr:twoCellAnchor>
  <xdr:twoCellAnchor>
    <xdr:from>
      <xdr:col>19</xdr:col>
      <xdr:colOff>86456</xdr:colOff>
      <xdr:row>0</xdr:row>
      <xdr:rowOff>47380</xdr:rowOff>
    </xdr:from>
    <xdr:to>
      <xdr:col>25</xdr:col>
      <xdr:colOff>62035</xdr:colOff>
      <xdr:row>2</xdr:row>
      <xdr:rowOff>52265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21BA7E04-A792-4FBD-90BF-D336A48FCA51}"/>
            </a:ext>
          </a:extLst>
        </xdr:cNvPr>
        <xdr:cNvSpPr txBox="1"/>
      </xdr:nvSpPr>
      <xdr:spPr>
        <a:xfrm>
          <a:off x="9465406" y="47380"/>
          <a:ext cx="1607529" cy="373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B532F8-0800-498F-81B3-2CEC613E67CD}" type="TxLink">
            <a:rPr lang="en-US" sz="2400" b="1" i="0" u="none" strike="noStrike">
              <a:solidFill>
                <a:srgbClr val="FF0000"/>
              </a:solidFill>
              <a:latin typeface="Aptos Narrow"/>
            </a:rPr>
            <a:pPr/>
            <a:t>March</a:t>
          </a:fld>
          <a:endParaRPr lang="en-IN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108883</xdr:colOff>
      <xdr:row>0</xdr:row>
      <xdr:rowOff>142654</xdr:rowOff>
    </xdr:from>
    <xdr:to>
      <xdr:col>33</xdr:col>
      <xdr:colOff>24565</xdr:colOff>
      <xdr:row>2</xdr:row>
      <xdr:rowOff>126204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322F06A0-3A60-4DB3-9C5B-660D6F2EFBC1}"/>
            </a:ext>
          </a:extLst>
        </xdr:cNvPr>
        <xdr:cNvSpPr txBox="1"/>
      </xdr:nvSpPr>
      <xdr:spPr>
        <a:xfrm>
          <a:off x="12707283" y="142654"/>
          <a:ext cx="506232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🟢</a:t>
          </a:r>
          <a:endParaRPr lang="en-IN">
            <a:effectLst/>
          </a:endParaRPr>
        </a:p>
      </xdr:txBody>
    </xdr:sp>
    <xdr:clientData/>
  </xdr:twoCellAnchor>
  <xdr:twoCellAnchor>
    <xdr:from>
      <xdr:col>31</xdr:col>
      <xdr:colOff>315896</xdr:colOff>
      <xdr:row>0</xdr:row>
      <xdr:rowOff>112109</xdr:rowOff>
    </xdr:from>
    <xdr:to>
      <xdr:col>36</xdr:col>
      <xdr:colOff>4581</xdr:colOff>
      <xdr:row>2</xdr:row>
      <xdr:rowOff>79826</xdr:rowOff>
    </xdr:to>
    <xdr:sp macro="" textlink="$L$5">
      <xdr:nvSpPr>
        <xdr:cNvPr id="26" name="TextBox 25">
          <a:extLst>
            <a:ext uri="{FF2B5EF4-FFF2-40B4-BE49-F238E27FC236}">
              <a16:creationId xmlns:a16="http://schemas.microsoft.com/office/drawing/2014/main" id="{43D0F0DC-855A-4AEA-8714-EB195972D957}"/>
            </a:ext>
          </a:extLst>
        </xdr:cNvPr>
        <xdr:cNvSpPr txBox="1"/>
      </xdr:nvSpPr>
      <xdr:spPr>
        <a:xfrm>
          <a:off x="12914296" y="112109"/>
          <a:ext cx="1022185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Present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35</xdr:col>
      <xdr:colOff>164136</xdr:colOff>
      <xdr:row>0</xdr:row>
      <xdr:rowOff>157941</xdr:rowOff>
    </xdr:from>
    <xdr:to>
      <xdr:col>37</xdr:col>
      <xdr:colOff>78274</xdr:colOff>
      <xdr:row>2</xdr:row>
      <xdr:rowOff>141491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BB74FD6C-B22F-4D13-9DB8-1A635AB83F08}"/>
            </a:ext>
          </a:extLst>
        </xdr:cNvPr>
        <xdr:cNvSpPr txBox="1"/>
      </xdr:nvSpPr>
      <xdr:spPr>
        <a:xfrm>
          <a:off x="13810286" y="157941"/>
          <a:ext cx="504688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🔴</a:t>
          </a:r>
        </a:p>
      </xdr:txBody>
    </xdr:sp>
    <xdr:clientData/>
  </xdr:twoCellAnchor>
  <xdr:twoCellAnchor>
    <xdr:from>
      <xdr:col>36</xdr:col>
      <xdr:colOff>56414</xdr:colOff>
      <xdr:row>0</xdr:row>
      <xdr:rowOff>130252</xdr:rowOff>
    </xdr:from>
    <xdr:to>
      <xdr:col>39</xdr:col>
      <xdr:colOff>187784</xdr:colOff>
      <xdr:row>2</xdr:row>
      <xdr:rowOff>97969</xdr:rowOff>
    </xdr:to>
    <xdr:sp macro="" textlink="$L$5">
      <xdr:nvSpPr>
        <xdr:cNvPr id="28" name="TextBox 27">
          <a:extLst>
            <a:ext uri="{FF2B5EF4-FFF2-40B4-BE49-F238E27FC236}">
              <a16:creationId xmlns:a16="http://schemas.microsoft.com/office/drawing/2014/main" id="{E35CF44D-F388-4E93-BA9D-831EE4C525E4}"/>
            </a:ext>
          </a:extLst>
        </xdr:cNvPr>
        <xdr:cNvSpPr txBox="1"/>
      </xdr:nvSpPr>
      <xdr:spPr>
        <a:xfrm>
          <a:off x="13988314" y="130252"/>
          <a:ext cx="1020370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Absent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48021</xdr:colOff>
      <xdr:row>0</xdr:row>
      <xdr:rowOff>168827</xdr:rowOff>
    </xdr:from>
    <xdr:to>
      <xdr:col>41</xdr:col>
      <xdr:colOff>71016</xdr:colOff>
      <xdr:row>2</xdr:row>
      <xdr:rowOff>152377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E4DAF5CE-0127-4398-8F9C-BDA39764210E}"/>
            </a:ext>
          </a:extLst>
        </xdr:cNvPr>
        <xdr:cNvSpPr txBox="1"/>
      </xdr:nvSpPr>
      <xdr:spPr>
        <a:xfrm>
          <a:off x="14868921" y="168827"/>
          <a:ext cx="505595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🟡</a:t>
          </a:r>
        </a:p>
      </xdr:txBody>
    </xdr:sp>
    <xdr:clientData/>
  </xdr:twoCellAnchor>
  <xdr:twoCellAnchor>
    <xdr:from>
      <xdr:col>39</xdr:col>
      <xdr:colOff>132613</xdr:colOff>
      <xdr:row>0</xdr:row>
      <xdr:rowOff>130252</xdr:rowOff>
    </xdr:from>
    <xdr:to>
      <xdr:col>42</xdr:col>
      <xdr:colOff>64412</xdr:colOff>
      <xdr:row>2</xdr:row>
      <xdr:rowOff>97969</xdr:rowOff>
    </xdr:to>
    <xdr:sp macro="" textlink="$L$5">
      <xdr:nvSpPr>
        <xdr:cNvPr id="30" name="TextBox 29">
          <a:extLst>
            <a:ext uri="{FF2B5EF4-FFF2-40B4-BE49-F238E27FC236}">
              <a16:creationId xmlns:a16="http://schemas.microsoft.com/office/drawing/2014/main" id="{9280C7D4-8C8E-49B4-B514-9E6E82E55876}"/>
            </a:ext>
          </a:extLst>
        </xdr:cNvPr>
        <xdr:cNvSpPr txBox="1"/>
      </xdr:nvSpPr>
      <xdr:spPr>
        <a:xfrm>
          <a:off x="14953513" y="130252"/>
          <a:ext cx="1023999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Leave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390769</xdr:colOff>
      <xdr:row>0</xdr:row>
      <xdr:rowOff>12700</xdr:rowOff>
    </xdr:from>
    <xdr:to>
      <xdr:col>42</xdr:col>
      <xdr:colOff>57150</xdr:colOff>
      <xdr:row>2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D4670EA-355D-4A29-AB30-4AADF2932230}"/>
            </a:ext>
          </a:extLst>
        </xdr:cNvPr>
        <xdr:cNvSpPr/>
      </xdr:nvSpPr>
      <xdr:spPr>
        <a:xfrm>
          <a:off x="1609969" y="12700"/>
          <a:ext cx="14360281" cy="5207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6351</xdr:colOff>
      <xdr:row>0</xdr:row>
      <xdr:rowOff>0</xdr:rowOff>
    </xdr:from>
    <xdr:to>
      <xdr:col>3</xdr:col>
      <xdr:colOff>19050</xdr:colOff>
      <xdr:row>37</xdr:row>
      <xdr:rowOff>120855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E15295A-7C31-4FA5-9939-1ED2D4BC3014}"/>
            </a:ext>
          </a:extLst>
        </xdr:cNvPr>
        <xdr:cNvSpPr/>
      </xdr:nvSpPr>
      <xdr:spPr>
        <a:xfrm>
          <a:off x="6351" y="0"/>
          <a:ext cx="1841499" cy="698520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3</xdr:row>
      <xdr:rowOff>171450</xdr:rowOff>
    </xdr:from>
    <xdr:to>
      <xdr:col>3</xdr:col>
      <xdr:colOff>361950</xdr:colOff>
      <xdr:row>6</xdr:row>
      <xdr:rowOff>44450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B06499-93D4-4375-B7E6-EFB93C3BE923}"/>
            </a:ext>
          </a:extLst>
        </xdr:cNvPr>
        <xdr:cNvSpPr/>
      </xdr:nvSpPr>
      <xdr:spPr>
        <a:xfrm>
          <a:off x="0" y="723900"/>
          <a:ext cx="219075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January</a:t>
          </a:r>
        </a:p>
      </xdr:txBody>
    </xdr:sp>
    <xdr:clientData/>
  </xdr:twoCellAnchor>
  <xdr:twoCellAnchor>
    <xdr:from>
      <xdr:col>0</xdr:col>
      <xdr:colOff>19050</xdr:colOff>
      <xdr:row>7</xdr:row>
      <xdr:rowOff>0</xdr:rowOff>
    </xdr:from>
    <xdr:to>
      <xdr:col>3</xdr:col>
      <xdr:colOff>349250</xdr:colOff>
      <xdr:row>9</xdr:row>
      <xdr:rowOff>57150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DE9273F-9F01-4781-BC6E-28CD3B2D4C17}"/>
            </a:ext>
          </a:extLst>
        </xdr:cNvPr>
        <xdr:cNvSpPr/>
      </xdr:nvSpPr>
      <xdr:spPr>
        <a:xfrm>
          <a:off x="19050" y="1308100"/>
          <a:ext cx="2159000" cy="4445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February</a:t>
          </a:r>
        </a:p>
      </xdr:txBody>
    </xdr:sp>
    <xdr:clientData/>
  </xdr:twoCellAnchor>
  <xdr:twoCellAnchor>
    <xdr:from>
      <xdr:col>0</xdr:col>
      <xdr:colOff>19050</xdr:colOff>
      <xdr:row>9</xdr:row>
      <xdr:rowOff>127000</xdr:rowOff>
    </xdr:from>
    <xdr:to>
      <xdr:col>3</xdr:col>
      <xdr:colOff>349250</xdr:colOff>
      <xdr:row>12</xdr:row>
      <xdr:rowOff>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9AAB2AA-FCD7-4AF3-B26C-879E28C6A5B5}"/>
            </a:ext>
          </a:extLst>
        </xdr:cNvPr>
        <xdr:cNvSpPr/>
      </xdr:nvSpPr>
      <xdr:spPr>
        <a:xfrm>
          <a:off x="19050" y="1822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March</a:t>
          </a:r>
        </a:p>
      </xdr:txBody>
    </xdr:sp>
    <xdr:clientData/>
  </xdr:twoCellAnchor>
  <xdr:twoCellAnchor>
    <xdr:from>
      <xdr:col>1</xdr:col>
      <xdr:colOff>50800</xdr:colOff>
      <xdr:row>12</xdr:row>
      <xdr:rowOff>69850</xdr:rowOff>
    </xdr:from>
    <xdr:to>
      <xdr:col>4</xdr:col>
      <xdr:colOff>381000</xdr:colOff>
      <xdr:row>14</xdr:row>
      <xdr:rowOff>127000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9755511-374D-421C-B343-151B78969894}"/>
            </a:ext>
          </a:extLst>
        </xdr:cNvPr>
        <xdr:cNvSpPr/>
      </xdr:nvSpPr>
      <xdr:spPr>
        <a:xfrm>
          <a:off x="660400" y="2317750"/>
          <a:ext cx="2159000" cy="42545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tx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April</a:t>
          </a:r>
        </a:p>
      </xdr:txBody>
    </xdr:sp>
    <xdr:clientData/>
  </xdr:twoCellAnchor>
  <xdr:twoCellAnchor>
    <xdr:from>
      <xdr:col>0</xdr:col>
      <xdr:colOff>19050</xdr:colOff>
      <xdr:row>15</xdr:row>
      <xdr:rowOff>44450</xdr:rowOff>
    </xdr:from>
    <xdr:to>
      <xdr:col>3</xdr:col>
      <xdr:colOff>349250</xdr:colOff>
      <xdr:row>17</xdr:row>
      <xdr:rowOff>101600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3FE6D75-6519-4BBB-B039-9CD546990030}"/>
            </a:ext>
          </a:extLst>
        </xdr:cNvPr>
        <xdr:cNvSpPr/>
      </xdr:nvSpPr>
      <xdr:spPr>
        <a:xfrm>
          <a:off x="19050" y="28448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May</a:t>
          </a:r>
        </a:p>
      </xdr:txBody>
    </xdr:sp>
    <xdr:clientData/>
  </xdr:twoCellAnchor>
  <xdr:twoCellAnchor>
    <xdr:from>
      <xdr:col>0</xdr:col>
      <xdr:colOff>19050</xdr:colOff>
      <xdr:row>17</xdr:row>
      <xdr:rowOff>177800</xdr:rowOff>
    </xdr:from>
    <xdr:to>
      <xdr:col>3</xdr:col>
      <xdr:colOff>349250</xdr:colOff>
      <xdr:row>20</xdr:row>
      <xdr:rowOff>50800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07771DA-904E-4EC1-AE98-B5A27A2C780D}"/>
            </a:ext>
          </a:extLst>
        </xdr:cNvPr>
        <xdr:cNvSpPr/>
      </xdr:nvSpPr>
      <xdr:spPr>
        <a:xfrm>
          <a:off x="19050" y="3346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June</a:t>
          </a:r>
        </a:p>
      </xdr:txBody>
    </xdr:sp>
    <xdr:clientData/>
  </xdr:twoCellAnchor>
  <xdr:twoCellAnchor>
    <xdr:from>
      <xdr:col>0</xdr:col>
      <xdr:colOff>19050</xdr:colOff>
      <xdr:row>20</xdr:row>
      <xdr:rowOff>120650</xdr:rowOff>
    </xdr:from>
    <xdr:to>
      <xdr:col>3</xdr:col>
      <xdr:colOff>349250</xdr:colOff>
      <xdr:row>22</xdr:row>
      <xdr:rowOff>177800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CBB0370-BE5C-461C-8350-992CCAA370A4}"/>
            </a:ext>
          </a:extLst>
        </xdr:cNvPr>
        <xdr:cNvSpPr/>
      </xdr:nvSpPr>
      <xdr:spPr>
        <a:xfrm>
          <a:off x="19050" y="38417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July</a:t>
          </a:r>
        </a:p>
      </xdr:txBody>
    </xdr:sp>
    <xdr:clientData/>
  </xdr:twoCellAnchor>
  <xdr:twoCellAnchor>
    <xdr:from>
      <xdr:col>0</xdr:col>
      <xdr:colOff>19050</xdr:colOff>
      <xdr:row>23</xdr:row>
      <xdr:rowOff>57150</xdr:rowOff>
    </xdr:from>
    <xdr:to>
      <xdr:col>3</xdr:col>
      <xdr:colOff>349250</xdr:colOff>
      <xdr:row>25</xdr:row>
      <xdr:rowOff>114300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2EDCD18-A1A7-45D4-8F38-A497C633EC02}"/>
            </a:ext>
          </a:extLst>
        </xdr:cNvPr>
        <xdr:cNvSpPr/>
      </xdr:nvSpPr>
      <xdr:spPr>
        <a:xfrm>
          <a:off x="19050" y="43307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August</a:t>
          </a:r>
        </a:p>
      </xdr:txBody>
    </xdr:sp>
    <xdr:clientData/>
  </xdr:twoCellAnchor>
  <xdr:twoCellAnchor>
    <xdr:from>
      <xdr:col>0</xdr:col>
      <xdr:colOff>19050</xdr:colOff>
      <xdr:row>25</xdr:row>
      <xdr:rowOff>165100</xdr:rowOff>
    </xdr:from>
    <xdr:to>
      <xdr:col>3</xdr:col>
      <xdr:colOff>349250</xdr:colOff>
      <xdr:row>28</xdr:row>
      <xdr:rowOff>38100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D3C56A6-8078-412E-889E-C8EFE88192C7}"/>
            </a:ext>
          </a:extLst>
        </xdr:cNvPr>
        <xdr:cNvSpPr/>
      </xdr:nvSpPr>
      <xdr:spPr>
        <a:xfrm>
          <a:off x="19050" y="480695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September</a:t>
          </a:r>
        </a:p>
      </xdr:txBody>
    </xdr:sp>
    <xdr:clientData/>
  </xdr:twoCellAnchor>
  <xdr:twoCellAnchor>
    <xdr:from>
      <xdr:col>0</xdr:col>
      <xdr:colOff>19050</xdr:colOff>
      <xdr:row>28</xdr:row>
      <xdr:rowOff>95250</xdr:rowOff>
    </xdr:from>
    <xdr:to>
      <xdr:col>3</xdr:col>
      <xdr:colOff>349250</xdr:colOff>
      <xdr:row>30</xdr:row>
      <xdr:rowOff>152400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35FAF34-0604-48AD-874E-F16C6965994A}"/>
            </a:ext>
          </a:extLst>
        </xdr:cNvPr>
        <xdr:cNvSpPr/>
      </xdr:nvSpPr>
      <xdr:spPr>
        <a:xfrm>
          <a:off x="19050" y="529590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October</a:t>
          </a:r>
        </a:p>
      </xdr:txBody>
    </xdr:sp>
    <xdr:clientData/>
  </xdr:twoCellAnchor>
  <xdr:twoCellAnchor>
    <xdr:from>
      <xdr:col>0</xdr:col>
      <xdr:colOff>19050</xdr:colOff>
      <xdr:row>31</xdr:row>
      <xdr:rowOff>44450</xdr:rowOff>
    </xdr:from>
    <xdr:to>
      <xdr:col>3</xdr:col>
      <xdr:colOff>349250</xdr:colOff>
      <xdr:row>33</xdr:row>
      <xdr:rowOff>101600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EFB39C9-9D15-443F-B01D-E94FD33C0BA4}"/>
            </a:ext>
          </a:extLst>
        </xdr:cNvPr>
        <xdr:cNvSpPr/>
      </xdr:nvSpPr>
      <xdr:spPr>
        <a:xfrm>
          <a:off x="19050" y="58039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November</a:t>
          </a:r>
        </a:p>
      </xdr:txBody>
    </xdr:sp>
    <xdr:clientData/>
  </xdr:twoCellAnchor>
  <xdr:twoCellAnchor>
    <xdr:from>
      <xdr:col>0</xdr:col>
      <xdr:colOff>19050</xdr:colOff>
      <xdr:row>34</xdr:row>
      <xdr:rowOff>12700</xdr:rowOff>
    </xdr:from>
    <xdr:to>
      <xdr:col>3</xdr:col>
      <xdr:colOff>349250</xdr:colOff>
      <xdr:row>36</xdr:row>
      <xdr:rowOff>69850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A884A69-D280-47BD-B9CB-EB07AA6C90C7}"/>
            </a:ext>
          </a:extLst>
        </xdr:cNvPr>
        <xdr:cNvSpPr/>
      </xdr:nvSpPr>
      <xdr:spPr>
        <a:xfrm>
          <a:off x="19050" y="63246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December</a:t>
          </a:r>
        </a:p>
      </xdr:txBody>
    </xdr:sp>
    <xdr:clientData/>
  </xdr:twoCellAnchor>
  <xdr:twoCellAnchor>
    <xdr:from>
      <xdr:col>43</xdr:col>
      <xdr:colOff>12700</xdr:colOff>
      <xdr:row>0</xdr:row>
      <xdr:rowOff>12700</xdr:rowOff>
    </xdr:from>
    <xdr:to>
      <xdr:col>58</xdr:col>
      <xdr:colOff>105741</xdr:colOff>
      <xdr:row>3</xdr:row>
      <xdr:rowOff>16329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BC5EF270-7FCF-4615-B2E8-32B5374F86E0}"/>
            </a:ext>
          </a:extLst>
        </xdr:cNvPr>
        <xdr:cNvSpPr/>
      </xdr:nvSpPr>
      <xdr:spPr>
        <a:xfrm>
          <a:off x="16535400" y="12700"/>
          <a:ext cx="12386641" cy="556079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3</xdr:col>
      <xdr:colOff>7857</xdr:colOff>
      <xdr:row>0</xdr:row>
      <xdr:rowOff>176696</xdr:rowOff>
    </xdr:from>
    <xdr:to>
      <xdr:col>4</xdr:col>
      <xdr:colOff>272900</xdr:colOff>
      <xdr:row>2</xdr:row>
      <xdr:rowOff>27609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3D40677-F157-4A81-B4F4-CE0C676DA72F}"/>
            </a:ext>
          </a:extLst>
        </xdr:cNvPr>
        <xdr:cNvSpPr txBox="1"/>
      </xdr:nvSpPr>
      <xdr:spPr>
        <a:xfrm>
          <a:off x="1836657" y="176696"/>
          <a:ext cx="874643" cy="219213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From</a:t>
          </a:r>
        </a:p>
      </xdr:txBody>
    </xdr:sp>
    <xdr:clientData/>
  </xdr:twoCellAnchor>
  <xdr:twoCellAnchor>
    <xdr:from>
      <xdr:col>4</xdr:col>
      <xdr:colOff>265169</xdr:colOff>
      <xdr:row>0</xdr:row>
      <xdr:rowOff>174487</xdr:rowOff>
    </xdr:from>
    <xdr:to>
      <xdr:col>5</xdr:col>
      <xdr:colOff>568738</xdr:colOff>
      <xdr:row>2</xdr:row>
      <xdr:rowOff>29308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D6FE6B47-6B3A-4798-ABC4-98E1248E5BD3}"/>
            </a:ext>
          </a:extLst>
        </xdr:cNvPr>
        <xdr:cNvSpPr txBox="1"/>
      </xdr:nvSpPr>
      <xdr:spPr>
        <a:xfrm>
          <a:off x="2703569" y="174487"/>
          <a:ext cx="913169" cy="223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A74C8A5-2B8F-49D7-9758-01944B2B7A7F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01-Apr-2025</a:t>
          </a:fld>
          <a:endParaRPr lang="en-IN" sz="1100" b="1"/>
        </a:p>
      </xdr:txBody>
    </xdr:sp>
    <xdr:clientData/>
  </xdr:twoCellAnchor>
  <xdr:twoCellAnchor>
    <xdr:from>
      <xdr:col>6</xdr:col>
      <xdr:colOff>61544</xdr:colOff>
      <xdr:row>1</xdr:row>
      <xdr:rowOff>849</xdr:rowOff>
    </xdr:from>
    <xdr:to>
      <xdr:col>7</xdr:col>
      <xdr:colOff>324634</xdr:colOff>
      <xdr:row>2</xdr:row>
      <xdr:rowOff>35424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474FBE2-3980-49F5-8D05-EC5D3CBBBA64}"/>
            </a:ext>
          </a:extLst>
        </xdr:cNvPr>
        <xdr:cNvSpPr txBox="1"/>
      </xdr:nvSpPr>
      <xdr:spPr>
        <a:xfrm>
          <a:off x="3719144" y="184999"/>
          <a:ext cx="599640" cy="218725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To</a:t>
          </a:r>
        </a:p>
      </xdr:txBody>
    </xdr:sp>
    <xdr:clientData/>
  </xdr:twoCellAnchor>
  <xdr:twoCellAnchor>
    <xdr:from>
      <xdr:col>7</xdr:col>
      <xdr:colOff>316902</xdr:colOff>
      <xdr:row>0</xdr:row>
      <xdr:rowOff>182302</xdr:rowOff>
    </xdr:from>
    <xdr:to>
      <xdr:col>8</xdr:col>
      <xdr:colOff>622299</xdr:colOff>
      <xdr:row>2</xdr:row>
      <xdr:rowOff>44450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094C2217-425C-4E0E-9153-D0BCA0C552F0}"/>
            </a:ext>
          </a:extLst>
        </xdr:cNvPr>
        <xdr:cNvSpPr txBox="1"/>
      </xdr:nvSpPr>
      <xdr:spPr>
        <a:xfrm>
          <a:off x="4311052" y="182302"/>
          <a:ext cx="1092797" cy="230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62A3747-969F-470E-8E57-1ED155FEC7EC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30-Apr-2025</a:t>
          </a:fld>
          <a:endParaRPr lang="en-IN" sz="1100" b="1"/>
        </a:p>
      </xdr:txBody>
    </xdr:sp>
    <xdr:clientData/>
  </xdr:twoCellAnchor>
  <xdr:twoCellAnchor>
    <xdr:from>
      <xdr:col>9</xdr:col>
      <xdr:colOff>304800</xdr:colOff>
      <xdr:row>0</xdr:row>
      <xdr:rowOff>114300</xdr:rowOff>
    </xdr:from>
    <xdr:to>
      <xdr:col>27</xdr:col>
      <xdr:colOff>244231</xdr:colOff>
      <xdr:row>2</xdr:row>
      <xdr:rowOff>76200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D76F7136-1DCE-4BC0-B7C2-C50EB1C46843}"/>
            </a:ext>
          </a:extLst>
        </xdr:cNvPr>
        <xdr:cNvSpPr/>
      </xdr:nvSpPr>
      <xdr:spPr>
        <a:xfrm>
          <a:off x="6146800" y="114300"/>
          <a:ext cx="5590931" cy="330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63500</xdr:colOff>
      <xdr:row>0</xdr:row>
      <xdr:rowOff>82550</xdr:rowOff>
    </xdr:from>
    <xdr:to>
      <xdr:col>21</xdr:col>
      <xdr:colOff>222250</xdr:colOff>
      <xdr:row>2</xdr:row>
      <xdr:rowOff>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78D867B9-E706-48BA-A887-FBFD911272F0}"/>
            </a:ext>
          </a:extLst>
        </xdr:cNvPr>
        <xdr:cNvSpPr txBox="1"/>
      </xdr:nvSpPr>
      <xdr:spPr>
        <a:xfrm>
          <a:off x="6470650" y="82550"/>
          <a:ext cx="3587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273050</xdr:colOff>
      <xdr:row>0</xdr:row>
      <xdr:rowOff>120650</xdr:rowOff>
    </xdr:from>
    <xdr:to>
      <xdr:col>10</xdr:col>
      <xdr:colOff>63500</xdr:colOff>
      <xdr:row>2</xdr:row>
      <xdr:rowOff>107950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5E50C2A6-6C57-4C69-BAEA-612A56F66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6115050" y="120650"/>
          <a:ext cx="355600" cy="355600"/>
        </a:xfrm>
        <a:prstGeom prst="rect">
          <a:avLst/>
        </a:prstGeom>
      </xdr:spPr>
    </xdr:pic>
    <xdr:clientData/>
  </xdr:twoCellAnchor>
  <xdr:twoCellAnchor>
    <xdr:from>
      <xdr:col>19</xdr:col>
      <xdr:colOff>105506</xdr:colOff>
      <xdr:row>0</xdr:row>
      <xdr:rowOff>41030</xdr:rowOff>
    </xdr:from>
    <xdr:to>
      <xdr:col>25</xdr:col>
      <xdr:colOff>81085</xdr:colOff>
      <xdr:row>2</xdr:row>
      <xdr:rowOff>45915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7A49F803-C7E6-46E7-9363-CB7C3F8C745A}"/>
            </a:ext>
          </a:extLst>
        </xdr:cNvPr>
        <xdr:cNvSpPr txBox="1"/>
      </xdr:nvSpPr>
      <xdr:spPr>
        <a:xfrm>
          <a:off x="9484456" y="41030"/>
          <a:ext cx="1607529" cy="373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B532F8-0800-498F-81B3-2CEC613E67CD}" type="TxLink">
            <a:rPr lang="en-US" sz="2400" b="1" i="0" u="none" strike="noStrike">
              <a:solidFill>
                <a:srgbClr val="FF0000"/>
              </a:solidFill>
              <a:latin typeface="Aptos Narrow"/>
            </a:rPr>
            <a:pPr/>
            <a:t>April</a:t>
          </a:fld>
          <a:endParaRPr lang="en-IN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108883</xdr:colOff>
      <xdr:row>0</xdr:row>
      <xdr:rowOff>142654</xdr:rowOff>
    </xdr:from>
    <xdr:to>
      <xdr:col>33</xdr:col>
      <xdr:colOff>24565</xdr:colOff>
      <xdr:row>2</xdr:row>
      <xdr:rowOff>126204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423B4020-870A-4BE5-A358-8886513BE9C8}"/>
            </a:ext>
          </a:extLst>
        </xdr:cNvPr>
        <xdr:cNvSpPr txBox="1"/>
      </xdr:nvSpPr>
      <xdr:spPr>
        <a:xfrm>
          <a:off x="12707283" y="142654"/>
          <a:ext cx="506232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🟢</a:t>
          </a:r>
          <a:endParaRPr lang="en-IN">
            <a:effectLst/>
          </a:endParaRPr>
        </a:p>
      </xdr:txBody>
    </xdr:sp>
    <xdr:clientData/>
  </xdr:twoCellAnchor>
  <xdr:twoCellAnchor>
    <xdr:from>
      <xdr:col>31</xdr:col>
      <xdr:colOff>315896</xdr:colOff>
      <xdr:row>0</xdr:row>
      <xdr:rowOff>112109</xdr:rowOff>
    </xdr:from>
    <xdr:to>
      <xdr:col>36</xdr:col>
      <xdr:colOff>4581</xdr:colOff>
      <xdr:row>2</xdr:row>
      <xdr:rowOff>79826</xdr:rowOff>
    </xdr:to>
    <xdr:sp macro="" textlink="$L$5">
      <xdr:nvSpPr>
        <xdr:cNvPr id="26" name="TextBox 25">
          <a:extLst>
            <a:ext uri="{FF2B5EF4-FFF2-40B4-BE49-F238E27FC236}">
              <a16:creationId xmlns:a16="http://schemas.microsoft.com/office/drawing/2014/main" id="{1356B19B-A207-444F-AEC7-C5039DA46392}"/>
            </a:ext>
          </a:extLst>
        </xdr:cNvPr>
        <xdr:cNvSpPr txBox="1"/>
      </xdr:nvSpPr>
      <xdr:spPr>
        <a:xfrm>
          <a:off x="12914296" y="112109"/>
          <a:ext cx="1022185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Present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35</xdr:col>
      <xdr:colOff>164136</xdr:colOff>
      <xdr:row>0</xdr:row>
      <xdr:rowOff>157941</xdr:rowOff>
    </xdr:from>
    <xdr:to>
      <xdr:col>37</xdr:col>
      <xdr:colOff>78274</xdr:colOff>
      <xdr:row>2</xdr:row>
      <xdr:rowOff>141491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40456A3-3B45-4014-B1DD-0E5ACD41596C}"/>
            </a:ext>
          </a:extLst>
        </xdr:cNvPr>
        <xdr:cNvSpPr txBox="1"/>
      </xdr:nvSpPr>
      <xdr:spPr>
        <a:xfrm>
          <a:off x="13810286" y="157941"/>
          <a:ext cx="504688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🔴</a:t>
          </a:r>
        </a:p>
      </xdr:txBody>
    </xdr:sp>
    <xdr:clientData/>
  </xdr:twoCellAnchor>
  <xdr:twoCellAnchor>
    <xdr:from>
      <xdr:col>36</xdr:col>
      <xdr:colOff>56414</xdr:colOff>
      <xdr:row>0</xdr:row>
      <xdr:rowOff>130252</xdr:rowOff>
    </xdr:from>
    <xdr:to>
      <xdr:col>39</xdr:col>
      <xdr:colOff>187784</xdr:colOff>
      <xdr:row>2</xdr:row>
      <xdr:rowOff>97969</xdr:rowOff>
    </xdr:to>
    <xdr:sp macro="" textlink="$L$5">
      <xdr:nvSpPr>
        <xdr:cNvPr id="28" name="TextBox 27">
          <a:extLst>
            <a:ext uri="{FF2B5EF4-FFF2-40B4-BE49-F238E27FC236}">
              <a16:creationId xmlns:a16="http://schemas.microsoft.com/office/drawing/2014/main" id="{78E6827F-76D6-4762-AAD8-838CCBD55943}"/>
            </a:ext>
          </a:extLst>
        </xdr:cNvPr>
        <xdr:cNvSpPr txBox="1"/>
      </xdr:nvSpPr>
      <xdr:spPr>
        <a:xfrm>
          <a:off x="13988314" y="130252"/>
          <a:ext cx="1020370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Absent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48021</xdr:colOff>
      <xdr:row>0</xdr:row>
      <xdr:rowOff>168827</xdr:rowOff>
    </xdr:from>
    <xdr:to>
      <xdr:col>41</xdr:col>
      <xdr:colOff>71016</xdr:colOff>
      <xdr:row>2</xdr:row>
      <xdr:rowOff>152377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ECE49302-535F-48B6-A8AA-62B1DC55848D}"/>
            </a:ext>
          </a:extLst>
        </xdr:cNvPr>
        <xdr:cNvSpPr txBox="1"/>
      </xdr:nvSpPr>
      <xdr:spPr>
        <a:xfrm>
          <a:off x="14868921" y="168827"/>
          <a:ext cx="505595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🟡</a:t>
          </a:r>
        </a:p>
      </xdr:txBody>
    </xdr:sp>
    <xdr:clientData/>
  </xdr:twoCellAnchor>
  <xdr:twoCellAnchor>
    <xdr:from>
      <xdr:col>39</xdr:col>
      <xdr:colOff>132613</xdr:colOff>
      <xdr:row>0</xdr:row>
      <xdr:rowOff>130252</xdr:rowOff>
    </xdr:from>
    <xdr:to>
      <xdr:col>42</xdr:col>
      <xdr:colOff>64412</xdr:colOff>
      <xdr:row>2</xdr:row>
      <xdr:rowOff>97969</xdr:rowOff>
    </xdr:to>
    <xdr:sp macro="" textlink="$L$5">
      <xdr:nvSpPr>
        <xdr:cNvPr id="30" name="TextBox 29">
          <a:extLst>
            <a:ext uri="{FF2B5EF4-FFF2-40B4-BE49-F238E27FC236}">
              <a16:creationId xmlns:a16="http://schemas.microsoft.com/office/drawing/2014/main" id="{0895EE7B-BB67-4292-89B6-AA2741A11D4A}"/>
            </a:ext>
          </a:extLst>
        </xdr:cNvPr>
        <xdr:cNvSpPr txBox="1"/>
      </xdr:nvSpPr>
      <xdr:spPr>
        <a:xfrm>
          <a:off x="14953513" y="130252"/>
          <a:ext cx="1023999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Leave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390769</xdr:colOff>
      <xdr:row>0</xdr:row>
      <xdr:rowOff>12700</xdr:rowOff>
    </xdr:from>
    <xdr:to>
      <xdr:col>42</xdr:col>
      <xdr:colOff>57150</xdr:colOff>
      <xdr:row>2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F74B454-1AE6-40CA-BD76-2F2121F44FA6}"/>
            </a:ext>
          </a:extLst>
        </xdr:cNvPr>
        <xdr:cNvSpPr/>
      </xdr:nvSpPr>
      <xdr:spPr>
        <a:xfrm>
          <a:off x="1609969" y="12700"/>
          <a:ext cx="14360281" cy="5207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6351</xdr:colOff>
      <xdr:row>0</xdr:row>
      <xdr:rowOff>0</xdr:rowOff>
    </xdr:from>
    <xdr:to>
      <xdr:col>3</xdr:col>
      <xdr:colOff>19050</xdr:colOff>
      <xdr:row>37</xdr:row>
      <xdr:rowOff>120855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79FEF58-D659-41D9-919A-1EA709D03EB9}"/>
            </a:ext>
          </a:extLst>
        </xdr:cNvPr>
        <xdr:cNvSpPr/>
      </xdr:nvSpPr>
      <xdr:spPr>
        <a:xfrm>
          <a:off x="6351" y="0"/>
          <a:ext cx="1841499" cy="698520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3</xdr:row>
      <xdr:rowOff>171450</xdr:rowOff>
    </xdr:from>
    <xdr:to>
      <xdr:col>3</xdr:col>
      <xdr:colOff>361950</xdr:colOff>
      <xdr:row>6</xdr:row>
      <xdr:rowOff>44450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8C7F58-94AD-415C-AAF4-B63DC9433C2A}"/>
            </a:ext>
          </a:extLst>
        </xdr:cNvPr>
        <xdr:cNvSpPr/>
      </xdr:nvSpPr>
      <xdr:spPr>
        <a:xfrm>
          <a:off x="0" y="723900"/>
          <a:ext cx="219075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January</a:t>
          </a:r>
        </a:p>
      </xdr:txBody>
    </xdr:sp>
    <xdr:clientData/>
  </xdr:twoCellAnchor>
  <xdr:twoCellAnchor>
    <xdr:from>
      <xdr:col>0</xdr:col>
      <xdr:colOff>19050</xdr:colOff>
      <xdr:row>7</xdr:row>
      <xdr:rowOff>0</xdr:rowOff>
    </xdr:from>
    <xdr:to>
      <xdr:col>3</xdr:col>
      <xdr:colOff>349250</xdr:colOff>
      <xdr:row>9</xdr:row>
      <xdr:rowOff>57150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747E993-AD4E-4863-9AC9-CF908CD3D204}"/>
            </a:ext>
          </a:extLst>
        </xdr:cNvPr>
        <xdr:cNvSpPr/>
      </xdr:nvSpPr>
      <xdr:spPr>
        <a:xfrm>
          <a:off x="19050" y="1308100"/>
          <a:ext cx="2159000" cy="4445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February</a:t>
          </a:r>
        </a:p>
      </xdr:txBody>
    </xdr:sp>
    <xdr:clientData/>
  </xdr:twoCellAnchor>
  <xdr:twoCellAnchor>
    <xdr:from>
      <xdr:col>0</xdr:col>
      <xdr:colOff>19050</xdr:colOff>
      <xdr:row>9</xdr:row>
      <xdr:rowOff>127000</xdr:rowOff>
    </xdr:from>
    <xdr:to>
      <xdr:col>3</xdr:col>
      <xdr:colOff>349250</xdr:colOff>
      <xdr:row>12</xdr:row>
      <xdr:rowOff>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A071BC-5110-49EC-9194-94485EBACB1C}"/>
            </a:ext>
          </a:extLst>
        </xdr:cNvPr>
        <xdr:cNvSpPr/>
      </xdr:nvSpPr>
      <xdr:spPr>
        <a:xfrm>
          <a:off x="19050" y="1822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March</a:t>
          </a:r>
        </a:p>
      </xdr:txBody>
    </xdr:sp>
    <xdr:clientData/>
  </xdr:twoCellAnchor>
  <xdr:twoCellAnchor>
    <xdr:from>
      <xdr:col>0</xdr:col>
      <xdr:colOff>19050</xdr:colOff>
      <xdr:row>12</xdr:row>
      <xdr:rowOff>76200</xdr:rowOff>
    </xdr:from>
    <xdr:to>
      <xdr:col>3</xdr:col>
      <xdr:colOff>349250</xdr:colOff>
      <xdr:row>14</xdr:row>
      <xdr:rowOff>133350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AF80E9F-47BA-41B1-8C16-853BD12DE5B0}"/>
            </a:ext>
          </a:extLst>
        </xdr:cNvPr>
        <xdr:cNvSpPr/>
      </xdr:nvSpPr>
      <xdr:spPr>
        <a:xfrm>
          <a:off x="19050" y="23241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April</a:t>
          </a:r>
        </a:p>
      </xdr:txBody>
    </xdr:sp>
    <xdr:clientData/>
  </xdr:twoCellAnchor>
  <xdr:twoCellAnchor>
    <xdr:from>
      <xdr:col>1</xdr:col>
      <xdr:colOff>19050</xdr:colOff>
      <xdr:row>15</xdr:row>
      <xdr:rowOff>38100</xdr:rowOff>
    </xdr:from>
    <xdr:to>
      <xdr:col>4</xdr:col>
      <xdr:colOff>349250</xdr:colOff>
      <xdr:row>17</xdr:row>
      <xdr:rowOff>95250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E75C91E-E15C-40B9-A1D9-D95974524687}"/>
            </a:ext>
          </a:extLst>
        </xdr:cNvPr>
        <xdr:cNvSpPr/>
      </xdr:nvSpPr>
      <xdr:spPr>
        <a:xfrm>
          <a:off x="628650" y="2838450"/>
          <a:ext cx="2159000" cy="42545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tx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May</a:t>
          </a:r>
        </a:p>
      </xdr:txBody>
    </xdr:sp>
    <xdr:clientData/>
  </xdr:twoCellAnchor>
  <xdr:twoCellAnchor>
    <xdr:from>
      <xdr:col>0</xdr:col>
      <xdr:colOff>19050</xdr:colOff>
      <xdr:row>17</xdr:row>
      <xdr:rowOff>177800</xdr:rowOff>
    </xdr:from>
    <xdr:to>
      <xdr:col>3</xdr:col>
      <xdr:colOff>349250</xdr:colOff>
      <xdr:row>20</xdr:row>
      <xdr:rowOff>50800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718B6FE-B436-4BDB-A4CB-AE61DE512DB9}"/>
            </a:ext>
          </a:extLst>
        </xdr:cNvPr>
        <xdr:cNvSpPr/>
      </xdr:nvSpPr>
      <xdr:spPr>
        <a:xfrm>
          <a:off x="19050" y="3346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June</a:t>
          </a:r>
        </a:p>
      </xdr:txBody>
    </xdr:sp>
    <xdr:clientData/>
  </xdr:twoCellAnchor>
  <xdr:twoCellAnchor>
    <xdr:from>
      <xdr:col>0</xdr:col>
      <xdr:colOff>19050</xdr:colOff>
      <xdr:row>20</xdr:row>
      <xdr:rowOff>120650</xdr:rowOff>
    </xdr:from>
    <xdr:to>
      <xdr:col>3</xdr:col>
      <xdr:colOff>349250</xdr:colOff>
      <xdr:row>22</xdr:row>
      <xdr:rowOff>177800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B17D885-63C2-4CB8-9EB0-E0B208A71C30}"/>
            </a:ext>
          </a:extLst>
        </xdr:cNvPr>
        <xdr:cNvSpPr/>
      </xdr:nvSpPr>
      <xdr:spPr>
        <a:xfrm>
          <a:off x="19050" y="38417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July</a:t>
          </a:r>
        </a:p>
      </xdr:txBody>
    </xdr:sp>
    <xdr:clientData/>
  </xdr:twoCellAnchor>
  <xdr:twoCellAnchor>
    <xdr:from>
      <xdr:col>0</xdr:col>
      <xdr:colOff>19050</xdr:colOff>
      <xdr:row>23</xdr:row>
      <xdr:rowOff>57150</xdr:rowOff>
    </xdr:from>
    <xdr:to>
      <xdr:col>3</xdr:col>
      <xdr:colOff>349250</xdr:colOff>
      <xdr:row>25</xdr:row>
      <xdr:rowOff>114300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B4C6D98-2872-416D-8551-287BF6DBAF3F}"/>
            </a:ext>
          </a:extLst>
        </xdr:cNvPr>
        <xdr:cNvSpPr/>
      </xdr:nvSpPr>
      <xdr:spPr>
        <a:xfrm>
          <a:off x="19050" y="43307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August</a:t>
          </a:r>
        </a:p>
      </xdr:txBody>
    </xdr:sp>
    <xdr:clientData/>
  </xdr:twoCellAnchor>
  <xdr:twoCellAnchor>
    <xdr:from>
      <xdr:col>0</xdr:col>
      <xdr:colOff>19050</xdr:colOff>
      <xdr:row>25</xdr:row>
      <xdr:rowOff>165100</xdr:rowOff>
    </xdr:from>
    <xdr:to>
      <xdr:col>3</xdr:col>
      <xdr:colOff>349250</xdr:colOff>
      <xdr:row>28</xdr:row>
      <xdr:rowOff>38100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367DCBE-9D85-423E-84C3-0359543572AF}"/>
            </a:ext>
          </a:extLst>
        </xdr:cNvPr>
        <xdr:cNvSpPr/>
      </xdr:nvSpPr>
      <xdr:spPr>
        <a:xfrm>
          <a:off x="19050" y="480695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September</a:t>
          </a:r>
        </a:p>
      </xdr:txBody>
    </xdr:sp>
    <xdr:clientData/>
  </xdr:twoCellAnchor>
  <xdr:twoCellAnchor>
    <xdr:from>
      <xdr:col>0</xdr:col>
      <xdr:colOff>19050</xdr:colOff>
      <xdr:row>28</xdr:row>
      <xdr:rowOff>95250</xdr:rowOff>
    </xdr:from>
    <xdr:to>
      <xdr:col>3</xdr:col>
      <xdr:colOff>349250</xdr:colOff>
      <xdr:row>30</xdr:row>
      <xdr:rowOff>152400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8165877-08DD-45D9-AD6D-831C5B5B1AD3}"/>
            </a:ext>
          </a:extLst>
        </xdr:cNvPr>
        <xdr:cNvSpPr/>
      </xdr:nvSpPr>
      <xdr:spPr>
        <a:xfrm>
          <a:off x="19050" y="529590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October</a:t>
          </a:r>
        </a:p>
      </xdr:txBody>
    </xdr:sp>
    <xdr:clientData/>
  </xdr:twoCellAnchor>
  <xdr:twoCellAnchor>
    <xdr:from>
      <xdr:col>0</xdr:col>
      <xdr:colOff>19050</xdr:colOff>
      <xdr:row>31</xdr:row>
      <xdr:rowOff>44450</xdr:rowOff>
    </xdr:from>
    <xdr:to>
      <xdr:col>3</xdr:col>
      <xdr:colOff>349250</xdr:colOff>
      <xdr:row>33</xdr:row>
      <xdr:rowOff>101600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F975BD7-0726-41B3-BD9D-A610442C4C92}"/>
            </a:ext>
          </a:extLst>
        </xdr:cNvPr>
        <xdr:cNvSpPr/>
      </xdr:nvSpPr>
      <xdr:spPr>
        <a:xfrm>
          <a:off x="19050" y="58039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November</a:t>
          </a:r>
        </a:p>
      </xdr:txBody>
    </xdr:sp>
    <xdr:clientData/>
  </xdr:twoCellAnchor>
  <xdr:twoCellAnchor>
    <xdr:from>
      <xdr:col>0</xdr:col>
      <xdr:colOff>19050</xdr:colOff>
      <xdr:row>34</xdr:row>
      <xdr:rowOff>12700</xdr:rowOff>
    </xdr:from>
    <xdr:to>
      <xdr:col>3</xdr:col>
      <xdr:colOff>349250</xdr:colOff>
      <xdr:row>36</xdr:row>
      <xdr:rowOff>69850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7F83F10-C74D-4E38-9FEF-BDD8FFC370F2}"/>
            </a:ext>
          </a:extLst>
        </xdr:cNvPr>
        <xdr:cNvSpPr/>
      </xdr:nvSpPr>
      <xdr:spPr>
        <a:xfrm>
          <a:off x="19050" y="63246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December</a:t>
          </a:r>
        </a:p>
      </xdr:txBody>
    </xdr:sp>
    <xdr:clientData/>
  </xdr:twoCellAnchor>
  <xdr:twoCellAnchor>
    <xdr:from>
      <xdr:col>43</xdr:col>
      <xdr:colOff>12700</xdr:colOff>
      <xdr:row>0</xdr:row>
      <xdr:rowOff>12700</xdr:rowOff>
    </xdr:from>
    <xdr:to>
      <xdr:col>58</xdr:col>
      <xdr:colOff>105741</xdr:colOff>
      <xdr:row>3</xdr:row>
      <xdr:rowOff>16329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835919AF-2614-4920-A6FD-94A4025E540F}"/>
            </a:ext>
          </a:extLst>
        </xdr:cNvPr>
        <xdr:cNvSpPr/>
      </xdr:nvSpPr>
      <xdr:spPr>
        <a:xfrm>
          <a:off x="16535400" y="12700"/>
          <a:ext cx="12386641" cy="556079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3</xdr:col>
      <xdr:colOff>7857</xdr:colOff>
      <xdr:row>0</xdr:row>
      <xdr:rowOff>176696</xdr:rowOff>
    </xdr:from>
    <xdr:to>
      <xdr:col>4</xdr:col>
      <xdr:colOff>272900</xdr:colOff>
      <xdr:row>2</xdr:row>
      <xdr:rowOff>27609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7975E3C-4CD4-4549-85EB-604F072D44BF}"/>
            </a:ext>
          </a:extLst>
        </xdr:cNvPr>
        <xdr:cNvSpPr txBox="1"/>
      </xdr:nvSpPr>
      <xdr:spPr>
        <a:xfrm>
          <a:off x="1836657" y="176696"/>
          <a:ext cx="874643" cy="219213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From</a:t>
          </a:r>
        </a:p>
      </xdr:txBody>
    </xdr:sp>
    <xdr:clientData/>
  </xdr:twoCellAnchor>
  <xdr:twoCellAnchor>
    <xdr:from>
      <xdr:col>4</xdr:col>
      <xdr:colOff>265169</xdr:colOff>
      <xdr:row>0</xdr:row>
      <xdr:rowOff>174487</xdr:rowOff>
    </xdr:from>
    <xdr:to>
      <xdr:col>5</xdr:col>
      <xdr:colOff>568738</xdr:colOff>
      <xdr:row>2</xdr:row>
      <xdr:rowOff>29308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C8B5FD1D-6B4E-4855-AEA8-6FB9B147E7EF}"/>
            </a:ext>
          </a:extLst>
        </xdr:cNvPr>
        <xdr:cNvSpPr txBox="1"/>
      </xdr:nvSpPr>
      <xdr:spPr>
        <a:xfrm>
          <a:off x="2703569" y="174487"/>
          <a:ext cx="913169" cy="223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A74C8A5-2B8F-49D7-9758-01944B2B7A7F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01-May-2025</a:t>
          </a:fld>
          <a:endParaRPr lang="en-IN" sz="1100" b="1"/>
        </a:p>
      </xdr:txBody>
    </xdr:sp>
    <xdr:clientData/>
  </xdr:twoCellAnchor>
  <xdr:twoCellAnchor>
    <xdr:from>
      <xdr:col>6</xdr:col>
      <xdr:colOff>61544</xdr:colOff>
      <xdr:row>1</xdr:row>
      <xdr:rowOff>849</xdr:rowOff>
    </xdr:from>
    <xdr:to>
      <xdr:col>7</xdr:col>
      <xdr:colOff>324634</xdr:colOff>
      <xdr:row>2</xdr:row>
      <xdr:rowOff>35424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EEEAEFC-8E3A-42D2-8A82-603DA7BACC58}"/>
            </a:ext>
          </a:extLst>
        </xdr:cNvPr>
        <xdr:cNvSpPr txBox="1"/>
      </xdr:nvSpPr>
      <xdr:spPr>
        <a:xfrm>
          <a:off x="3719144" y="184999"/>
          <a:ext cx="599640" cy="218725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To</a:t>
          </a:r>
        </a:p>
      </xdr:txBody>
    </xdr:sp>
    <xdr:clientData/>
  </xdr:twoCellAnchor>
  <xdr:twoCellAnchor>
    <xdr:from>
      <xdr:col>7</xdr:col>
      <xdr:colOff>316902</xdr:colOff>
      <xdr:row>0</xdr:row>
      <xdr:rowOff>182302</xdr:rowOff>
    </xdr:from>
    <xdr:to>
      <xdr:col>8</xdr:col>
      <xdr:colOff>622299</xdr:colOff>
      <xdr:row>2</xdr:row>
      <xdr:rowOff>44450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A285ACD5-89C2-4951-9848-386EE675B061}"/>
            </a:ext>
          </a:extLst>
        </xdr:cNvPr>
        <xdr:cNvSpPr txBox="1"/>
      </xdr:nvSpPr>
      <xdr:spPr>
        <a:xfrm>
          <a:off x="4311052" y="182302"/>
          <a:ext cx="1092797" cy="230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62A3747-969F-470E-8E57-1ED155FEC7EC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31-May-2025</a:t>
          </a:fld>
          <a:endParaRPr lang="en-IN" sz="1100" b="1"/>
        </a:p>
      </xdr:txBody>
    </xdr:sp>
    <xdr:clientData/>
  </xdr:twoCellAnchor>
  <xdr:twoCellAnchor>
    <xdr:from>
      <xdr:col>9</xdr:col>
      <xdr:colOff>304800</xdr:colOff>
      <xdr:row>0</xdr:row>
      <xdr:rowOff>114300</xdr:rowOff>
    </xdr:from>
    <xdr:to>
      <xdr:col>27</xdr:col>
      <xdr:colOff>244231</xdr:colOff>
      <xdr:row>2</xdr:row>
      <xdr:rowOff>76200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4F6E4BD5-CCFB-419A-BB84-15F6DAB43FDC}"/>
            </a:ext>
          </a:extLst>
        </xdr:cNvPr>
        <xdr:cNvSpPr/>
      </xdr:nvSpPr>
      <xdr:spPr>
        <a:xfrm>
          <a:off x="6146800" y="114300"/>
          <a:ext cx="5590931" cy="330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63500</xdr:colOff>
      <xdr:row>0</xdr:row>
      <xdr:rowOff>82550</xdr:rowOff>
    </xdr:from>
    <xdr:to>
      <xdr:col>21</xdr:col>
      <xdr:colOff>222250</xdr:colOff>
      <xdr:row>2</xdr:row>
      <xdr:rowOff>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3A07EEAE-A135-4161-80D0-9B856752C9E6}"/>
            </a:ext>
          </a:extLst>
        </xdr:cNvPr>
        <xdr:cNvSpPr txBox="1"/>
      </xdr:nvSpPr>
      <xdr:spPr>
        <a:xfrm>
          <a:off x="6470650" y="82550"/>
          <a:ext cx="3587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273050</xdr:colOff>
      <xdr:row>0</xdr:row>
      <xdr:rowOff>120650</xdr:rowOff>
    </xdr:from>
    <xdr:to>
      <xdr:col>10</xdr:col>
      <xdr:colOff>63500</xdr:colOff>
      <xdr:row>2</xdr:row>
      <xdr:rowOff>107950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F690C38B-0389-46A8-82A2-335596097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6115050" y="120650"/>
          <a:ext cx="355600" cy="355600"/>
        </a:xfrm>
        <a:prstGeom prst="rect">
          <a:avLst/>
        </a:prstGeom>
      </xdr:spPr>
    </xdr:pic>
    <xdr:clientData/>
  </xdr:twoCellAnchor>
  <xdr:twoCellAnchor>
    <xdr:from>
      <xdr:col>19</xdr:col>
      <xdr:colOff>99156</xdr:colOff>
      <xdr:row>0</xdr:row>
      <xdr:rowOff>53730</xdr:rowOff>
    </xdr:from>
    <xdr:to>
      <xdr:col>25</xdr:col>
      <xdr:colOff>74735</xdr:colOff>
      <xdr:row>2</xdr:row>
      <xdr:rowOff>58615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F9D964FB-ED87-4061-995A-D57DFB83D7B2}"/>
            </a:ext>
          </a:extLst>
        </xdr:cNvPr>
        <xdr:cNvSpPr txBox="1"/>
      </xdr:nvSpPr>
      <xdr:spPr>
        <a:xfrm>
          <a:off x="9478106" y="53730"/>
          <a:ext cx="1607529" cy="373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B532F8-0800-498F-81B3-2CEC613E67CD}" type="TxLink">
            <a:rPr lang="en-US" sz="2400" b="1" i="0" u="none" strike="noStrike">
              <a:solidFill>
                <a:srgbClr val="FF0000"/>
              </a:solidFill>
              <a:latin typeface="Aptos Narrow"/>
            </a:rPr>
            <a:pPr/>
            <a:t>May</a:t>
          </a:fld>
          <a:endParaRPr lang="en-IN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108883</xdr:colOff>
      <xdr:row>0</xdr:row>
      <xdr:rowOff>142654</xdr:rowOff>
    </xdr:from>
    <xdr:to>
      <xdr:col>33</xdr:col>
      <xdr:colOff>24565</xdr:colOff>
      <xdr:row>2</xdr:row>
      <xdr:rowOff>126204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FA30E573-A7F3-45D6-9DB5-76F4236F6547}"/>
            </a:ext>
          </a:extLst>
        </xdr:cNvPr>
        <xdr:cNvSpPr txBox="1"/>
      </xdr:nvSpPr>
      <xdr:spPr>
        <a:xfrm>
          <a:off x="12707283" y="142654"/>
          <a:ext cx="506232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🟢</a:t>
          </a:r>
          <a:endParaRPr lang="en-IN">
            <a:effectLst/>
          </a:endParaRPr>
        </a:p>
      </xdr:txBody>
    </xdr:sp>
    <xdr:clientData/>
  </xdr:twoCellAnchor>
  <xdr:twoCellAnchor>
    <xdr:from>
      <xdr:col>31</xdr:col>
      <xdr:colOff>315896</xdr:colOff>
      <xdr:row>0</xdr:row>
      <xdr:rowOff>112109</xdr:rowOff>
    </xdr:from>
    <xdr:to>
      <xdr:col>36</xdr:col>
      <xdr:colOff>4581</xdr:colOff>
      <xdr:row>2</xdr:row>
      <xdr:rowOff>79826</xdr:rowOff>
    </xdr:to>
    <xdr:sp macro="" textlink="$L$5">
      <xdr:nvSpPr>
        <xdr:cNvPr id="26" name="TextBox 25">
          <a:extLst>
            <a:ext uri="{FF2B5EF4-FFF2-40B4-BE49-F238E27FC236}">
              <a16:creationId xmlns:a16="http://schemas.microsoft.com/office/drawing/2014/main" id="{48CF3E58-3921-45E5-A96E-0CECA850D860}"/>
            </a:ext>
          </a:extLst>
        </xdr:cNvPr>
        <xdr:cNvSpPr txBox="1"/>
      </xdr:nvSpPr>
      <xdr:spPr>
        <a:xfrm>
          <a:off x="12914296" y="112109"/>
          <a:ext cx="1022185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Present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35</xdr:col>
      <xdr:colOff>164136</xdr:colOff>
      <xdr:row>0</xdr:row>
      <xdr:rowOff>157941</xdr:rowOff>
    </xdr:from>
    <xdr:to>
      <xdr:col>37</xdr:col>
      <xdr:colOff>78274</xdr:colOff>
      <xdr:row>2</xdr:row>
      <xdr:rowOff>141491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16748A4-1961-41A8-B44E-02344401C025}"/>
            </a:ext>
          </a:extLst>
        </xdr:cNvPr>
        <xdr:cNvSpPr txBox="1"/>
      </xdr:nvSpPr>
      <xdr:spPr>
        <a:xfrm>
          <a:off x="13810286" y="157941"/>
          <a:ext cx="504688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🔴</a:t>
          </a:r>
        </a:p>
      </xdr:txBody>
    </xdr:sp>
    <xdr:clientData/>
  </xdr:twoCellAnchor>
  <xdr:twoCellAnchor>
    <xdr:from>
      <xdr:col>36</xdr:col>
      <xdr:colOff>56414</xdr:colOff>
      <xdr:row>0</xdr:row>
      <xdr:rowOff>130252</xdr:rowOff>
    </xdr:from>
    <xdr:to>
      <xdr:col>39</xdr:col>
      <xdr:colOff>187784</xdr:colOff>
      <xdr:row>2</xdr:row>
      <xdr:rowOff>97969</xdr:rowOff>
    </xdr:to>
    <xdr:sp macro="" textlink="$L$5">
      <xdr:nvSpPr>
        <xdr:cNvPr id="28" name="TextBox 27">
          <a:extLst>
            <a:ext uri="{FF2B5EF4-FFF2-40B4-BE49-F238E27FC236}">
              <a16:creationId xmlns:a16="http://schemas.microsoft.com/office/drawing/2014/main" id="{0B5058BD-4C8C-4B7D-9807-EEC0AE34E7DA}"/>
            </a:ext>
          </a:extLst>
        </xdr:cNvPr>
        <xdr:cNvSpPr txBox="1"/>
      </xdr:nvSpPr>
      <xdr:spPr>
        <a:xfrm>
          <a:off x="13988314" y="130252"/>
          <a:ext cx="1020370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Absent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48021</xdr:colOff>
      <xdr:row>0</xdr:row>
      <xdr:rowOff>168827</xdr:rowOff>
    </xdr:from>
    <xdr:to>
      <xdr:col>41</xdr:col>
      <xdr:colOff>71016</xdr:colOff>
      <xdr:row>2</xdr:row>
      <xdr:rowOff>152377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2A6D76C-6D93-460D-848B-BC267D0C2C96}"/>
            </a:ext>
          </a:extLst>
        </xdr:cNvPr>
        <xdr:cNvSpPr txBox="1"/>
      </xdr:nvSpPr>
      <xdr:spPr>
        <a:xfrm>
          <a:off x="14868921" y="168827"/>
          <a:ext cx="505595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🟡</a:t>
          </a:r>
        </a:p>
      </xdr:txBody>
    </xdr:sp>
    <xdr:clientData/>
  </xdr:twoCellAnchor>
  <xdr:twoCellAnchor>
    <xdr:from>
      <xdr:col>39</xdr:col>
      <xdr:colOff>132613</xdr:colOff>
      <xdr:row>0</xdr:row>
      <xdr:rowOff>130252</xdr:rowOff>
    </xdr:from>
    <xdr:to>
      <xdr:col>42</xdr:col>
      <xdr:colOff>64412</xdr:colOff>
      <xdr:row>2</xdr:row>
      <xdr:rowOff>97969</xdr:rowOff>
    </xdr:to>
    <xdr:sp macro="" textlink="$L$5">
      <xdr:nvSpPr>
        <xdr:cNvPr id="30" name="TextBox 29">
          <a:extLst>
            <a:ext uri="{FF2B5EF4-FFF2-40B4-BE49-F238E27FC236}">
              <a16:creationId xmlns:a16="http://schemas.microsoft.com/office/drawing/2014/main" id="{077AE502-1553-4C9D-883A-93F98B341D61}"/>
            </a:ext>
          </a:extLst>
        </xdr:cNvPr>
        <xdr:cNvSpPr txBox="1"/>
      </xdr:nvSpPr>
      <xdr:spPr>
        <a:xfrm>
          <a:off x="14953513" y="130252"/>
          <a:ext cx="1023999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Leave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390769</xdr:colOff>
      <xdr:row>0</xdr:row>
      <xdr:rowOff>12700</xdr:rowOff>
    </xdr:from>
    <xdr:to>
      <xdr:col>42</xdr:col>
      <xdr:colOff>57150</xdr:colOff>
      <xdr:row>2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BAFE8CE-A099-4719-8F81-60A4E4324CCB}"/>
            </a:ext>
          </a:extLst>
        </xdr:cNvPr>
        <xdr:cNvSpPr/>
      </xdr:nvSpPr>
      <xdr:spPr>
        <a:xfrm>
          <a:off x="1609969" y="12700"/>
          <a:ext cx="14360281" cy="5207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6351</xdr:colOff>
      <xdr:row>0</xdr:row>
      <xdr:rowOff>0</xdr:rowOff>
    </xdr:from>
    <xdr:to>
      <xdr:col>3</xdr:col>
      <xdr:colOff>19050</xdr:colOff>
      <xdr:row>37</xdr:row>
      <xdr:rowOff>120855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211DBA2-3566-478E-8B26-BD97CB4C63CC}"/>
            </a:ext>
          </a:extLst>
        </xdr:cNvPr>
        <xdr:cNvSpPr/>
      </xdr:nvSpPr>
      <xdr:spPr>
        <a:xfrm>
          <a:off x="6351" y="0"/>
          <a:ext cx="1841499" cy="698520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3</xdr:row>
      <xdr:rowOff>158750</xdr:rowOff>
    </xdr:from>
    <xdr:to>
      <xdr:col>3</xdr:col>
      <xdr:colOff>361950</xdr:colOff>
      <xdr:row>6</xdr:row>
      <xdr:rowOff>31750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D2E822-BB42-4A76-91F1-CF27D68A893A}"/>
            </a:ext>
          </a:extLst>
        </xdr:cNvPr>
        <xdr:cNvSpPr/>
      </xdr:nvSpPr>
      <xdr:spPr>
        <a:xfrm>
          <a:off x="0" y="711200"/>
          <a:ext cx="219075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January</a:t>
          </a:r>
        </a:p>
      </xdr:txBody>
    </xdr:sp>
    <xdr:clientData/>
  </xdr:twoCellAnchor>
  <xdr:twoCellAnchor>
    <xdr:from>
      <xdr:col>0</xdr:col>
      <xdr:colOff>19050</xdr:colOff>
      <xdr:row>7</xdr:row>
      <xdr:rowOff>0</xdr:rowOff>
    </xdr:from>
    <xdr:to>
      <xdr:col>3</xdr:col>
      <xdr:colOff>349250</xdr:colOff>
      <xdr:row>9</xdr:row>
      <xdr:rowOff>57150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EEAA08C-8775-4D1F-87C0-011826008C9C}"/>
            </a:ext>
          </a:extLst>
        </xdr:cNvPr>
        <xdr:cNvSpPr/>
      </xdr:nvSpPr>
      <xdr:spPr>
        <a:xfrm>
          <a:off x="19050" y="1308100"/>
          <a:ext cx="2159000" cy="4445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February</a:t>
          </a:r>
        </a:p>
      </xdr:txBody>
    </xdr:sp>
    <xdr:clientData/>
  </xdr:twoCellAnchor>
  <xdr:twoCellAnchor>
    <xdr:from>
      <xdr:col>0</xdr:col>
      <xdr:colOff>19050</xdr:colOff>
      <xdr:row>9</xdr:row>
      <xdr:rowOff>127000</xdr:rowOff>
    </xdr:from>
    <xdr:to>
      <xdr:col>3</xdr:col>
      <xdr:colOff>349250</xdr:colOff>
      <xdr:row>12</xdr:row>
      <xdr:rowOff>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252B83-F7C4-4D61-9AD2-894718F22D39}"/>
            </a:ext>
          </a:extLst>
        </xdr:cNvPr>
        <xdr:cNvSpPr/>
      </xdr:nvSpPr>
      <xdr:spPr>
        <a:xfrm>
          <a:off x="19050" y="1822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March</a:t>
          </a:r>
        </a:p>
      </xdr:txBody>
    </xdr:sp>
    <xdr:clientData/>
  </xdr:twoCellAnchor>
  <xdr:twoCellAnchor>
    <xdr:from>
      <xdr:col>0</xdr:col>
      <xdr:colOff>19050</xdr:colOff>
      <xdr:row>12</xdr:row>
      <xdr:rowOff>76200</xdr:rowOff>
    </xdr:from>
    <xdr:to>
      <xdr:col>3</xdr:col>
      <xdr:colOff>349250</xdr:colOff>
      <xdr:row>14</xdr:row>
      <xdr:rowOff>133350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E363932-0ECD-4BDC-9901-599E7E906DA1}"/>
            </a:ext>
          </a:extLst>
        </xdr:cNvPr>
        <xdr:cNvSpPr/>
      </xdr:nvSpPr>
      <xdr:spPr>
        <a:xfrm>
          <a:off x="19050" y="23241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April</a:t>
          </a:r>
        </a:p>
      </xdr:txBody>
    </xdr:sp>
    <xdr:clientData/>
  </xdr:twoCellAnchor>
  <xdr:twoCellAnchor>
    <xdr:from>
      <xdr:col>0</xdr:col>
      <xdr:colOff>19050</xdr:colOff>
      <xdr:row>15</xdr:row>
      <xdr:rowOff>44450</xdr:rowOff>
    </xdr:from>
    <xdr:to>
      <xdr:col>3</xdr:col>
      <xdr:colOff>349250</xdr:colOff>
      <xdr:row>17</xdr:row>
      <xdr:rowOff>101600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534C51E-8BC2-4EE6-9D65-ED02BD971FD1}"/>
            </a:ext>
          </a:extLst>
        </xdr:cNvPr>
        <xdr:cNvSpPr/>
      </xdr:nvSpPr>
      <xdr:spPr>
        <a:xfrm>
          <a:off x="19050" y="28448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May</a:t>
          </a:r>
        </a:p>
      </xdr:txBody>
    </xdr:sp>
    <xdr:clientData/>
  </xdr:twoCellAnchor>
  <xdr:twoCellAnchor>
    <xdr:from>
      <xdr:col>1</xdr:col>
      <xdr:colOff>158750</xdr:colOff>
      <xdr:row>17</xdr:row>
      <xdr:rowOff>177800</xdr:rowOff>
    </xdr:from>
    <xdr:to>
      <xdr:col>4</xdr:col>
      <xdr:colOff>488950</xdr:colOff>
      <xdr:row>20</xdr:row>
      <xdr:rowOff>50800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6CCFC37-F0B4-4238-A1EB-5AA99392F568}"/>
            </a:ext>
          </a:extLst>
        </xdr:cNvPr>
        <xdr:cNvSpPr/>
      </xdr:nvSpPr>
      <xdr:spPr>
        <a:xfrm>
          <a:off x="768350" y="3346450"/>
          <a:ext cx="2159000" cy="42545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tx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June</a:t>
          </a:r>
        </a:p>
      </xdr:txBody>
    </xdr:sp>
    <xdr:clientData/>
  </xdr:twoCellAnchor>
  <xdr:twoCellAnchor>
    <xdr:from>
      <xdr:col>0</xdr:col>
      <xdr:colOff>19050</xdr:colOff>
      <xdr:row>20</xdr:row>
      <xdr:rowOff>120650</xdr:rowOff>
    </xdr:from>
    <xdr:to>
      <xdr:col>3</xdr:col>
      <xdr:colOff>349250</xdr:colOff>
      <xdr:row>22</xdr:row>
      <xdr:rowOff>177800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1CEBB40-9DF0-427E-A166-EB4F14393753}"/>
            </a:ext>
          </a:extLst>
        </xdr:cNvPr>
        <xdr:cNvSpPr/>
      </xdr:nvSpPr>
      <xdr:spPr>
        <a:xfrm>
          <a:off x="19050" y="38417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July</a:t>
          </a:r>
        </a:p>
      </xdr:txBody>
    </xdr:sp>
    <xdr:clientData/>
  </xdr:twoCellAnchor>
  <xdr:twoCellAnchor>
    <xdr:from>
      <xdr:col>0</xdr:col>
      <xdr:colOff>19050</xdr:colOff>
      <xdr:row>23</xdr:row>
      <xdr:rowOff>57150</xdr:rowOff>
    </xdr:from>
    <xdr:to>
      <xdr:col>3</xdr:col>
      <xdr:colOff>349250</xdr:colOff>
      <xdr:row>25</xdr:row>
      <xdr:rowOff>114300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10BD9D3-3102-499B-97B1-D35166A6B060}"/>
            </a:ext>
          </a:extLst>
        </xdr:cNvPr>
        <xdr:cNvSpPr/>
      </xdr:nvSpPr>
      <xdr:spPr>
        <a:xfrm>
          <a:off x="19050" y="43307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August</a:t>
          </a:r>
        </a:p>
      </xdr:txBody>
    </xdr:sp>
    <xdr:clientData/>
  </xdr:twoCellAnchor>
  <xdr:twoCellAnchor>
    <xdr:from>
      <xdr:col>0</xdr:col>
      <xdr:colOff>19050</xdr:colOff>
      <xdr:row>25</xdr:row>
      <xdr:rowOff>165100</xdr:rowOff>
    </xdr:from>
    <xdr:to>
      <xdr:col>3</xdr:col>
      <xdr:colOff>349250</xdr:colOff>
      <xdr:row>28</xdr:row>
      <xdr:rowOff>38100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0EA6E33-3911-4286-877A-CF2BAA134FFA}"/>
            </a:ext>
          </a:extLst>
        </xdr:cNvPr>
        <xdr:cNvSpPr/>
      </xdr:nvSpPr>
      <xdr:spPr>
        <a:xfrm>
          <a:off x="19050" y="480695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September</a:t>
          </a:r>
        </a:p>
      </xdr:txBody>
    </xdr:sp>
    <xdr:clientData/>
  </xdr:twoCellAnchor>
  <xdr:twoCellAnchor>
    <xdr:from>
      <xdr:col>0</xdr:col>
      <xdr:colOff>19050</xdr:colOff>
      <xdr:row>28</xdr:row>
      <xdr:rowOff>95250</xdr:rowOff>
    </xdr:from>
    <xdr:to>
      <xdr:col>3</xdr:col>
      <xdr:colOff>349250</xdr:colOff>
      <xdr:row>30</xdr:row>
      <xdr:rowOff>152400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D921D3F-D4BA-4429-8A2D-14D8B3A09419}"/>
            </a:ext>
          </a:extLst>
        </xdr:cNvPr>
        <xdr:cNvSpPr/>
      </xdr:nvSpPr>
      <xdr:spPr>
        <a:xfrm>
          <a:off x="19050" y="529590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October</a:t>
          </a:r>
        </a:p>
      </xdr:txBody>
    </xdr:sp>
    <xdr:clientData/>
  </xdr:twoCellAnchor>
  <xdr:twoCellAnchor>
    <xdr:from>
      <xdr:col>0</xdr:col>
      <xdr:colOff>19050</xdr:colOff>
      <xdr:row>31</xdr:row>
      <xdr:rowOff>44450</xdr:rowOff>
    </xdr:from>
    <xdr:to>
      <xdr:col>3</xdr:col>
      <xdr:colOff>349250</xdr:colOff>
      <xdr:row>33</xdr:row>
      <xdr:rowOff>101600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0AF97B9-6995-46E5-AFFF-B24430D88CE5}"/>
            </a:ext>
          </a:extLst>
        </xdr:cNvPr>
        <xdr:cNvSpPr/>
      </xdr:nvSpPr>
      <xdr:spPr>
        <a:xfrm>
          <a:off x="19050" y="58039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November</a:t>
          </a:r>
        </a:p>
      </xdr:txBody>
    </xdr:sp>
    <xdr:clientData/>
  </xdr:twoCellAnchor>
  <xdr:twoCellAnchor>
    <xdr:from>
      <xdr:col>0</xdr:col>
      <xdr:colOff>19050</xdr:colOff>
      <xdr:row>34</xdr:row>
      <xdr:rowOff>12700</xdr:rowOff>
    </xdr:from>
    <xdr:to>
      <xdr:col>3</xdr:col>
      <xdr:colOff>349250</xdr:colOff>
      <xdr:row>36</xdr:row>
      <xdr:rowOff>69850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5137C80-D756-407D-AC0A-2415C9EE8991}"/>
            </a:ext>
          </a:extLst>
        </xdr:cNvPr>
        <xdr:cNvSpPr/>
      </xdr:nvSpPr>
      <xdr:spPr>
        <a:xfrm>
          <a:off x="19050" y="63246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December</a:t>
          </a:r>
        </a:p>
      </xdr:txBody>
    </xdr:sp>
    <xdr:clientData/>
  </xdr:twoCellAnchor>
  <xdr:twoCellAnchor>
    <xdr:from>
      <xdr:col>43</xdr:col>
      <xdr:colOff>12700</xdr:colOff>
      <xdr:row>0</xdr:row>
      <xdr:rowOff>12700</xdr:rowOff>
    </xdr:from>
    <xdr:to>
      <xdr:col>58</xdr:col>
      <xdr:colOff>105741</xdr:colOff>
      <xdr:row>3</xdr:row>
      <xdr:rowOff>16329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3B736804-42FD-4FD5-BE4D-B7DBDAA2442F}"/>
            </a:ext>
          </a:extLst>
        </xdr:cNvPr>
        <xdr:cNvSpPr/>
      </xdr:nvSpPr>
      <xdr:spPr>
        <a:xfrm>
          <a:off x="16535400" y="12700"/>
          <a:ext cx="12386641" cy="556079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3</xdr:col>
      <xdr:colOff>7857</xdr:colOff>
      <xdr:row>0</xdr:row>
      <xdr:rowOff>176696</xdr:rowOff>
    </xdr:from>
    <xdr:to>
      <xdr:col>4</xdr:col>
      <xdr:colOff>272900</xdr:colOff>
      <xdr:row>2</xdr:row>
      <xdr:rowOff>27609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C27E19A-0F31-4EFA-9082-3F7720FDFDB2}"/>
            </a:ext>
          </a:extLst>
        </xdr:cNvPr>
        <xdr:cNvSpPr txBox="1"/>
      </xdr:nvSpPr>
      <xdr:spPr>
        <a:xfrm>
          <a:off x="1836657" y="176696"/>
          <a:ext cx="874643" cy="219213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From</a:t>
          </a:r>
        </a:p>
      </xdr:txBody>
    </xdr:sp>
    <xdr:clientData/>
  </xdr:twoCellAnchor>
  <xdr:twoCellAnchor>
    <xdr:from>
      <xdr:col>4</xdr:col>
      <xdr:colOff>265169</xdr:colOff>
      <xdr:row>0</xdr:row>
      <xdr:rowOff>174487</xdr:rowOff>
    </xdr:from>
    <xdr:to>
      <xdr:col>5</xdr:col>
      <xdr:colOff>568738</xdr:colOff>
      <xdr:row>2</xdr:row>
      <xdr:rowOff>29308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D0406D55-3BD3-4A31-8258-87DC455BC456}"/>
            </a:ext>
          </a:extLst>
        </xdr:cNvPr>
        <xdr:cNvSpPr txBox="1"/>
      </xdr:nvSpPr>
      <xdr:spPr>
        <a:xfrm>
          <a:off x="2703569" y="174487"/>
          <a:ext cx="913169" cy="223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A74C8A5-2B8F-49D7-9758-01944B2B7A7F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01-Jun-2025</a:t>
          </a:fld>
          <a:endParaRPr lang="en-IN" sz="1100" b="1"/>
        </a:p>
      </xdr:txBody>
    </xdr:sp>
    <xdr:clientData/>
  </xdr:twoCellAnchor>
  <xdr:twoCellAnchor>
    <xdr:from>
      <xdr:col>6</xdr:col>
      <xdr:colOff>61544</xdr:colOff>
      <xdr:row>1</xdr:row>
      <xdr:rowOff>849</xdr:rowOff>
    </xdr:from>
    <xdr:to>
      <xdr:col>7</xdr:col>
      <xdr:colOff>324634</xdr:colOff>
      <xdr:row>2</xdr:row>
      <xdr:rowOff>35424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445F0A4-57E3-4699-90D4-E2AA3DA8F8AB}"/>
            </a:ext>
          </a:extLst>
        </xdr:cNvPr>
        <xdr:cNvSpPr txBox="1"/>
      </xdr:nvSpPr>
      <xdr:spPr>
        <a:xfrm>
          <a:off x="3719144" y="184999"/>
          <a:ext cx="599640" cy="218725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To</a:t>
          </a:r>
        </a:p>
      </xdr:txBody>
    </xdr:sp>
    <xdr:clientData/>
  </xdr:twoCellAnchor>
  <xdr:twoCellAnchor>
    <xdr:from>
      <xdr:col>7</xdr:col>
      <xdr:colOff>316902</xdr:colOff>
      <xdr:row>0</xdr:row>
      <xdr:rowOff>182302</xdr:rowOff>
    </xdr:from>
    <xdr:to>
      <xdr:col>8</xdr:col>
      <xdr:colOff>622299</xdr:colOff>
      <xdr:row>2</xdr:row>
      <xdr:rowOff>44450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0EF63203-C68D-4D31-BD50-0EEB758AFD04}"/>
            </a:ext>
          </a:extLst>
        </xdr:cNvPr>
        <xdr:cNvSpPr txBox="1"/>
      </xdr:nvSpPr>
      <xdr:spPr>
        <a:xfrm>
          <a:off x="4311052" y="182302"/>
          <a:ext cx="1092797" cy="230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62A3747-969F-470E-8E57-1ED155FEC7EC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30-Jun-2025</a:t>
          </a:fld>
          <a:endParaRPr lang="en-IN" sz="1100" b="1"/>
        </a:p>
      </xdr:txBody>
    </xdr:sp>
    <xdr:clientData/>
  </xdr:twoCellAnchor>
  <xdr:twoCellAnchor>
    <xdr:from>
      <xdr:col>9</xdr:col>
      <xdr:colOff>304800</xdr:colOff>
      <xdr:row>0</xdr:row>
      <xdr:rowOff>114300</xdr:rowOff>
    </xdr:from>
    <xdr:to>
      <xdr:col>27</xdr:col>
      <xdr:colOff>244231</xdr:colOff>
      <xdr:row>2</xdr:row>
      <xdr:rowOff>76200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3CD1FA6-4E92-4485-81A8-C460F654FA20}"/>
            </a:ext>
          </a:extLst>
        </xdr:cNvPr>
        <xdr:cNvSpPr/>
      </xdr:nvSpPr>
      <xdr:spPr>
        <a:xfrm>
          <a:off x="6146800" y="114300"/>
          <a:ext cx="5590931" cy="330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63500</xdr:colOff>
      <xdr:row>0</xdr:row>
      <xdr:rowOff>82550</xdr:rowOff>
    </xdr:from>
    <xdr:to>
      <xdr:col>21</xdr:col>
      <xdr:colOff>222250</xdr:colOff>
      <xdr:row>2</xdr:row>
      <xdr:rowOff>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AB99D9E-47AB-4DC7-BB3E-7373B410E7CB}"/>
            </a:ext>
          </a:extLst>
        </xdr:cNvPr>
        <xdr:cNvSpPr txBox="1"/>
      </xdr:nvSpPr>
      <xdr:spPr>
        <a:xfrm>
          <a:off x="6470650" y="82550"/>
          <a:ext cx="3587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273050</xdr:colOff>
      <xdr:row>0</xdr:row>
      <xdr:rowOff>120650</xdr:rowOff>
    </xdr:from>
    <xdr:to>
      <xdr:col>10</xdr:col>
      <xdr:colOff>63500</xdr:colOff>
      <xdr:row>2</xdr:row>
      <xdr:rowOff>107950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92FD6BC0-8203-499D-A1B2-A3F557736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6115050" y="120650"/>
          <a:ext cx="355600" cy="355600"/>
        </a:xfrm>
        <a:prstGeom prst="rect">
          <a:avLst/>
        </a:prstGeom>
      </xdr:spPr>
    </xdr:pic>
    <xdr:clientData/>
  </xdr:twoCellAnchor>
  <xdr:twoCellAnchor>
    <xdr:from>
      <xdr:col>19</xdr:col>
      <xdr:colOff>118206</xdr:colOff>
      <xdr:row>0</xdr:row>
      <xdr:rowOff>47380</xdr:rowOff>
    </xdr:from>
    <xdr:to>
      <xdr:col>25</xdr:col>
      <xdr:colOff>93785</xdr:colOff>
      <xdr:row>2</xdr:row>
      <xdr:rowOff>52265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A2B45A8F-9FA6-484B-BDED-A5055AB447A8}"/>
            </a:ext>
          </a:extLst>
        </xdr:cNvPr>
        <xdr:cNvSpPr txBox="1"/>
      </xdr:nvSpPr>
      <xdr:spPr>
        <a:xfrm>
          <a:off x="9497156" y="47380"/>
          <a:ext cx="1607529" cy="373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B532F8-0800-498F-81B3-2CEC613E67CD}" type="TxLink">
            <a:rPr lang="en-US" sz="2400" b="1" i="0" u="none" strike="noStrike">
              <a:solidFill>
                <a:srgbClr val="FF0000"/>
              </a:solidFill>
              <a:latin typeface="Aptos Narrow"/>
            </a:rPr>
            <a:pPr/>
            <a:t>June</a:t>
          </a:fld>
          <a:endParaRPr lang="en-IN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108883</xdr:colOff>
      <xdr:row>0</xdr:row>
      <xdr:rowOff>142654</xdr:rowOff>
    </xdr:from>
    <xdr:to>
      <xdr:col>33</xdr:col>
      <xdr:colOff>24565</xdr:colOff>
      <xdr:row>2</xdr:row>
      <xdr:rowOff>126204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B376209-2C29-4848-8C66-4B77F639B95A}"/>
            </a:ext>
          </a:extLst>
        </xdr:cNvPr>
        <xdr:cNvSpPr txBox="1"/>
      </xdr:nvSpPr>
      <xdr:spPr>
        <a:xfrm>
          <a:off x="12707283" y="142654"/>
          <a:ext cx="506232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🟢</a:t>
          </a:r>
          <a:endParaRPr lang="en-IN">
            <a:effectLst/>
          </a:endParaRPr>
        </a:p>
      </xdr:txBody>
    </xdr:sp>
    <xdr:clientData/>
  </xdr:twoCellAnchor>
  <xdr:twoCellAnchor>
    <xdr:from>
      <xdr:col>31</xdr:col>
      <xdr:colOff>315896</xdr:colOff>
      <xdr:row>0</xdr:row>
      <xdr:rowOff>112109</xdr:rowOff>
    </xdr:from>
    <xdr:to>
      <xdr:col>36</xdr:col>
      <xdr:colOff>4581</xdr:colOff>
      <xdr:row>2</xdr:row>
      <xdr:rowOff>79826</xdr:rowOff>
    </xdr:to>
    <xdr:sp macro="" textlink="$L$5">
      <xdr:nvSpPr>
        <xdr:cNvPr id="26" name="TextBox 25">
          <a:extLst>
            <a:ext uri="{FF2B5EF4-FFF2-40B4-BE49-F238E27FC236}">
              <a16:creationId xmlns:a16="http://schemas.microsoft.com/office/drawing/2014/main" id="{C8B94697-5359-4F41-97D2-28C153DD7F44}"/>
            </a:ext>
          </a:extLst>
        </xdr:cNvPr>
        <xdr:cNvSpPr txBox="1"/>
      </xdr:nvSpPr>
      <xdr:spPr>
        <a:xfrm>
          <a:off x="12914296" y="112109"/>
          <a:ext cx="1022185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Present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35</xdr:col>
      <xdr:colOff>164136</xdr:colOff>
      <xdr:row>0</xdr:row>
      <xdr:rowOff>157941</xdr:rowOff>
    </xdr:from>
    <xdr:to>
      <xdr:col>37</xdr:col>
      <xdr:colOff>78274</xdr:colOff>
      <xdr:row>2</xdr:row>
      <xdr:rowOff>141491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F3C07B4E-91F3-40F6-B047-EC42E07A7D62}"/>
            </a:ext>
          </a:extLst>
        </xdr:cNvPr>
        <xdr:cNvSpPr txBox="1"/>
      </xdr:nvSpPr>
      <xdr:spPr>
        <a:xfrm>
          <a:off x="13810286" y="157941"/>
          <a:ext cx="504688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🔴</a:t>
          </a:r>
        </a:p>
      </xdr:txBody>
    </xdr:sp>
    <xdr:clientData/>
  </xdr:twoCellAnchor>
  <xdr:twoCellAnchor>
    <xdr:from>
      <xdr:col>36</xdr:col>
      <xdr:colOff>56414</xdr:colOff>
      <xdr:row>0</xdr:row>
      <xdr:rowOff>130252</xdr:rowOff>
    </xdr:from>
    <xdr:to>
      <xdr:col>39</xdr:col>
      <xdr:colOff>187784</xdr:colOff>
      <xdr:row>2</xdr:row>
      <xdr:rowOff>97969</xdr:rowOff>
    </xdr:to>
    <xdr:sp macro="" textlink="$L$5">
      <xdr:nvSpPr>
        <xdr:cNvPr id="28" name="TextBox 27">
          <a:extLst>
            <a:ext uri="{FF2B5EF4-FFF2-40B4-BE49-F238E27FC236}">
              <a16:creationId xmlns:a16="http://schemas.microsoft.com/office/drawing/2014/main" id="{F132D577-BD77-45A8-8C3C-C51EC693D4EA}"/>
            </a:ext>
          </a:extLst>
        </xdr:cNvPr>
        <xdr:cNvSpPr txBox="1"/>
      </xdr:nvSpPr>
      <xdr:spPr>
        <a:xfrm>
          <a:off x="13988314" y="130252"/>
          <a:ext cx="1020370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Absent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48021</xdr:colOff>
      <xdr:row>0</xdr:row>
      <xdr:rowOff>168827</xdr:rowOff>
    </xdr:from>
    <xdr:to>
      <xdr:col>41</xdr:col>
      <xdr:colOff>71016</xdr:colOff>
      <xdr:row>2</xdr:row>
      <xdr:rowOff>152377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F837DF7B-F34A-4E24-AAD4-F269D659821F}"/>
            </a:ext>
          </a:extLst>
        </xdr:cNvPr>
        <xdr:cNvSpPr txBox="1"/>
      </xdr:nvSpPr>
      <xdr:spPr>
        <a:xfrm>
          <a:off x="14868921" y="168827"/>
          <a:ext cx="505595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🟡</a:t>
          </a:r>
        </a:p>
      </xdr:txBody>
    </xdr:sp>
    <xdr:clientData/>
  </xdr:twoCellAnchor>
  <xdr:twoCellAnchor>
    <xdr:from>
      <xdr:col>39</xdr:col>
      <xdr:colOff>132613</xdr:colOff>
      <xdr:row>0</xdr:row>
      <xdr:rowOff>130252</xdr:rowOff>
    </xdr:from>
    <xdr:to>
      <xdr:col>42</xdr:col>
      <xdr:colOff>64412</xdr:colOff>
      <xdr:row>2</xdr:row>
      <xdr:rowOff>97969</xdr:rowOff>
    </xdr:to>
    <xdr:sp macro="" textlink="$L$5">
      <xdr:nvSpPr>
        <xdr:cNvPr id="30" name="TextBox 29">
          <a:extLst>
            <a:ext uri="{FF2B5EF4-FFF2-40B4-BE49-F238E27FC236}">
              <a16:creationId xmlns:a16="http://schemas.microsoft.com/office/drawing/2014/main" id="{AF8343B0-8E30-4260-989B-5A048BE83BF6}"/>
            </a:ext>
          </a:extLst>
        </xdr:cNvPr>
        <xdr:cNvSpPr txBox="1"/>
      </xdr:nvSpPr>
      <xdr:spPr>
        <a:xfrm>
          <a:off x="14953513" y="130252"/>
          <a:ext cx="1023999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Leave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390769</xdr:colOff>
      <xdr:row>0</xdr:row>
      <xdr:rowOff>12700</xdr:rowOff>
    </xdr:from>
    <xdr:to>
      <xdr:col>42</xdr:col>
      <xdr:colOff>57150</xdr:colOff>
      <xdr:row>2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86CEF36-4178-4D38-A23C-3BBFFD5E55BA}"/>
            </a:ext>
          </a:extLst>
        </xdr:cNvPr>
        <xdr:cNvSpPr/>
      </xdr:nvSpPr>
      <xdr:spPr>
        <a:xfrm>
          <a:off x="1609969" y="12700"/>
          <a:ext cx="14360281" cy="5207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6351</xdr:colOff>
      <xdr:row>0</xdr:row>
      <xdr:rowOff>0</xdr:rowOff>
    </xdr:from>
    <xdr:to>
      <xdr:col>3</xdr:col>
      <xdr:colOff>19050</xdr:colOff>
      <xdr:row>37</xdr:row>
      <xdr:rowOff>120855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BD85D04-19F5-4E49-AE1A-A15F89CB0451}"/>
            </a:ext>
          </a:extLst>
        </xdr:cNvPr>
        <xdr:cNvSpPr/>
      </xdr:nvSpPr>
      <xdr:spPr>
        <a:xfrm>
          <a:off x="6351" y="0"/>
          <a:ext cx="1841499" cy="698520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4</xdr:row>
      <xdr:rowOff>12700</xdr:rowOff>
    </xdr:from>
    <xdr:to>
      <xdr:col>3</xdr:col>
      <xdr:colOff>361950</xdr:colOff>
      <xdr:row>6</xdr:row>
      <xdr:rowOff>69850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C11E84-1BFE-462E-8483-C93E63DF7852}"/>
            </a:ext>
          </a:extLst>
        </xdr:cNvPr>
        <xdr:cNvSpPr/>
      </xdr:nvSpPr>
      <xdr:spPr>
        <a:xfrm>
          <a:off x="0" y="749300"/>
          <a:ext cx="219075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January</a:t>
          </a:r>
        </a:p>
      </xdr:txBody>
    </xdr:sp>
    <xdr:clientData/>
  </xdr:twoCellAnchor>
  <xdr:twoCellAnchor>
    <xdr:from>
      <xdr:col>0</xdr:col>
      <xdr:colOff>19050</xdr:colOff>
      <xdr:row>7</xdr:row>
      <xdr:rowOff>0</xdr:rowOff>
    </xdr:from>
    <xdr:to>
      <xdr:col>3</xdr:col>
      <xdr:colOff>349250</xdr:colOff>
      <xdr:row>9</xdr:row>
      <xdr:rowOff>57150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11CBB4C-47BE-4C75-B2F1-D4A6F288A2B6}"/>
            </a:ext>
          </a:extLst>
        </xdr:cNvPr>
        <xdr:cNvSpPr/>
      </xdr:nvSpPr>
      <xdr:spPr>
        <a:xfrm>
          <a:off x="19050" y="1308100"/>
          <a:ext cx="2159000" cy="4445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February</a:t>
          </a:r>
        </a:p>
      </xdr:txBody>
    </xdr:sp>
    <xdr:clientData/>
  </xdr:twoCellAnchor>
  <xdr:twoCellAnchor>
    <xdr:from>
      <xdr:col>0</xdr:col>
      <xdr:colOff>19050</xdr:colOff>
      <xdr:row>9</xdr:row>
      <xdr:rowOff>127000</xdr:rowOff>
    </xdr:from>
    <xdr:to>
      <xdr:col>3</xdr:col>
      <xdr:colOff>349250</xdr:colOff>
      <xdr:row>12</xdr:row>
      <xdr:rowOff>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D3E0EFE-8B87-44DC-8095-B87890E91938}"/>
            </a:ext>
          </a:extLst>
        </xdr:cNvPr>
        <xdr:cNvSpPr/>
      </xdr:nvSpPr>
      <xdr:spPr>
        <a:xfrm>
          <a:off x="19050" y="1822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March</a:t>
          </a:r>
        </a:p>
      </xdr:txBody>
    </xdr:sp>
    <xdr:clientData/>
  </xdr:twoCellAnchor>
  <xdr:twoCellAnchor>
    <xdr:from>
      <xdr:col>0</xdr:col>
      <xdr:colOff>19050</xdr:colOff>
      <xdr:row>12</xdr:row>
      <xdr:rowOff>76200</xdr:rowOff>
    </xdr:from>
    <xdr:to>
      <xdr:col>3</xdr:col>
      <xdr:colOff>349250</xdr:colOff>
      <xdr:row>14</xdr:row>
      <xdr:rowOff>133350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654AFEE-DBF3-4E73-85F9-D1A0CF8B066E}"/>
            </a:ext>
          </a:extLst>
        </xdr:cNvPr>
        <xdr:cNvSpPr/>
      </xdr:nvSpPr>
      <xdr:spPr>
        <a:xfrm>
          <a:off x="19050" y="23241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April</a:t>
          </a:r>
        </a:p>
      </xdr:txBody>
    </xdr:sp>
    <xdr:clientData/>
  </xdr:twoCellAnchor>
  <xdr:twoCellAnchor>
    <xdr:from>
      <xdr:col>0</xdr:col>
      <xdr:colOff>19050</xdr:colOff>
      <xdr:row>15</xdr:row>
      <xdr:rowOff>44450</xdr:rowOff>
    </xdr:from>
    <xdr:to>
      <xdr:col>3</xdr:col>
      <xdr:colOff>349250</xdr:colOff>
      <xdr:row>17</xdr:row>
      <xdr:rowOff>101600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627755E-4A44-4330-9D60-9C68A2E783E3}"/>
            </a:ext>
          </a:extLst>
        </xdr:cNvPr>
        <xdr:cNvSpPr/>
      </xdr:nvSpPr>
      <xdr:spPr>
        <a:xfrm>
          <a:off x="19050" y="28448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May</a:t>
          </a:r>
        </a:p>
      </xdr:txBody>
    </xdr:sp>
    <xdr:clientData/>
  </xdr:twoCellAnchor>
  <xdr:twoCellAnchor>
    <xdr:from>
      <xdr:col>0</xdr:col>
      <xdr:colOff>19050</xdr:colOff>
      <xdr:row>17</xdr:row>
      <xdr:rowOff>177800</xdr:rowOff>
    </xdr:from>
    <xdr:to>
      <xdr:col>3</xdr:col>
      <xdr:colOff>349250</xdr:colOff>
      <xdr:row>20</xdr:row>
      <xdr:rowOff>50800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EB2DA04-D433-49A1-801C-16F7484410EE}"/>
            </a:ext>
          </a:extLst>
        </xdr:cNvPr>
        <xdr:cNvSpPr/>
      </xdr:nvSpPr>
      <xdr:spPr>
        <a:xfrm>
          <a:off x="19050" y="3346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June</a:t>
          </a:r>
        </a:p>
      </xdr:txBody>
    </xdr:sp>
    <xdr:clientData/>
  </xdr:twoCellAnchor>
  <xdr:twoCellAnchor>
    <xdr:from>
      <xdr:col>0</xdr:col>
      <xdr:colOff>533400</xdr:colOff>
      <xdr:row>20</xdr:row>
      <xdr:rowOff>120650</xdr:rowOff>
    </xdr:from>
    <xdr:to>
      <xdr:col>4</xdr:col>
      <xdr:colOff>254000</xdr:colOff>
      <xdr:row>22</xdr:row>
      <xdr:rowOff>177800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59B8E37-3D98-4E1B-AA24-A61DC8E527B6}"/>
            </a:ext>
          </a:extLst>
        </xdr:cNvPr>
        <xdr:cNvSpPr/>
      </xdr:nvSpPr>
      <xdr:spPr>
        <a:xfrm>
          <a:off x="533400" y="3841750"/>
          <a:ext cx="2159000" cy="42545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tx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July</a:t>
          </a:r>
        </a:p>
      </xdr:txBody>
    </xdr:sp>
    <xdr:clientData/>
  </xdr:twoCellAnchor>
  <xdr:twoCellAnchor>
    <xdr:from>
      <xdr:col>0</xdr:col>
      <xdr:colOff>19050</xdr:colOff>
      <xdr:row>23</xdr:row>
      <xdr:rowOff>57150</xdr:rowOff>
    </xdr:from>
    <xdr:to>
      <xdr:col>3</xdr:col>
      <xdr:colOff>349250</xdr:colOff>
      <xdr:row>25</xdr:row>
      <xdr:rowOff>114300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1D74689-98FE-42A7-AC68-E9D075F06729}"/>
            </a:ext>
          </a:extLst>
        </xdr:cNvPr>
        <xdr:cNvSpPr/>
      </xdr:nvSpPr>
      <xdr:spPr>
        <a:xfrm>
          <a:off x="19050" y="43307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August</a:t>
          </a:r>
        </a:p>
      </xdr:txBody>
    </xdr:sp>
    <xdr:clientData/>
  </xdr:twoCellAnchor>
  <xdr:twoCellAnchor>
    <xdr:from>
      <xdr:col>0</xdr:col>
      <xdr:colOff>19050</xdr:colOff>
      <xdr:row>25</xdr:row>
      <xdr:rowOff>165100</xdr:rowOff>
    </xdr:from>
    <xdr:to>
      <xdr:col>3</xdr:col>
      <xdr:colOff>349250</xdr:colOff>
      <xdr:row>28</xdr:row>
      <xdr:rowOff>38100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237F749-B0F9-4A98-93EA-92C06C9A99BA}"/>
            </a:ext>
          </a:extLst>
        </xdr:cNvPr>
        <xdr:cNvSpPr/>
      </xdr:nvSpPr>
      <xdr:spPr>
        <a:xfrm>
          <a:off x="19050" y="480695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September</a:t>
          </a:r>
        </a:p>
      </xdr:txBody>
    </xdr:sp>
    <xdr:clientData/>
  </xdr:twoCellAnchor>
  <xdr:twoCellAnchor>
    <xdr:from>
      <xdr:col>0</xdr:col>
      <xdr:colOff>19050</xdr:colOff>
      <xdr:row>28</xdr:row>
      <xdr:rowOff>95250</xdr:rowOff>
    </xdr:from>
    <xdr:to>
      <xdr:col>3</xdr:col>
      <xdr:colOff>349250</xdr:colOff>
      <xdr:row>30</xdr:row>
      <xdr:rowOff>152400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97DA992-2FDF-4886-A2C0-5BA4D034F978}"/>
            </a:ext>
          </a:extLst>
        </xdr:cNvPr>
        <xdr:cNvSpPr/>
      </xdr:nvSpPr>
      <xdr:spPr>
        <a:xfrm>
          <a:off x="19050" y="529590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October</a:t>
          </a:r>
        </a:p>
      </xdr:txBody>
    </xdr:sp>
    <xdr:clientData/>
  </xdr:twoCellAnchor>
  <xdr:twoCellAnchor>
    <xdr:from>
      <xdr:col>0</xdr:col>
      <xdr:colOff>19050</xdr:colOff>
      <xdr:row>31</xdr:row>
      <xdr:rowOff>44450</xdr:rowOff>
    </xdr:from>
    <xdr:to>
      <xdr:col>3</xdr:col>
      <xdr:colOff>349250</xdr:colOff>
      <xdr:row>33</xdr:row>
      <xdr:rowOff>101600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1FAAF13-630C-4728-A377-397BFB1F369D}"/>
            </a:ext>
          </a:extLst>
        </xdr:cNvPr>
        <xdr:cNvSpPr/>
      </xdr:nvSpPr>
      <xdr:spPr>
        <a:xfrm>
          <a:off x="19050" y="58039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November</a:t>
          </a:r>
        </a:p>
      </xdr:txBody>
    </xdr:sp>
    <xdr:clientData/>
  </xdr:twoCellAnchor>
  <xdr:twoCellAnchor>
    <xdr:from>
      <xdr:col>0</xdr:col>
      <xdr:colOff>19050</xdr:colOff>
      <xdr:row>34</xdr:row>
      <xdr:rowOff>12700</xdr:rowOff>
    </xdr:from>
    <xdr:to>
      <xdr:col>3</xdr:col>
      <xdr:colOff>349250</xdr:colOff>
      <xdr:row>36</xdr:row>
      <xdr:rowOff>69850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F810711-6B39-4D04-9697-AACEE2546BF2}"/>
            </a:ext>
          </a:extLst>
        </xdr:cNvPr>
        <xdr:cNvSpPr/>
      </xdr:nvSpPr>
      <xdr:spPr>
        <a:xfrm>
          <a:off x="19050" y="63246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December</a:t>
          </a:r>
        </a:p>
      </xdr:txBody>
    </xdr:sp>
    <xdr:clientData/>
  </xdr:twoCellAnchor>
  <xdr:twoCellAnchor>
    <xdr:from>
      <xdr:col>43</xdr:col>
      <xdr:colOff>12700</xdr:colOff>
      <xdr:row>0</xdr:row>
      <xdr:rowOff>12700</xdr:rowOff>
    </xdr:from>
    <xdr:to>
      <xdr:col>58</xdr:col>
      <xdr:colOff>105741</xdr:colOff>
      <xdr:row>3</xdr:row>
      <xdr:rowOff>16329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A48F7414-9325-43EF-A842-71FFED807D42}"/>
            </a:ext>
          </a:extLst>
        </xdr:cNvPr>
        <xdr:cNvSpPr/>
      </xdr:nvSpPr>
      <xdr:spPr>
        <a:xfrm>
          <a:off x="16535400" y="12700"/>
          <a:ext cx="12386641" cy="556079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3</xdr:col>
      <xdr:colOff>7857</xdr:colOff>
      <xdr:row>0</xdr:row>
      <xdr:rowOff>176696</xdr:rowOff>
    </xdr:from>
    <xdr:to>
      <xdr:col>4</xdr:col>
      <xdr:colOff>272900</xdr:colOff>
      <xdr:row>2</xdr:row>
      <xdr:rowOff>27609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B432404-8924-427E-BCE1-77A01097E93F}"/>
            </a:ext>
          </a:extLst>
        </xdr:cNvPr>
        <xdr:cNvSpPr txBox="1"/>
      </xdr:nvSpPr>
      <xdr:spPr>
        <a:xfrm>
          <a:off x="1836657" y="176696"/>
          <a:ext cx="874643" cy="219213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From</a:t>
          </a:r>
        </a:p>
      </xdr:txBody>
    </xdr:sp>
    <xdr:clientData/>
  </xdr:twoCellAnchor>
  <xdr:twoCellAnchor>
    <xdr:from>
      <xdr:col>4</xdr:col>
      <xdr:colOff>265169</xdr:colOff>
      <xdr:row>0</xdr:row>
      <xdr:rowOff>174487</xdr:rowOff>
    </xdr:from>
    <xdr:to>
      <xdr:col>5</xdr:col>
      <xdr:colOff>568738</xdr:colOff>
      <xdr:row>2</xdr:row>
      <xdr:rowOff>29308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B4A168B3-E5F1-4BD4-B264-1206859CBC4F}"/>
            </a:ext>
          </a:extLst>
        </xdr:cNvPr>
        <xdr:cNvSpPr txBox="1"/>
      </xdr:nvSpPr>
      <xdr:spPr>
        <a:xfrm>
          <a:off x="2703569" y="174487"/>
          <a:ext cx="913169" cy="223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A74C8A5-2B8F-49D7-9758-01944B2B7A7F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01-Jul-2025</a:t>
          </a:fld>
          <a:endParaRPr lang="en-IN" sz="1100" b="1"/>
        </a:p>
      </xdr:txBody>
    </xdr:sp>
    <xdr:clientData/>
  </xdr:twoCellAnchor>
  <xdr:twoCellAnchor>
    <xdr:from>
      <xdr:col>6</xdr:col>
      <xdr:colOff>61544</xdr:colOff>
      <xdr:row>1</xdr:row>
      <xdr:rowOff>849</xdr:rowOff>
    </xdr:from>
    <xdr:to>
      <xdr:col>7</xdr:col>
      <xdr:colOff>324634</xdr:colOff>
      <xdr:row>2</xdr:row>
      <xdr:rowOff>35424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DD668FD-5056-4C6D-87FA-A95FAAE89B90}"/>
            </a:ext>
          </a:extLst>
        </xdr:cNvPr>
        <xdr:cNvSpPr txBox="1"/>
      </xdr:nvSpPr>
      <xdr:spPr>
        <a:xfrm>
          <a:off x="3719144" y="184999"/>
          <a:ext cx="599640" cy="218725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To</a:t>
          </a:r>
        </a:p>
      </xdr:txBody>
    </xdr:sp>
    <xdr:clientData/>
  </xdr:twoCellAnchor>
  <xdr:twoCellAnchor>
    <xdr:from>
      <xdr:col>7</xdr:col>
      <xdr:colOff>316902</xdr:colOff>
      <xdr:row>0</xdr:row>
      <xdr:rowOff>182302</xdr:rowOff>
    </xdr:from>
    <xdr:to>
      <xdr:col>8</xdr:col>
      <xdr:colOff>622299</xdr:colOff>
      <xdr:row>2</xdr:row>
      <xdr:rowOff>44450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7C6E3DBE-E905-486B-BBD1-73F0080F9E39}"/>
            </a:ext>
          </a:extLst>
        </xdr:cNvPr>
        <xdr:cNvSpPr txBox="1"/>
      </xdr:nvSpPr>
      <xdr:spPr>
        <a:xfrm>
          <a:off x="4311052" y="182302"/>
          <a:ext cx="1092797" cy="230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62A3747-969F-470E-8E57-1ED155FEC7EC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31-Jul-2025</a:t>
          </a:fld>
          <a:endParaRPr lang="en-IN" sz="1100" b="1"/>
        </a:p>
      </xdr:txBody>
    </xdr:sp>
    <xdr:clientData/>
  </xdr:twoCellAnchor>
  <xdr:twoCellAnchor>
    <xdr:from>
      <xdr:col>9</xdr:col>
      <xdr:colOff>304800</xdr:colOff>
      <xdr:row>0</xdr:row>
      <xdr:rowOff>114300</xdr:rowOff>
    </xdr:from>
    <xdr:to>
      <xdr:col>27</xdr:col>
      <xdr:colOff>244231</xdr:colOff>
      <xdr:row>2</xdr:row>
      <xdr:rowOff>76200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825C165A-8459-456E-B33B-E2AD5281F3DD}"/>
            </a:ext>
          </a:extLst>
        </xdr:cNvPr>
        <xdr:cNvSpPr/>
      </xdr:nvSpPr>
      <xdr:spPr>
        <a:xfrm>
          <a:off x="6146800" y="114300"/>
          <a:ext cx="5590931" cy="330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63500</xdr:colOff>
      <xdr:row>0</xdr:row>
      <xdr:rowOff>82550</xdr:rowOff>
    </xdr:from>
    <xdr:to>
      <xdr:col>21</xdr:col>
      <xdr:colOff>222250</xdr:colOff>
      <xdr:row>2</xdr:row>
      <xdr:rowOff>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CB21B2F8-399B-4FB5-827E-DBDC08533C5D}"/>
            </a:ext>
          </a:extLst>
        </xdr:cNvPr>
        <xdr:cNvSpPr txBox="1"/>
      </xdr:nvSpPr>
      <xdr:spPr>
        <a:xfrm>
          <a:off x="6470650" y="82550"/>
          <a:ext cx="3587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273050</xdr:colOff>
      <xdr:row>0</xdr:row>
      <xdr:rowOff>120650</xdr:rowOff>
    </xdr:from>
    <xdr:to>
      <xdr:col>10</xdr:col>
      <xdr:colOff>63500</xdr:colOff>
      <xdr:row>2</xdr:row>
      <xdr:rowOff>107950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02865CD3-7D2A-43E6-AA78-E75FBF402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6115050" y="120650"/>
          <a:ext cx="355600" cy="355600"/>
        </a:xfrm>
        <a:prstGeom prst="rect">
          <a:avLst/>
        </a:prstGeom>
      </xdr:spPr>
    </xdr:pic>
    <xdr:clientData/>
  </xdr:twoCellAnchor>
  <xdr:twoCellAnchor>
    <xdr:from>
      <xdr:col>19</xdr:col>
      <xdr:colOff>143606</xdr:colOff>
      <xdr:row>0</xdr:row>
      <xdr:rowOff>53730</xdr:rowOff>
    </xdr:from>
    <xdr:to>
      <xdr:col>25</xdr:col>
      <xdr:colOff>119185</xdr:colOff>
      <xdr:row>2</xdr:row>
      <xdr:rowOff>58615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751958FC-9C57-4CB3-A526-380226D64327}"/>
            </a:ext>
          </a:extLst>
        </xdr:cNvPr>
        <xdr:cNvSpPr txBox="1"/>
      </xdr:nvSpPr>
      <xdr:spPr>
        <a:xfrm>
          <a:off x="9522556" y="53730"/>
          <a:ext cx="1607529" cy="373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B532F8-0800-498F-81B3-2CEC613E67CD}" type="TxLink">
            <a:rPr lang="en-US" sz="2400" b="1" i="0" u="none" strike="noStrike">
              <a:solidFill>
                <a:srgbClr val="FF0000"/>
              </a:solidFill>
              <a:latin typeface="Aptos Narrow"/>
            </a:rPr>
            <a:pPr/>
            <a:t>July</a:t>
          </a:fld>
          <a:endParaRPr lang="en-IN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108883</xdr:colOff>
      <xdr:row>0</xdr:row>
      <xdr:rowOff>142654</xdr:rowOff>
    </xdr:from>
    <xdr:to>
      <xdr:col>33</xdr:col>
      <xdr:colOff>24565</xdr:colOff>
      <xdr:row>2</xdr:row>
      <xdr:rowOff>126204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6679514D-4387-4D2B-8CAF-49F4693F5903}"/>
            </a:ext>
          </a:extLst>
        </xdr:cNvPr>
        <xdr:cNvSpPr txBox="1"/>
      </xdr:nvSpPr>
      <xdr:spPr>
        <a:xfrm>
          <a:off x="12707283" y="142654"/>
          <a:ext cx="506232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🟢</a:t>
          </a:r>
          <a:endParaRPr lang="en-IN">
            <a:effectLst/>
          </a:endParaRPr>
        </a:p>
      </xdr:txBody>
    </xdr:sp>
    <xdr:clientData/>
  </xdr:twoCellAnchor>
  <xdr:twoCellAnchor>
    <xdr:from>
      <xdr:col>31</xdr:col>
      <xdr:colOff>315896</xdr:colOff>
      <xdr:row>0</xdr:row>
      <xdr:rowOff>112109</xdr:rowOff>
    </xdr:from>
    <xdr:to>
      <xdr:col>36</xdr:col>
      <xdr:colOff>4581</xdr:colOff>
      <xdr:row>2</xdr:row>
      <xdr:rowOff>79826</xdr:rowOff>
    </xdr:to>
    <xdr:sp macro="" textlink="$L$5">
      <xdr:nvSpPr>
        <xdr:cNvPr id="26" name="TextBox 25">
          <a:extLst>
            <a:ext uri="{FF2B5EF4-FFF2-40B4-BE49-F238E27FC236}">
              <a16:creationId xmlns:a16="http://schemas.microsoft.com/office/drawing/2014/main" id="{1F3037E1-E860-4FA8-9C84-1A9C04E7F55B}"/>
            </a:ext>
          </a:extLst>
        </xdr:cNvPr>
        <xdr:cNvSpPr txBox="1"/>
      </xdr:nvSpPr>
      <xdr:spPr>
        <a:xfrm>
          <a:off x="12914296" y="112109"/>
          <a:ext cx="1022185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Present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35</xdr:col>
      <xdr:colOff>164136</xdr:colOff>
      <xdr:row>0</xdr:row>
      <xdr:rowOff>157941</xdr:rowOff>
    </xdr:from>
    <xdr:to>
      <xdr:col>37</xdr:col>
      <xdr:colOff>78274</xdr:colOff>
      <xdr:row>2</xdr:row>
      <xdr:rowOff>141491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E156FE01-64E7-4B8F-8EEE-47284A767DA9}"/>
            </a:ext>
          </a:extLst>
        </xdr:cNvPr>
        <xdr:cNvSpPr txBox="1"/>
      </xdr:nvSpPr>
      <xdr:spPr>
        <a:xfrm>
          <a:off x="13810286" y="157941"/>
          <a:ext cx="504688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🔴</a:t>
          </a:r>
        </a:p>
      </xdr:txBody>
    </xdr:sp>
    <xdr:clientData/>
  </xdr:twoCellAnchor>
  <xdr:twoCellAnchor>
    <xdr:from>
      <xdr:col>36</xdr:col>
      <xdr:colOff>56414</xdr:colOff>
      <xdr:row>0</xdr:row>
      <xdr:rowOff>130252</xdr:rowOff>
    </xdr:from>
    <xdr:to>
      <xdr:col>39</xdr:col>
      <xdr:colOff>187784</xdr:colOff>
      <xdr:row>2</xdr:row>
      <xdr:rowOff>97969</xdr:rowOff>
    </xdr:to>
    <xdr:sp macro="" textlink="$L$5">
      <xdr:nvSpPr>
        <xdr:cNvPr id="28" name="TextBox 27">
          <a:extLst>
            <a:ext uri="{FF2B5EF4-FFF2-40B4-BE49-F238E27FC236}">
              <a16:creationId xmlns:a16="http://schemas.microsoft.com/office/drawing/2014/main" id="{484FB905-75CA-4758-AE6E-7B2C31348AF3}"/>
            </a:ext>
          </a:extLst>
        </xdr:cNvPr>
        <xdr:cNvSpPr txBox="1"/>
      </xdr:nvSpPr>
      <xdr:spPr>
        <a:xfrm>
          <a:off x="13988314" y="130252"/>
          <a:ext cx="1020370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Absent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48021</xdr:colOff>
      <xdr:row>0</xdr:row>
      <xdr:rowOff>168827</xdr:rowOff>
    </xdr:from>
    <xdr:to>
      <xdr:col>41</xdr:col>
      <xdr:colOff>71016</xdr:colOff>
      <xdr:row>2</xdr:row>
      <xdr:rowOff>152377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FDEA7934-BA1D-45D4-92D9-8A3C92E162AB}"/>
            </a:ext>
          </a:extLst>
        </xdr:cNvPr>
        <xdr:cNvSpPr txBox="1"/>
      </xdr:nvSpPr>
      <xdr:spPr>
        <a:xfrm>
          <a:off x="14868921" y="168827"/>
          <a:ext cx="505595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🟡</a:t>
          </a:r>
        </a:p>
      </xdr:txBody>
    </xdr:sp>
    <xdr:clientData/>
  </xdr:twoCellAnchor>
  <xdr:twoCellAnchor>
    <xdr:from>
      <xdr:col>39</xdr:col>
      <xdr:colOff>132613</xdr:colOff>
      <xdr:row>0</xdr:row>
      <xdr:rowOff>130252</xdr:rowOff>
    </xdr:from>
    <xdr:to>
      <xdr:col>42</xdr:col>
      <xdr:colOff>64412</xdr:colOff>
      <xdr:row>2</xdr:row>
      <xdr:rowOff>97969</xdr:rowOff>
    </xdr:to>
    <xdr:sp macro="" textlink="$L$5">
      <xdr:nvSpPr>
        <xdr:cNvPr id="30" name="TextBox 29">
          <a:extLst>
            <a:ext uri="{FF2B5EF4-FFF2-40B4-BE49-F238E27FC236}">
              <a16:creationId xmlns:a16="http://schemas.microsoft.com/office/drawing/2014/main" id="{A35F2890-B24F-49D0-BCEC-594B207C316A}"/>
            </a:ext>
          </a:extLst>
        </xdr:cNvPr>
        <xdr:cNvSpPr txBox="1"/>
      </xdr:nvSpPr>
      <xdr:spPr>
        <a:xfrm>
          <a:off x="14953513" y="130252"/>
          <a:ext cx="1023999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Leave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390769</xdr:colOff>
      <xdr:row>0</xdr:row>
      <xdr:rowOff>12700</xdr:rowOff>
    </xdr:from>
    <xdr:to>
      <xdr:col>42</xdr:col>
      <xdr:colOff>57150</xdr:colOff>
      <xdr:row>2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AC5724B-B66F-4E40-9B44-91724D327038}"/>
            </a:ext>
          </a:extLst>
        </xdr:cNvPr>
        <xdr:cNvSpPr/>
      </xdr:nvSpPr>
      <xdr:spPr>
        <a:xfrm>
          <a:off x="1609969" y="12700"/>
          <a:ext cx="14360281" cy="5207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12699</xdr:colOff>
      <xdr:row>37</xdr:row>
      <xdr:rowOff>120855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D37FD70-18E3-4246-9937-C89FBC861BA8}"/>
            </a:ext>
          </a:extLst>
        </xdr:cNvPr>
        <xdr:cNvSpPr/>
      </xdr:nvSpPr>
      <xdr:spPr>
        <a:xfrm>
          <a:off x="0" y="0"/>
          <a:ext cx="1841499" cy="698520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4</xdr:row>
      <xdr:rowOff>25400</xdr:rowOff>
    </xdr:from>
    <xdr:to>
      <xdr:col>3</xdr:col>
      <xdr:colOff>361950</xdr:colOff>
      <xdr:row>6</xdr:row>
      <xdr:rowOff>82550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6FD50C-3CE7-42FA-8FE5-1F07FA945C0E}"/>
            </a:ext>
          </a:extLst>
        </xdr:cNvPr>
        <xdr:cNvSpPr/>
      </xdr:nvSpPr>
      <xdr:spPr>
        <a:xfrm>
          <a:off x="0" y="762000"/>
          <a:ext cx="219075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January</a:t>
          </a:r>
        </a:p>
      </xdr:txBody>
    </xdr:sp>
    <xdr:clientData/>
  </xdr:twoCellAnchor>
  <xdr:twoCellAnchor>
    <xdr:from>
      <xdr:col>0</xdr:col>
      <xdr:colOff>19050</xdr:colOff>
      <xdr:row>7</xdr:row>
      <xdr:rowOff>0</xdr:rowOff>
    </xdr:from>
    <xdr:to>
      <xdr:col>3</xdr:col>
      <xdr:colOff>349250</xdr:colOff>
      <xdr:row>9</xdr:row>
      <xdr:rowOff>57150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E10C91C-6318-49C4-9803-B09A909A38A0}"/>
            </a:ext>
          </a:extLst>
        </xdr:cNvPr>
        <xdr:cNvSpPr/>
      </xdr:nvSpPr>
      <xdr:spPr>
        <a:xfrm>
          <a:off x="19050" y="1308100"/>
          <a:ext cx="2159000" cy="4445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February</a:t>
          </a:r>
        </a:p>
      </xdr:txBody>
    </xdr:sp>
    <xdr:clientData/>
  </xdr:twoCellAnchor>
  <xdr:twoCellAnchor>
    <xdr:from>
      <xdr:col>0</xdr:col>
      <xdr:colOff>19050</xdr:colOff>
      <xdr:row>9</xdr:row>
      <xdr:rowOff>127000</xdr:rowOff>
    </xdr:from>
    <xdr:to>
      <xdr:col>3</xdr:col>
      <xdr:colOff>349250</xdr:colOff>
      <xdr:row>12</xdr:row>
      <xdr:rowOff>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7E83E72-0D50-4A99-B542-E303C8EC4723}"/>
            </a:ext>
          </a:extLst>
        </xdr:cNvPr>
        <xdr:cNvSpPr/>
      </xdr:nvSpPr>
      <xdr:spPr>
        <a:xfrm>
          <a:off x="19050" y="1822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March</a:t>
          </a:r>
        </a:p>
      </xdr:txBody>
    </xdr:sp>
    <xdr:clientData/>
  </xdr:twoCellAnchor>
  <xdr:twoCellAnchor>
    <xdr:from>
      <xdr:col>0</xdr:col>
      <xdr:colOff>19050</xdr:colOff>
      <xdr:row>12</xdr:row>
      <xdr:rowOff>76200</xdr:rowOff>
    </xdr:from>
    <xdr:to>
      <xdr:col>3</xdr:col>
      <xdr:colOff>349250</xdr:colOff>
      <xdr:row>14</xdr:row>
      <xdr:rowOff>133350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39176F5-52D4-4CFA-BD02-F4FBF5151AF7}"/>
            </a:ext>
          </a:extLst>
        </xdr:cNvPr>
        <xdr:cNvSpPr/>
      </xdr:nvSpPr>
      <xdr:spPr>
        <a:xfrm>
          <a:off x="19050" y="23241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April</a:t>
          </a:r>
        </a:p>
      </xdr:txBody>
    </xdr:sp>
    <xdr:clientData/>
  </xdr:twoCellAnchor>
  <xdr:twoCellAnchor>
    <xdr:from>
      <xdr:col>0</xdr:col>
      <xdr:colOff>19050</xdr:colOff>
      <xdr:row>15</xdr:row>
      <xdr:rowOff>44450</xdr:rowOff>
    </xdr:from>
    <xdr:to>
      <xdr:col>3</xdr:col>
      <xdr:colOff>349250</xdr:colOff>
      <xdr:row>17</xdr:row>
      <xdr:rowOff>101600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EC162B0-89AD-414C-B703-512640C0E57B}"/>
            </a:ext>
          </a:extLst>
        </xdr:cNvPr>
        <xdr:cNvSpPr/>
      </xdr:nvSpPr>
      <xdr:spPr>
        <a:xfrm>
          <a:off x="19050" y="28448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May</a:t>
          </a:r>
        </a:p>
      </xdr:txBody>
    </xdr:sp>
    <xdr:clientData/>
  </xdr:twoCellAnchor>
  <xdr:twoCellAnchor>
    <xdr:from>
      <xdr:col>0</xdr:col>
      <xdr:colOff>19050</xdr:colOff>
      <xdr:row>17</xdr:row>
      <xdr:rowOff>177800</xdr:rowOff>
    </xdr:from>
    <xdr:to>
      <xdr:col>3</xdr:col>
      <xdr:colOff>349250</xdr:colOff>
      <xdr:row>20</xdr:row>
      <xdr:rowOff>50800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A39408E-7AF4-4309-8D66-C119F480CE72}"/>
            </a:ext>
          </a:extLst>
        </xdr:cNvPr>
        <xdr:cNvSpPr/>
      </xdr:nvSpPr>
      <xdr:spPr>
        <a:xfrm>
          <a:off x="19050" y="3346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June</a:t>
          </a:r>
        </a:p>
      </xdr:txBody>
    </xdr:sp>
    <xdr:clientData/>
  </xdr:twoCellAnchor>
  <xdr:twoCellAnchor>
    <xdr:from>
      <xdr:col>0</xdr:col>
      <xdr:colOff>19050</xdr:colOff>
      <xdr:row>20</xdr:row>
      <xdr:rowOff>120650</xdr:rowOff>
    </xdr:from>
    <xdr:to>
      <xdr:col>3</xdr:col>
      <xdr:colOff>349250</xdr:colOff>
      <xdr:row>22</xdr:row>
      <xdr:rowOff>177800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84D8D14-D58C-4AF7-85B3-11A85B16DD62}"/>
            </a:ext>
          </a:extLst>
        </xdr:cNvPr>
        <xdr:cNvSpPr/>
      </xdr:nvSpPr>
      <xdr:spPr>
        <a:xfrm>
          <a:off x="19050" y="38417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July</a:t>
          </a:r>
        </a:p>
      </xdr:txBody>
    </xdr:sp>
    <xdr:clientData/>
  </xdr:twoCellAnchor>
  <xdr:twoCellAnchor>
    <xdr:from>
      <xdr:col>0</xdr:col>
      <xdr:colOff>476250</xdr:colOff>
      <xdr:row>23</xdr:row>
      <xdr:rowOff>50800</xdr:rowOff>
    </xdr:from>
    <xdr:to>
      <xdr:col>4</xdr:col>
      <xdr:colOff>196850</xdr:colOff>
      <xdr:row>25</xdr:row>
      <xdr:rowOff>107950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C8726B5-A4AC-4D66-AE4C-A8DF61D3A0EE}"/>
            </a:ext>
          </a:extLst>
        </xdr:cNvPr>
        <xdr:cNvSpPr/>
      </xdr:nvSpPr>
      <xdr:spPr>
        <a:xfrm>
          <a:off x="476250" y="4324350"/>
          <a:ext cx="2159000" cy="42545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tx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August</a:t>
          </a:r>
        </a:p>
      </xdr:txBody>
    </xdr:sp>
    <xdr:clientData/>
  </xdr:twoCellAnchor>
  <xdr:twoCellAnchor>
    <xdr:from>
      <xdr:col>0</xdr:col>
      <xdr:colOff>19050</xdr:colOff>
      <xdr:row>25</xdr:row>
      <xdr:rowOff>165100</xdr:rowOff>
    </xdr:from>
    <xdr:to>
      <xdr:col>3</xdr:col>
      <xdr:colOff>349250</xdr:colOff>
      <xdr:row>28</xdr:row>
      <xdr:rowOff>38100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F7C30FD-70AF-4FBA-8CE7-5CC87DDB4A8E}"/>
            </a:ext>
          </a:extLst>
        </xdr:cNvPr>
        <xdr:cNvSpPr/>
      </xdr:nvSpPr>
      <xdr:spPr>
        <a:xfrm>
          <a:off x="19050" y="480695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September</a:t>
          </a:r>
        </a:p>
      </xdr:txBody>
    </xdr:sp>
    <xdr:clientData/>
  </xdr:twoCellAnchor>
  <xdr:twoCellAnchor>
    <xdr:from>
      <xdr:col>0</xdr:col>
      <xdr:colOff>19050</xdr:colOff>
      <xdr:row>28</xdr:row>
      <xdr:rowOff>95250</xdr:rowOff>
    </xdr:from>
    <xdr:to>
      <xdr:col>3</xdr:col>
      <xdr:colOff>349250</xdr:colOff>
      <xdr:row>30</xdr:row>
      <xdr:rowOff>152400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832B85F-73AD-42E1-99B9-EEE301870938}"/>
            </a:ext>
          </a:extLst>
        </xdr:cNvPr>
        <xdr:cNvSpPr/>
      </xdr:nvSpPr>
      <xdr:spPr>
        <a:xfrm>
          <a:off x="19050" y="529590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October</a:t>
          </a:r>
        </a:p>
      </xdr:txBody>
    </xdr:sp>
    <xdr:clientData/>
  </xdr:twoCellAnchor>
  <xdr:twoCellAnchor>
    <xdr:from>
      <xdr:col>0</xdr:col>
      <xdr:colOff>19050</xdr:colOff>
      <xdr:row>31</xdr:row>
      <xdr:rowOff>44450</xdr:rowOff>
    </xdr:from>
    <xdr:to>
      <xdr:col>3</xdr:col>
      <xdr:colOff>349250</xdr:colOff>
      <xdr:row>33</xdr:row>
      <xdr:rowOff>101600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5015E8F-25D7-468B-8092-C0AAF2472821}"/>
            </a:ext>
          </a:extLst>
        </xdr:cNvPr>
        <xdr:cNvSpPr/>
      </xdr:nvSpPr>
      <xdr:spPr>
        <a:xfrm>
          <a:off x="19050" y="58039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November</a:t>
          </a:r>
        </a:p>
      </xdr:txBody>
    </xdr:sp>
    <xdr:clientData/>
  </xdr:twoCellAnchor>
  <xdr:twoCellAnchor>
    <xdr:from>
      <xdr:col>0</xdr:col>
      <xdr:colOff>19050</xdr:colOff>
      <xdr:row>34</xdr:row>
      <xdr:rowOff>12700</xdr:rowOff>
    </xdr:from>
    <xdr:to>
      <xdr:col>3</xdr:col>
      <xdr:colOff>349250</xdr:colOff>
      <xdr:row>36</xdr:row>
      <xdr:rowOff>69850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16897CF-B81E-4E20-8E61-55A50D346AD6}"/>
            </a:ext>
          </a:extLst>
        </xdr:cNvPr>
        <xdr:cNvSpPr/>
      </xdr:nvSpPr>
      <xdr:spPr>
        <a:xfrm>
          <a:off x="19050" y="63246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December</a:t>
          </a:r>
        </a:p>
      </xdr:txBody>
    </xdr:sp>
    <xdr:clientData/>
  </xdr:twoCellAnchor>
  <xdr:twoCellAnchor>
    <xdr:from>
      <xdr:col>43</xdr:col>
      <xdr:colOff>12700</xdr:colOff>
      <xdr:row>0</xdr:row>
      <xdr:rowOff>12700</xdr:rowOff>
    </xdr:from>
    <xdr:to>
      <xdr:col>58</xdr:col>
      <xdr:colOff>105741</xdr:colOff>
      <xdr:row>3</xdr:row>
      <xdr:rowOff>16329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B6F76F37-179C-4234-8EB4-3F06D3141759}"/>
            </a:ext>
          </a:extLst>
        </xdr:cNvPr>
        <xdr:cNvSpPr/>
      </xdr:nvSpPr>
      <xdr:spPr>
        <a:xfrm>
          <a:off x="16535400" y="12700"/>
          <a:ext cx="12386641" cy="556079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3</xdr:col>
      <xdr:colOff>7857</xdr:colOff>
      <xdr:row>0</xdr:row>
      <xdr:rowOff>176696</xdr:rowOff>
    </xdr:from>
    <xdr:to>
      <xdr:col>4</xdr:col>
      <xdr:colOff>272900</xdr:colOff>
      <xdr:row>2</xdr:row>
      <xdr:rowOff>27609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3B5E060-02BC-4729-A35B-5CE58DBD5DC3}"/>
            </a:ext>
          </a:extLst>
        </xdr:cNvPr>
        <xdr:cNvSpPr txBox="1"/>
      </xdr:nvSpPr>
      <xdr:spPr>
        <a:xfrm>
          <a:off x="1836657" y="176696"/>
          <a:ext cx="874643" cy="219213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From</a:t>
          </a:r>
        </a:p>
      </xdr:txBody>
    </xdr:sp>
    <xdr:clientData/>
  </xdr:twoCellAnchor>
  <xdr:twoCellAnchor>
    <xdr:from>
      <xdr:col>4</xdr:col>
      <xdr:colOff>265169</xdr:colOff>
      <xdr:row>0</xdr:row>
      <xdr:rowOff>174487</xdr:rowOff>
    </xdr:from>
    <xdr:to>
      <xdr:col>5</xdr:col>
      <xdr:colOff>568738</xdr:colOff>
      <xdr:row>2</xdr:row>
      <xdr:rowOff>29308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B1EBA610-D2BD-4B03-A529-52383D8BC03E}"/>
            </a:ext>
          </a:extLst>
        </xdr:cNvPr>
        <xdr:cNvSpPr txBox="1"/>
      </xdr:nvSpPr>
      <xdr:spPr>
        <a:xfrm>
          <a:off x="2703569" y="174487"/>
          <a:ext cx="913169" cy="223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A74C8A5-2B8F-49D7-9758-01944B2B7A7F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01-Aug-2025</a:t>
          </a:fld>
          <a:endParaRPr lang="en-IN" sz="1100" b="1"/>
        </a:p>
      </xdr:txBody>
    </xdr:sp>
    <xdr:clientData/>
  </xdr:twoCellAnchor>
  <xdr:twoCellAnchor>
    <xdr:from>
      <xdr:col>6</xdr:col>
      <xdr:colOff>61544</xdr:colOff>
      <xdr:row>1</xdr:row>
      <xdr:rowOff>849</xdr:rowOff>
    </xdr:from>
    <xdr:to>
      <xdr:col>7</xdr:col>
      <xdr:colOff>324634</xdr:colOff>
      <xdr:row>2</xdr:row>
      <xdr:rowOff>35424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5DC23C1-5573-4C67-9279-388AF279DE55}"/>
            </a:ext>
          </a:extLst>
        </xdr:cNvPr>
        <xdr:cNvSpPr txBox="1"/>
      </xdr:nvSpPr>
      <xdr:spPr>
        <a:xfrm>
          <a:off x="3719144" y="184999"/>
          <a:ext cx="599640" cy="218725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To</a:t>
          </a:r>
        </a:p>
      </xdr:txBody>
    </xdr:sp>
    <xdr:clientData/>
  </xdr:twoCellAnchor>
  <xdr:twoCellAnchor>
    <xdr:from>
      <xdr:col>7</xdr:col>
      <xdr:colOff>316902</xdr:colOff>
      <xdr:row>0</xdr:row>
      <xdr:rowOff>182302</xdr:rowOff>
    </xdr:from>
    <xdr:to>
      <xdr:col>8</xdr:col>
      <xdr:colOff>622299</xdr:colOff>
      <xdr:row>2</xdr:row>
      <xdr:rowOff>44450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54081835-0D39-4595-9E67-8A7A82E60124}"/>
            </a:ext>
          </a:extLst>
        </xdr:cNvPr>
        <xdr:cNvSpPr txBox="1"/>
      </xdr:nvSpPr>
      <xdr:spPr>
        <a:xfrm>
          <a:off x="4311052" y="182302"/>
          <a:ext cx="1092797" cy="230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62A3747-969F-470E-8E57-1ED155FEC7EC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31-Aug-2025</a:t>
          </a:fld>
          <a:endParaRPr lang="en-IN" sz="1100" b="1"/>
        </a:p>
      </xdr:txBody>
    </xdr:sp>
    <xdr:clientData/>
  </xdr:twoCellAnchor>
  <xdr:twoCellAnchor>
    <xdr:from>
      <xdr:col>9</xdr:col>
      <xdr:colOff>304800</xdr:colOff>
      <xdr:row>0</xdr:row>
      <xdr:rowOff>114300</xdr:rowOff>
    </xdr:from>
    <xdr:to>
      <xdr:col>27</xdr:col>
      <xdr:colOff>244231</xdr:colOff>
      <xdr:row>2</xdr:row>
      <xdr:rowOff>76200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1D8C3F85-8E76-496F-AD83-D909118271A8}"/>
            </a:ext>
          </a:extLst>
        </xdr:cNvPr>
        <xdr:cNvSpPr/>
      </xdr:nvSpPr>
      <xdr:spPr>
        <a:xfrm>
          <a:off x="6146800" y="114300"/>
          <a:ext cx="5590931" cy="330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63500</xdr:colOff>
      <xdr:row>0</xdr:row>
      <xdr:rowOff>82550</xdr:rowOff>
    </xdr:from>
    <xdr:to>
      <xdr:col>21</xdr:col>
      <xdr:colOff>222250</xdr:colOff>
      <xdr:row>2</xdr:row>
      <xdr:rowOff>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EDEFFA2-4607-468F-9DE4-F8E97C2F9081}"/>
            </a:ext>
          </a:extLst>
        </xdr:cNvPr>
        <xdr:cNvSpPr txBox="1"/>
      </xdr:nvSpPr>
      <xdr:spPr>
        <a:xfrm>
          <a:off x="6470650" y="82550"/>
          <a:ext cx="3587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273050</xdr:colOff>
      <xdr:row>0</xdr:row>
      <xdr:rowOff>120650</xdr:rowOff>
    </xdr:from>
    <xdr:to>
      <xdr:col>10</xdr:col>
      <xdr:colOff>63500</xdr:colOff>
      <xdr:row>2</xdr:row>
      <xdr:rowOff>107950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76856467-1689-4AD0-BCB7-E2F6466E4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6115050" y="120650"/>
          <a:ext cx="355600" cy="355600"/>
        </a:xfrm>
        <a:prstGeom prst="rect">
          <a:avLst/>
        </a:prstGeom>
      </xdr:spPr>
    </xdr:pic>
    <xdr:clientData/>
  </xdr:twoCellAnchor>
  <xdr:twoCellAnchor>
    <xdr:from>
      <xdr:col>19</xdr:col>
      <xdr:colOff>73756</xdr:colOff>
      <xdr:row>0</xdr:row>
      <xdr:rowOff>47380</xdr:rowOff>
    </xdr:from>
    <xdr:to>
      <xdr:col>25</xdr:col>
      <xdr:colOff>49335</xdr:colOff>
      <xdr:row>2</xdr:row>
      <xdr:rowOff>52265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E843D662-FFC5-44C9-887B-F3D2DD433660}"/>
            </a:ext>
          </a:extLst>
        </xdr:cNvPr>
        <xdr:cNvSpPr txBox="1"/>
      </xdr:nvSpPr>
      <xdr:spPr>
        <a:xfrm>
          <a:off x="9452706" y="47380"/>
          <a:ext cx="1607529" cy="373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B532F8-0800-498F-81B3-2CEC613E67CD}" type="TxLink">
            <a:rPr lang="en-US" sz="2400" b="1" i="0" u="none" strike="noStrike">
              <a:solidFill>
                <a:srgbClr val="FF0000"/>
              </a:solidFill>
              <a:latin typeface="Aptos Narrow"/>
            </a:rPr>
            <a:pPr/>
            <a:t>August</a:t>
          </a:fld>
          <a:endParaRPr lang="en-IN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108883</xdr:colOff>
      <xdr:row>0</xdr:row>
      <xdr:rowOff>142654</xdr:rowOff>
    </xdr:from>
    <xdr:to>
      <xdr:col>33</xdr:col>
      <xdr:colOff>24565</xdr:colOff>
      <xdr:row>2</xdr:row>
      <xdr:rowOff>126204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6A42F541-9107-409B-80BE-65988ABC6DF9}"/>
            </a:ext>
          </a:extLst>
        </xdr:cNvPr>
        <xdr:cNvSpPr txBox="1"/>
      </xdr:nvSpPr>
      <xdr:spPr>
        <a:xfrm>
          <a:off x="12707283" y="142654"/>
          <a:ext cx="506232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🟢</a:t>
          </a:r>
          <a:endParaRPr lang="en-IN">
            <a:effectLst/>
          </a:endParaRPr>
        </a:p>
      </xdr:txBody>
    </xdr:sp>
    <xdr:clientData/>
  </xdr:twoCellAnchor>
  <xdr:twoCellAnchor>
    <xdr:from>
      <xdr:col>31</xdr:col>
      <xdr:colOff>315896</xdr:colOff>
      <xdr:row>0</xdr:row>
      <xdr:rowOff>112109</xdr:rowOff>
    </xdr:from>
    <xdr:to>
      <xdr:col>36</xdr:col>
      <xdr:colOff>4581</xdr:colOff>
      <xdr:row>2</xdr:row>
      <xdr:rowOff>79826</xdr:rowOff>
    </xdr:to>
    <xdr:sp macro="" textlink="$L$5">
      <xdr:nvSpPr>
        <xdr:cNvPr id="26" name="TextBox 25">
          <a:extLst>
            <a:ext uri="{FF2B5EF4-FFF2-40B4-BE49-F238E27FC236}">
              <a16:creationId xmlns:a16="http://schemas.microsoft.com/office/drawing/2014/main" id="{5215C8AE-C02C-42E8-8108-5A5240F969E4}"/>
            </a:ext>
          </a:extLst>
        </xdr:cNvPr>
        <xdr:cNvSpPr txBox="1"/>
      </xdr:nvSpPr>
      <xdr:spPr>
        <a:xfrm>
          <a:off x="12914296" y="112109"/>
          <a:ext cx="1022185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Present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35</xdr:col>
      <xdr:colOff>164136</xdr:colOff>
      <xdr:row>0</xdr:row>
      <xdr:rowOff>157941</xdr:rowOff>
    </xdr:from>
    <xdr:to>
      <xdr:col>37</xdr:col>
      <xdr:colOff>78274</xdr:colOff>
      <xdr:row>2</xdr:row>
      <xdr:rowOff>141491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43EBFE64-0E20-4F49-916A-0E19B31BE1C9}"/>
            </a:ext>
          </a:extLst>
        </xdr:cNvPr>
        <xdr:cNvSpPr txBox="1"/>
      </xdr:nvSpPr>
      <xdr:spPr>
        <a:xfrm>
          <a:off x="13810286" y="157941"/>
          <a:ext cx="504688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🔴</a:t>
          </a:r>
        </a:p>
      </xdr:txBody>
    </xdr:sp>
    <xdr:clientData/>
  </xdr:twoCellAnchor>
  <xdr:twoCellAnchor>
    <xdr:from>
      <xdr:col>36</xdr:col>
      <xdr:colOff>56414</xdr:colOff>
      <xdr:row>0</xdr:row>
      <xdr:rowOff>130252</xdr:rowOff>
    </xdr:from>
    <xdr:to>
      <xdr:col>39</xdr:col>
      <xdr:colOff>187784</xdr:colOff>
      <xdr:row>2</xdr:row>
      <xdr:rowOff>97969</xdr:rowOff>
    </xdr:to>
    <xdr:sp macro="" textlink="$L$5">
      <xdr:nvSpPr>
        <xdr:cNvPr id="28" name="TextBox 27">
          <a:extLst>
            <a:ext uri="{FF2B5EF4-FFF2-40B4-BE49-F238E27FC236}">
              <a16:creationId xmlns:a16="http://schemas.microsoft.com/office/drawing/2014/main" id="{B069763A-0327-4A8B-894A-984CA1506B4F}"/>
            </a:ext>
          </a:extLst>
        </xdr:cNvPr>
        <xdr:cNvSpPr txBox="1"/>
      </xdr:nvSpPr>
      <xdr:spPr>
        <a:xfrm>
          <a:off x="13988314" y="130252"/>
          <a:ext cx="1020370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Absent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48021</xdr:colOff>
      <xdr:row>0</xdr:row>
      <xdr:rowOff>168827</xdr:rowOff>
    </xdr:from>
    <xdr:to>
      <xdr:col>41</xdr:col>
      <xdr:colOff>71016</xdr:colOff>
      <xdr:row>2</xdr:row>
      <xdr:rowOff>152377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40D61CB-7DE6-45FC-B32C-8ABA13FAE7A0}"/>
            </a:ext>
          </a:extLst>
        </xdr:cNvPr>
        <xdr:cNvSpPr txBox="1"/>
      </xdr:nvSpPr>
      <xdr:spPr>
        <a:xfrm>
          <a:off x="14868921" y="168827"/>
          <a:ext cx="505595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🟡</a:t>
          </a:r>
        </a:p>
      </xdr:txBody>
    </xdr:sp>
    <xdr:clientData/>
  </xdr:twoCellAnchor>
  <xdr:twoCellAnchor>
    <xdr:from>
      <xdr:col>39</xdr:col>
      <xdr:colOff>132613</xdr:colOff>
      <xdr:row>0</xdr:row>
      <xdr:rowOff>130252</xdr:rowOff>
    </xdr:from>
    <xdr:to>
      <xdr:col>42</xdr:col>
      <xdr:colOff>64412</xdr:colOff>
      <xdr:row>2</xdr:row>
      <xdr:rowOff>97969</xdr:rowOff>
    </xdr:to>
    <xdr:sp macro="" textlink="$L$5">
      <xdr:nvSpPr>
        <xdr:cNvPr id="30" name="TextBox 29">
          <a:extLst>
            <a:ext uri="{FF2B5EF4-FFF2-40B4-BE49-F238E27FC236}">
              <a16:creationId xmlns:a16="http://schemas.microsoft.com/office/drawing/2014/main" id="{10EBED38-EB26-4FD8-B4E6-DA027AFD01D5}"/>
            </a:ext>
          </a:extLst>
        </xdr:cNvPr>
        <xdr:cNvSpPr txBox="1"/>
      </xdr:nvSpPr>
      <xdr:spPr>
        <a:xfrm>
          <a:off x="14953513" y="130252"/>
          <a:ext cx="1023999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Leave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390769</xdr:colOff>
      <xdr:row>0</xdr:row>
      <xdr:rowOff>12700</xdr:rowOff>
    </xdr:from>
    <xdr:to>
      <xdr:col>42</xdr:col>
      <xdr:colOff>57150</xdr:colOff>
      <xdr:row>2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4868DF3-96D1-421D-97C7-61930AA42AA2}"/>
            </a:ext>
          </a:extLst>
        </xdr:cNvPr>
        <xdr:cNvSpPr/>
      </xdr:nvSpPr>
      <xdr:spPr>
        <a:xfrm>
          <a:off x="1609969" y="12700"/>
          <a:ext cx="14360281" cy="5207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6351</xdr:colOff>
      <xdr:row>0</xdr:row>
      <xdr:rowOff>0</xdr:rowOff>
    </xdr:from>
    <xdr:to>
      <xdr:col>3</xdr:col>
      <xdr:colOff>19050</xdr:colOff>
      <xdr:row>37</xdr:row>
      <xdr:rowOff>120855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89ED40E-6D6D-4E20-B830-64034B0782B2}"/>
            </a:ext>
          </a:extLst>
        </xdr:cNvPr>
        <xdr:cNvSpPr/>
      </xdr:nvSpPr>
      <xdr:spPr>
        <a:xfrm>
          <a:off x="6351" y="0"/>
          <a:ext cx="1841499" cy="698520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3</xdr:row>
      <xdr:rowOff>177800</xdr:rowOff>
    </xdr:from>
    <xdr:to>
      <xdr:col>3</xdr:col>
      <xdr:colOff>361950</xdr:colOff>
      <xdr:row>6</xdr:row>
      <xdr:rowOff>50800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4CB258-BDF6-477D-9790-ACBB904EA93B}"/>
            </a:ext>
          </a:extLst>
        </xdr:cNvPr>
        <xdr:cNvSpPr/>
      </xdr:nvSpPr>
      <xdr:spPr>
        <a:xfrm>
          <a:off x="0" y="730250"/>
          <a:ext cx="219075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January</a:t>
          </a:r>
        </a:p>
      </xdr:txBody>
    </xdr:sp>
    <xdr:clientData/>
  </xdr:twoCellAnchor>
  <xdr:twoCellAnchor>
    <xdr:from>
      <xdr:col>0</xdr:col>
      <xdr:colOff>19050</xdr:colOff>
      <xdr:row>7</xdr:row>
      <xdr:rowOff>0</xdr:rowOff>
    </xdr:from>
    <xdr:to>
      <xdr:col>3</xdr:col>
      <xdr:colOff>349250</xdr:colOff>
      <xdr:row>9</xdr:row>
      <xdr:rowOff>57150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814B1B0-0029-4E6A-A553-CEDEC28D526A}"/>
            </a:ext>
          </a:extLst>
        </xdr:cNvPr>
        <xdr:cNvSpPr/>
      </xdr:nvSpPr>
      <xdr:spPr>
        <a:xfrm>
          <a:off x="19050" y="1308100"/>
          <a:ext cx="2159000" cy="4445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February</a:t>
          </a:r>
        </a:p>
      </xdr:txBody>
    </xdr:sp>
    <xdr:clientData/>
  </xdr:twoCellAnchor>
  <xdr:twoCellAnchor>
    <xdr:from>
      <xdr:col>0</xdr:col>
      <xdr:colOff>19050</xdr:colOff>
      <xdr:row>9</xdr:row>
      <xdr:rowOff>127000</xdr:rowOff>
    </xdr:from>
    <xdr:to>
      <xdr:col>3</xdr:col>
      <xdr:colOff>349250</xdr:colOff>
      <xdr:row>12</xdr:row>
      <xdr:rowOff>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0E79DE4-3064-46E2-A6E5-3089F89EEE1D}"/>
            </a:ext>
          </a:extLst>
        </xdr:cNvPr>
        <xdr:cNvSpPr/>
      </xdr:nvSpPr>
      <xdr:spPr>
        <a:xfrm>
          <a:off x="19050" y="1822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March</a:t>
          </a:r>
        </a:p>
      </xdr:txBody>
    </xdr:sp>
    <xdr:clientData/>
  </xdr:twoCellAnchor>
  <xdr:twoCellAnchor>
    <xdr:from>
      <xdr:col>0</xdr:col>
      <xdr:colOff>19050</xdr:colOff>
      <xdr:row>12</xdr:row>
      <xdr:rowOff>76200</xdr:rowOff>
    </xdr:from>
    <xdr:to>
      <xdr:col>3</xdr:col>
      <xdr:colOff>349250</xdr:colOff>
      <xdr:row>14</xdr:row>
      <xdr:rowOff>133350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B2D01D1-CEBB-465F-9F9A-9D8EBA90B743}"/>
            </a:ext>
          </a:extLst>
        </xdr:cNvPr>
        <xdr:cNvSpPr/>
      </xdr:nvSpPr>
      <xdr:spPr>
        <a:xfrm>
          <a:off x="19050" y="23241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April</a:t>
          </a:r>
        </a:p>
      </xdr:txBody>
    </xdr:sp>
    <xdr:clientData/>
  </xdr:twoCellAnchor>
  <xdr:twoCellAnchor>
    <xdr:from>
      <xdr:col>0</xdr:col>
      <xdr:colOff>19050</xdr:colOff>
      <xdr:row>15</xdr:row>
      <xdr:rowOff>44450</xdr:rowOff>
    </xdr:from>
    <xdr:to>
      <xdr:col>3</xdr:col>
      <xdr:colOff>349250</xdr:colOff>
      <xdr:row>17</xdr:row>
      <xdr:rowOff>101600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B60253B-EF27-40E1-A1E7-6D60A8BACE43}"/>
            </a:ext>
          </a:extLst>
        </xdr:cNvPr>
        <xdr:cNvSpPr/>
      </xdr:nvSpPr>
      <xdr:spPr>
        <a:xfrm>
          <a:off x="19050" y="28448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May</a:t>
          </a:r>
        </a:p>
      </xdr:txBody>
    </xdr:sp>
    <xdr:clientData/>
  </xdr:twoCellAnchor>
  <xdr:twoCellAnchor>
    <xdr:from>
      <xdr:col>0</xdr:col>
      <xdr:colOff>19050</xdr:colOff>
      <xdr:row>17</xdr:row>
      <xdr:rowOff>177800</xdr:rowOff>
    </xdr:from>
    <xdr:to>
      <xdr:col>3</xdr:col>
      <xdr:colOff>349250</xdr:colOff>
      <xdr:row>20</xdr:row>
      <xdr:rowOff>50800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F78E0F1-0D91-4314-AD2A-A6609F45F223}"/>
            </a:ext>
          </a:extLst>
        </xdr:cNvPr>
        <xdr:cNvSpPr/>
      </xdr:nvSpPr>
      <xdr:spPr>
        <a:xfrm>
          <a:off x="19050" y="3346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June</a:t>
          </a:r>
        </a:p>
      </xdr:txBody>
    </xdr:sp>
    <xdr:clientData/>
  </xdr:twoCellAnchor>
  <xdr:twoCellAnchor>
    <xdr:from>
      <xdr:col>0</xdr:col>
      <xdr:colOff>19050</xdr:colOff>
      <xdr:row>20</xdr:row>
      <xdr:rowOff>120650</xdr:rowOff>
    </xdr:from>
    <xdr:to>
      <xdr:col>3</xdr:col>
      <xdr:colOff>349250</xdr:colOff>
      <xdr:row>22</xdr:row>
      <xdr:rowOff>177800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3245F83-2D18-445E-ABE7-3C8A229EA4B7}"/>
            </a:ext>
          </a:extLst>
        </xdr:cNvPr>
        <xdr:cNvSpPr/>
      </xdr:nvSpPr>
      <xdr:spPr>
        <a:xfrm>
          <a:off x="19050" y="38417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July</a:t>
          </a:r>
        </a:p>
      </xdr:txBody>
    </xdr:sp>
    <xdr:clientData/>
  </xdr:twoCellAnchor>
  <xdr:twoCellAnchor>
    <xdr:from>
      <xdr:col>0</xdr:col>
      <xdr:colOff>19050</xdr:colOff>
      <xdr:row>23</xdr:row>
      <xdr:rowOff>57150</xdr:rowOff>
    </xdr:from>
    <xdr:to>
      <xdr:col>3</xdr:col>
      <xdr:colOff>349250</xdr:colOff>
      <xdr:row>25</xdr:row>
      <xdr:rowOff>114300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512ED54-13B9-4915-AA58-29E13460D7AE}"/>
            </a:ext>
          </a:extLst>
        </xdr:cNvPr>
        <xdr:cNvSpPr/>
      </xdr:nvSpPr>
      <xdr:spPr>
        <a:xfrm>
          <a:off x="19050" y="43307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August</a:t>
          </a:r>
        </a:p>
      </xdr:txBody>
    </xdr:sp>
    <xdr:clientData/>
  </xdr:twoCellAnchor>
  <xdr:twoCellAnchor>
    <xdr:from>
      <xdr:col>1</xdr:col>
      <xdr:colOff>50800</xdr:colOff>
      <xdr:row>25</xdr:row>
      <xdr:rowOff>165100</xdr:rowOff>
    </xdr:from>
    <xdr:to>
      <xdr:col>4</xdr:col>
      <xdr:colOff>381000</xdr:colOff>
      <xdr:row>28</xdr:row>
      <xdr:rowOff>38100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6D64EE9-C609-4B96-9291-DE0045EDD93A}"/>
            </a:ext>
          </a:extLst>
        </xdr:cNvPr>
        <xdr:cNvSpPr/>
      </xdr:nvSpPr>
      <xdr:spPr>
        <a:xfrm>
          <a:off x="660400" y="4806950"/>
          <a:ext cx="2159000" cy="43180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tx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September</a:t>
          </a:r>
        </a:p>
      </xdr:txBody>
    </xdr:sp>
    <xdr:clientData/>
  </xdr:twoCellAnchor>
  <xdr:twoCellAnchor>
    <xdr:from>
      <xdr:col>0</xdr:col>
      <xdr:colOff>19050</xdr:colOff>
      <xdr:row>28</xdr:row>
      <xdr:rowOff>95250</xdr:rowOff>
    </xdr:from>
    <xdr:to>
      <xdr:col>3</xdr:col>
      <xdr:colOff>349250</xdr:colOff>
      <xdr:row>30</xdr:row>
      <xdr:rowOff>152400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5CB854D-E360-4D1A-ABC3-5811E564CEF9}"/>
            </a:ext>
          </a:extLst>
        </xdr:cNvPr>
        <xdr:cNvSpPr/>
      </xdr:nvSpPr>
      <xdr:spPr>
        <a:xfrm>
          <a:off x="19050" y="529590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October</a:t>
          </a:r>
        </a:p>
      </xdr:txBody>
    </xdr:sp>
    <xdr:clientData/>
  </xdr:twoCellAnchor>
  <xdr:twoCellAnchor>
    <xdr:from>
      <xdr:col>0</xdr:col>
      <xdr:colOff>19050</xdr:colOff>
      <xdr:row>31</xdr:row>
      <xdr:rowOff>44450</xdr:rowOff>
    </xdr:from>
    <xdr:to>
      <xdr:col>3</xdr:col>
      <xdr:colOff>349250</xdr:colOff>
      <xdr:row>33</xdr:row>
      <xdr:rowOff>101600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7581634-17F2-4EB5-8BBE-1702A8C474DF}"/>
            </a:ext>
          </a:extLst>
        </xdr:cNvPr>
        <xdr:cNvSpPr/>
      </xdr:nvSpPr>
      <xdr:spPr>
        <a:xfrm>
          <a:off x="19050" y="58039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November</a:t>
          </a:r>
        </a:p>
      </xdr:txBody>
    </xdr:sp>
    <xdr:clientData/>
  </xdr:twoCellAnchor>
  <xdr:twoCellAnchor>
    <xdr:from>
      <xdr:col>0</xdr:col>
      <xdr:colOff>19050</xdr:colOff>
      <xdr:row>34</xdr:row>
      <xdr:rowOff>12700</xdr:rowOff>
    </xdr:from>
    <xdr:to>
      <xdr:col>3</xdr:col>
      <xdr:colOff>349250</xdr:colOff>
      <xdr:row>36</xdr:row>
      <xdr:rowOff>69850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5A4175F-A2FF-4562-9F11-4C8C179C5D9C}"/>
            </a:ext>
          </a:extLst>
        </xdr:cNvPr>
        <xdr:cNvSpPr/>
      </xdr:nvSpPr>
      <xdr:spPr>
        <a:xfrm>
          <a:off x="19050" y="63246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December</a:t>
          </a:r>
        </a:p>
      </xdr:txBody>
    </xdr:sp>
    <xdr:clientData/>
  </xdr:twoCellAnchor>
  <xdr:twoCellAnchor>
    <xdr:from>
      <xdr:col>43</xdr:col>
      <xdr:colOff>12700</xdr:colOff>
      <xdr:row>0</xdr:row>
      <xdr:rowOff>12700</xdr:rowOff>
    </xdr:from>
    <xdr:to>
      <xdr:col>58</xdr:col>
      <xdr:colOff>105741</xdr:colOff>
      <xdr:row>3</xdr:row>
      <xdr:rowOff>16329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8507E26-48BB-4BCB-98B2-340CF9459C85}"/>
            </a:ext>
          </a:extLst>
        </xdr:cNvPr>
        <xdr:cNvSpPr/>
      </xdr:nvSpPr>
      <xdr:spPr>
        <a:xfrm>
          <a:off x="16535400" y="12700"/>
          <a:ext cx="12386641" cy="556079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3</xdr:col>
      <xdr:colOff>7857</xdr:colOff>
      <xdr:row>0</xdr:row>
      <xdr:rowOff>176696</xdr:rowOff>
    </xdr:from>
    <xdr:to>
      <xdr:col>4</xdr:col>
      <xdr:colOff>272900</xdr:colOff>
      <xdr:row>2</xdr:row>
      <xdr:rowOff>27609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0E2256A-BCFD-4199-A955-1B53A77C2302}"/>
            </a:ext>
          </a:extLst>
        </xdr:cNvPr>
        <xdr:cNvSpPr txBox="1"/>
      </xdr:nvSpPr>
      <xdr:spPr>
        <a:xfrm>
          <a:off x="1836657" y="176696"/>
          <a:ext cx="874643" cy="219213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From</a:t>
          </a:r>
        </a:p>
      </xdr:txBody>
    </xdr:sp>
    <xdr:clientData/>
  </xdr:twoCellAnchor>
  <xdr:twoCellAnchor>
    <xdr:from>
      <xdr:col>4</xdr:col>
      <xdr:colOff>265169</xdr:colOff>
      <xdr:row>0</xdr:row>
      <xdr:rowOff>174487</xdr:rowOff>
    </xdr:from>
    <xdr:to>
      <xdr:col>5</xdr:col>
      <xdr:colOff>568738</xdr:colOff>
      <xdr:row>2</xdr:row>
      <xdr:rowOff>29308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6012659B-FE6A-4E75-B009-4E2FF469AE50}"/>
            </a:ext>
          </a:extLst>
        </xdr:cNvPr>
        <xdr:cNvSpPr txBox="1"/>
      </xdr:nvSpPr>
      <xdr:spPr>
        <a:xfrm>
          <a:off x="2703569" y="174487"/>
          <a:ext cx="913169" cy="223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A74C8A5-2B8F-49D7-9758-01944B2B7A7F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01-Sep-2025</a:t>
          </a:fld>
          <a:endParaRPr lang="en-IN" sz="1100" b="1"/>
        </a:p>
      </xdr:txBody>
    </xdr:sp>
    <xdr:clientData/>
  </xdr:twoCellAnchor>
  <xdr:twoCellAnchor>
    <xdr:from>
      <xdr:col>6</xdr:col>
      <xdr:colOff>61544</xdr:colOff>
      <xdr:row>1</xdr:row>
      <xdr:rowOff>849</xdr:rowOff>
    </xdr:from>
    <xdr:to>
      <xdr:col>7</xdr:col>
      <xdr:colOff>324634</xdr:colOff>
      <xdr:row>2</xdr:row>
      <xdr:rowOff>35424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969F6A9-AB63-48B0-859F-A22994CF1F91}"/>
            </a:ext>
          </a:extLst>
        </xdr:cNvPr>
        <xdr:cNvSpPr txBox="1"/>
      </xdr:nvSpPr>
      <xdr:spPr>
        <a:xfrm>
          <a:off x="3719144" y="184999"/>
          <a:ext cx="599640" cy="218725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To</a:t>
          </a:r>
        </a:p>
      </xdr:txBody>
    </xdr:sp>
    <xdr:clientData/>
  </xdr:twoCellAnchor>
  <xdr:twoCellAnchor>
    <xdr:from>
      <xdr:col>7</xdr:col>
      <xdr:colOff>316902</xdr:colOff>
      <xdr:row>0</xdr:row>
      <xdr:rowOff>182302</xdr:rowOff>
    </xdr:from>
    <xdr:to>
      <xdr:col>8</xdr:col>
      <xdr:colOff>622299</xdr:colOff>
      <xdr:row>2</xdr:row>
      <xdr:rowOff>44450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30788353-246B-40DB-B178-8DE493D53DE4}"/>
            </a:ext>
          </a:extLst>
        </xdr:cNvPr>
        <xdr:cNvSpPr txBox="1"/>
      </xdr:nvSpPr>
      <xdr:spPr>
        <a:xfrm>
          <a:off x="4311052" y="182302"/>
          <a:ext cx="1092797" cy="230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62A3747-969F-470E-8E57-1ED155FEC7EC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30-Sep-2025</a:t>
          </a:fld>
          <a:endParaRPr lang="en-IN" sz="1100" b="1"/>
        </a:p>
      </xdr:txBody>
    </xdr:sp>
    <xdr:clientData/>
  </xdr:twoCellAnchor>
  <xdr:twoCellAnchor>
    <xdr:from>
      <xdr:col>9</xdr:col>
      <xdr:colOff>304800</xdr:colOff>
      <xdr:row>0</xdr:row>
      <xdr:rowOff>114300</xdr:rowOff>
    </xdr:from>
    <xdr:to>
      <xdr:col>27</xdr:col>
      <xdr:colOff>244231</xdr:colOff>
      <xdr:row>2</xdr:row>
      <xdr:rowOff>76200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43550F40-ABBC-4789-8697-F38588B39F8F}"/>
            </a:ext>
          </a:extLst>
        </xdr:cNvPr>
        <xdr:cNvSpPr/>
      </xdr:nvSpPr>
      <xdr:spPr>
        <a:xfrm>
          <a:off x="6146800" y="114300"/>
          <a:ext cx="5590931" cy="330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63500</xdr:colOff>
      <xdr:row>0</xdr:row>
      <xdr:rowOff>82550</xdr:rowOff>
    </xdr:from>
    <xdr:to>
      <xdr:col>21</xdr:col>
      <xdr:colOff>222250</xdr:colOff>
      <xdr:row>2</xdr:row>
      <xdr:rowOff>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B9B8217C-8C07-4CBD-8B91-5B2A5A219F65}"/>
            </a:ext>
          </a:extLst>
        </xdr:cNvPr>
        <xdr:cNvSpPr txBox="1"/>
      </xdr:nvSpPr>
      <xdr:spPr>
        <a:xfrm>
          <a:off x="6470650" y="82550"/>
          <a:ext cx="3587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273050</xdr:colOff>
      <xdr:row>0</xdr:row>
      <xdr:rowOff>120650</xdr:rowOff>
    </xdr:from>
    <xdr:to>
      <xdr:col>10</xdr:col>
      <xdr:colOff>63500</xdr:colOff>
      <xdr:row>2</xdr:row>
      <xdr:rowOff>107950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04E0DD22-3ADB-4ADE-A4C3-882F24C1D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6115050" y="120650"/>
          <a:ext cx="355600" cy="355600"/>
        </a:xfrm>
        <a:prstGeom prst="rect">
          <a:avLst/>
        </a:prstGeom>
      </xdr:spPr>
    </xdr:pic>
    <xdr:clientData/>
  </xdr:twoCellAnchor>
  <xdr:twoCellAnchor>
    <xdr:from>
      <xdr:col>19</xdr:col>
      <xdr:colOff>118206</xdr:colOff>
      <xdr:row>0</xdr:row>
      <xdr:rowOff>66430</xdr:rowOff>
    </xdr:from>
    <xdr:to>
      <xdr:col>25</xdr:col>
      <xdr:colOff>93785</xdr:colOff>
      <xdr:row>2</xdr:row>
      <xdr:rowOff>71315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9084A1E7-7630-4B16-A669-9F8F70A603FC}"/>
            </a:ext>
          </a:extLst>
        </xdr:cNvPr>
        <xdr:cNvSpPr txBox="1"/>
      </xdr:nvSpPr>
      <xdr:spPr>
        <a:xfrm>
          <a:off x="9497156" y="66430"/>
          <a:ext cx="1607529" cy="373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B532F8-0800-498F-81B3-2CEC613E67CD}" type="TxLink">
            <a:rPr lang="en-US" sz="2400" b="1" i="0" u="none" strike="noStrike">
              <a:solidFill>
                <a:srgbClr val="FF0000"/>
              </a:solidFill>
              <a:latin typeface="Aptos Narrow"/>
            </a:rPr>
            <a:pPr/>
            <a:t>September</a:t>
          </a:fld>
          <a:endParaRPr lang="en-IN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108883</xdr:colOff>
      <xdr:row>0</xdr:row>
      <xdr:rowOff>142654</xdr:rowOff>
    </xdr:from>
    <xdr:to>
      <xdr:col>33</xdr:col>
      <xdr:colOff>24565</xdr:colOff>
      <xdr:row>2</xdr:row>
      <xdr:rowOff>126204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64E928A4-244A-41EC-AF05-C92EA9D18962}"/>
            </a:ext>
          </a:extLst>
        </xdr:cNvPr>
        <xdr:cNvSpPr txBox="1"/>
      </xdr:nvSpPr>
      <xdr:spPr>
        <a:xfrm>
          <a:off x="12707283" y="142654"/>
          <a:ext cx="506232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🟢</a:t>
          </a:r>
          <a:endParaRPr lang="en-IN">
            <a:effectLst/>
          </a:endParaRPr>
        </a:p>
      </xdr:txBody>
    </xdr:sp>
    <xdr:clientData/>
  </xdr:twoCellAnchor>
  <xdr:twoCellAnchor>
    <xdr:from>
      <xdr:col>31</xdr:col>
      <xdr:colOff>315896</xdr:colOff>
      <xdr:row>0</xdr:row>
      <xdr:rowOff>112109</xdr:rowOff>
    </xdr:from>
    <xdr:to>
      <xdr:col>36</xdr:col>
      <xdr:colOff>4581</xdr:colOff>
      <xdr:row>2</xdr:row>
      <xdr:rowOff>79826</xdr:rowOff>
    </xdr:to>
    <xdr:sp macro="" textlink="$L$5">
      <xdr:nvSpPr>
        <xdr:cNvPr id="26" name="TextBox 25">
          <a:extLst>
            <a:ext uri="{FF2B5EF4-FFF2-40B4-BE49-F238E27FC236}">
              <a16:creationId xmlns:a16="http://schemas.microsoft.com/office/drawing/2014/main" id="{90F9F3FC-DC27-4AC5-B97A-DF8AF0F766D9}"/>
            </a:ext>
          </a:extLst>
        </xdr:cNvPr>
        <xdr:cNvSpPr txBox="1"/>
      </xdr:nvSpPr>
      <xdr:spPr>
        <a:xfrm>
          <a:off x="12914296" y="112109"/>
          <a:ext cx="1022185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Present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35</xdr:col>
      <xdr:colOff>164136</xdr:colOff>
      <xdr:row>0</xdr:row>
      <xdr:rowOff>157941</xdr:rowOff>
    </xdr:from>
    <xdr:to>
      <xdr:col>37</xdr:col>
      <xdr:colOff>78274</xdr:colOff>
      <xdr:row>2</xdr:row>
      <xdr:rowOff>141491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8206BE66-C564-43A5-ADE4-56ACCCF6343B}"/>
            </a:ext>
          </a:extLst>
        </xdr:cNvPr>
        <xdr:cNvSpPr txBox="1"/>
      </xdr:nvSpPr>
      <xdr:spPr>
        <a:xfrm>
          <a:off x="13810286" y="157941"/>
          <a:ext cx="504688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🔴</a:t>
          </a:r>
        </a:p>
      </xdr:txBody>
    </xdr:sp>
    <xdr:clientData/>
  </xdr:twoCellAnchor>
  <xdr:twoCellAnchor>
    <xdr:from>
      <xdr:col>36</xdr:col>
      <xdr:colOff>56414</xdr:colOff>
      <xdr:row>0</xdr:row>
      <xdr:rowOff>130252</xdr:rowOff>
    </xdr:from>
    <xdr:to>
      <xdr:col>39</xdr:col>
      <xdr:colOff>187784</xdr:colOff>
      <xdr:row>2</xdr:row>
      <xdr:rowOff>97969</xdr:rowOff>
    </xdr:to>
    <xdr:sp macro="" textlink="$L$5">
      <xdr:nvSpPr>
        <xdr:cNvPr id="28" name="TextBox 27">
          <a:extLst>
            <a:ext uri="{FF2B5EF4-FFF2-40B4-BE49-F238E27FC236}">
              <a16:creationId xmlns:a16="http://schemas.microsoft.com/office/drawing/2014/main" id="{C4A50123-8635-441C-9ABB-B8D47B591F34}"/>
            </a:ext>
          </a:extLst>
        </xdr:cNvPr>
        <xdr:cNvSpPr txBox="1"/>
      </xdr:nvSpPr>
      <xdr:spPr>
        <a:xfrm>
          <a:off x="13988314" y="130252"/>
          <a:ext cx="1020370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Absent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48021</xdr:colOff>
      <xdr:row>0</xdr:row>
      <xdr:rowOff>168827</xdr:rowOff>
    </xdr:from>
    <xdr:to>
      <xdr:col>41</xdr:col>
      <xdr:colOff>71016</xdr:colOff>
      <xdr:row>2</xdr:row>
      <xdr:rowOff>152377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6FAADAF9-5581-477D-8803-42B53DF421B8}"/>
            </a:ext>
          </a:extLst>
        </xdr:cNvPr>
        <xdr:cNvSpPr txBox="1"/>
      </xdr:nvSpPr>
      <xdr:spPr>
        <a:xfrm>
          <a:off x="14868921" y="168827"/>
          <a:ext cx="505595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🟡</a:t>
          </a:r>
        </a:p>
      </xdr:txBody>
    </xdr:sp>
    <xdr:clientData/>
  </xdr:twoCellAnchor>
  <xdr:twoCellAnchor>
    <xdr:from>
      <xdr:col>39</xdr:col>
      <xdr:colOff>132613</xdr:colOff>
      <xdr:row>0</xdr:row>
      <xdr:rowOff>130252</xdr:rowOff>
    </xdr:from>
    <xdr:to>
      <xdr:col>42</xdr:col>
      <xdr:colOff>64412</xdr:colOff>
      <xdr:row>2</xdr:row>
      <xdr:rowOff>97969</xdr:rowOff>
    </xdr:to>
    <xdr:sp macro="" textlink="$L$5">
      <xdr:nvSpPr>
        <xdr:cNvPr id="30" name="TextBox 29">
          <a:extLst>
            <a:ext uri="{FF2B5EF4-FFF2-40B4-BE49-F238E27FC236}">
              <a16:creationId xmlns:a16="http://schemas.microsoft.com/office/drawing/2014/main" id="{EA123F6F-30FE-4D5A-9B0D-9C2CE132A006}"/>
            </a:ext>
          </a:extLst>
        </xdr:cNvPr>
        <xdr:cNvSpPr txBox="1"/>
      </xdr:nvSpPr>
      <xdr:spPr>
        <a:xfrm>
          <a:off x="14953513" y="130252"/>
          <a:ext cx="1023999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Leave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97E52A-67C1-4A02-8B3C-659B25E04525}" name="Janreport" displayName="Janreport" ref="AR8:BF28" totalsRowShown="0" headerRowDxfId="270" dataDxfId="268" headerRowBorderDxfId="269" tableBorderDxfId="267">
  <autoFilter ref="AR8:BF28" xr:uid="{2D97E52A-67C1-4A02-8B3C-659B25E0452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A2284E66-A7B7-406D-8B33-C39448C668C0}" name="S NO" dataDxfId="266"/>
    <tableColumn id="2" xr3:uid="{EFDF052F-2D25-4505-A4CD-E37673A50AB3}" name="Employee ID" dataDxfId="265"/>
    <tableColumn id="15" xr3:uid="{25F86ED5-1517-42FC-86BE-B5FF7B1160C5}" name="Month" dataDxfId="264">
      <calculatedColumnFormula>$J$5</calculatedColumnFormula>
    </tableColumn>
    <tableColumn id="3" xr3:uid="{C318EC73-94AD-4DEB-9A24-EFDF0C8D86BD}" name="Employee Name" dataDxfId="263"/>
    <tableColumn id="4" xr3:uid="{24330FF8-1B8C-4BE9-BAEE-228A391C5E4E}" name="Present" dataDxfId="262">
      <calculatedColumnFormula>COUNTIF($K9:$AO9,"*P*")</calculatedColumnFormula>
    </tableColumn>
    <tableColumn id="5" xr3:uid="{0A6F86FC-3E6E-4405-B65E-B3E1CF5E5F58}" name="Absent" dataDxfId="261">
      <calculatedColumnFormula>COUNTIF($K9:$AO9,"*A*")</calculatedColumnFormula>
    </tableColumn>
    <tableColumn id="6" xr3:uid="{6AA8A216-C8A6-4AC9-B891-ACB3ED01D6A6}" name="Leave" dataDxfId="260">
      <calculatedColumnFormula>COUNTIF($K9:$AO9,"L")</calculatedColumnFormula>
    </tableColumn>
    <tableColumn id="7" xr3:uid="{24209542-ACE7-4D6B-ADF8-6D0DEB3CE65A}" name="Weekoff" dataDxfId="259">
      <calculatedColumnFormula>$J$9</calculatedColumnFormula>
    </tableColumn>
    <tableColumn id="8" xr3:uid="{4BCB8790-50F1-4D07-BF02-EB84E15DC266}" name="Days" dataDxfId="258">
      <calculatedColumnFormula>$I$5</calculatedColumnFormula>
    </tableColumn>
    <tableColumn id="9" xr3:uid="{F630971B-B22D-4106-A884-FA5F44CB2C3F}" name="Paid Days" dataDxfId="257">
      <calculatedColumnFormula>Janreport[[#This Row],[Days]]-Janreport[[#This Row],[Absent]]</calculatedColumnFormula>
    </tableColumn>
    <tableColumn id="10" xr3:uid="{8BCA8032-C89A-4966-B59E-5355B4BAF1E6}" name="Salary" dataDxfId="256"/>
    <tableColumn id="11" xr3:uid="{F6C431A4-C38D-4DC8-BB82-E84364F867F4}" name="Per Day Salary" dataDxfId="255">
      <calculatedColumnFormula>Janreport[[#This Row],[Salary]]/Janreport[[#This Row],[Days]]</calculatedColumnFormula>
    </tableColumn>
    <tableColumn id="12" xr3:uid="{C764C61D-7D49-4868-B587-75D0EAD02094}" name="Deduction" dataDxfId="254">
      <calculatedColumnFormula>Janreport[[#This Row],[Per Day Salary]]*Janreport[[#This Row],[Absent]]</calculatedColumnFormula>
    </tableColumn>
    <tableColumn id="13" xr3:uid="{9973FEDA-44E0-48A2-B38B-45E105E50361}" name="Total Salary" dataDxfId="253">
      <calculatedColumnFormula>Janreport[[#This Row],[Salary]]-Janreport[[#This Row],[Deduction]]</calculatedColumnFormula>
    </tableColumn>
    <tableColumn id="14" xr3:uid="{660AF0F5-2E73-4F67-A1CA-B2AFA9DB9C87}" name="Sparkline" dataDxfId="252"/>
  </tableColumns>
  <tableStyleInfo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7A90AE-C85F-4301-8729-C761E53096A1}" name="Janreport11" displayName="Janreport11" ref="AR8:BF28" totalsRowShown="0" headerRowDxfId="64" dataDxfId="62" headerRowBorderDxfId="63" tableBorderDxfId="61">
  <autoFilter ref="AR8:BF28" xr:uid="{FF7A90AE-C85F-4301-8729-C761E53096A1}"/>
  <tableColumns count="15">
    <tableColumn id="1" xr3:uid="{13A36778-7EC1-44B3-9898-CBBCD93C67BD}" name="S NO" dataDxfId="60"/>
    <tableColumn id="2" xr3:uid="{D61F495C-7FF5-4B00-B201-402C0DE65E19}" name="Employee ID" dataDxfId="59"/>
    <tableColumn id="15" xr3:uid="{86A28387-B4AD-4B12-A583-166B90F662B7}" name="Month" dataDxfId="58">
      <calculatedColumnFormula>$J$5</calculatedColumnFormula>
    </tableColumn>
    <tableColumn id="3" xr3:uid="{6C43262B-8A6D-48AD-87F6-76C1AEFE05E0}" name="Employee Name" dataDxfId="57"/>
    <tableColumn id="4" xr3:uid="{88AE6C1A-B0F8-4DBD-A96E-ADF188D333B8}" name="Present" dataDxfId="56">
      <calculatedColumnFormula>COUNTIF($K9:$AO9,"*P*")</calculatedColumnFormula>
    </tableColumn>
    <tableColumn id="5" xr3:uid="{CE0C5381-71B6-4B4F-A461-620F257E65D9}" name="Absent" dataDxfId="55">
      <calculatedColumnFormula>COUNTIF($K9:$AO9,"*A*")</calculatedColumnFormula>
    </tableColumn>
    <tableColumn id="6" xr3:uid="{B5BB8FB4-B4B8-4296-97DB-1CA3EE5EFD88}" name="Leave" dataDxfId="54">
      <calculatedColumnFormula>COUNTIF($K9:$AO9,"L")</calculatedColumnFormula>
    </tableColumn>
    <tableColumn id="7" xr3:uid="{052F1C8C-95B3-4891-9BFB-D5030F302B4C}" name="Weekoff" dataDxfId="53">
      <calculatedColumnFormula>$J$9</calculatedColumnFormula>
    </tableColumn>
    <tableColumn id="8" xr3:uid="{0116BE87-151F-43CB-9C56-A177DC6B269F}" name="Days" dataDxfId="52">
      <calculatedColumnFormula>$I$5</calculatedColumnFormula>
    </tableColumn>
    <tableColumn id="9" xr3:uid="{FBF1C334-D3B0-4FDC-BD88-30CF721F06C1}" name="Paid Days" dataDxfId="51">
      <calculatedColumnFormula>Janreport11[[#This Row],[Days]]-Janreport11[[#This Row],[Absent]]</calculatedColumnFormula>
    </tableColumn>
    <tableColumn id="10" xr3:uid="{1AB1DCD2-81C6-4A07-A864-26E104E9A90E}" name="Salary" dataDxfId="50"/>
    <tableColumn id="11" xr3:uid="{5A199D30-C59D-47CF-B47D-5C37596BCA34}" name="Per Day Salary" dataDxfId="49">
      <calculatedColumnFormula>Janreport11[[#This Row],[Salary]]/Janreport11[[#This Row],[Days]]</calculatedColumnFormula>
    </tableColumn>
    <tableColumn id="12" xr3:uid="{C3D22B4E-2E5C-45F4-BCE9-FE3FA266562F}" name="Deduction" dataDxfId="48">
      <calculatedColumnFormula>Janreport11[[#This Row],[Per Day Salary]]*Janreport11[[#This Row],[Absent]]</calculatedColumnFormula>
    </tableColumn>
    <tableColumn id="13" xr3:uid="{FD5F08EF-A998-4E4B-834C-A52172186D8F}" name="Total Salary" dataDxfId="47">
      <calculatedColumnFormula>Janreport11[[#This Row],[Salary]]-Janreport11[[#This Row],[Deduction]]</calculatedColumnFormula>
    </tableColumn>
    <tableColumn id="14" xr3:uid="{250CE525-962B-493B-A186-033BA198CABD}" name="Sparkline" dataDxfId="46"/>
  </tableColumns>
  <tableStyleInfo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16ECCAF-079D-4C34-AF6D-E7D31DE7D84B}" name="Janreport12" displayName="Janreport12" ref="AR8:BF28" totalsRowShown="0" headerRowDxfId="41" dataDxfId="39" headerRowBorderDxfId="40" tableBorderDxfId="38">
  <autoFilter ref="AR8:BF28" xr:uid="{216ECCAF-079D-4C34-AF6D-E7D31DE7D84B}"/>
  <tableColumns count="15">
    <tableColumn id="1" xr3:uid="{D9A3F64A-19F0-4A2D-BFEB-2C26B5AA0BC2}" name="S NO" dataDxfId="37"/>
    <tableColumn id="2" xr3:uid="{ABDD9445-32A4-4203-B00C-3D7003A568B4}" name="Employee ID" dataDxfId="36"/>
    <tableColumn id="15" xr3:uid="{0D5D0890-0EFD-4ADE-BC42-851E941FEEE9}" name="Month" dataDxfId="35">
      <calculatedColumnFormula>$J$5</calculatedColumnFormula>
    </tableColumn>
    <tableColumn id="3" xr3:uid="{A33B1DB0-AF51-487C-8E56-CF4DC43C6E6D}" name="Employee Name" dataDxfId="34"/>
    <tableColumn id="4" xr3:uid="{A0FCDE1E-0003-46A7-B96A-1DB10867F935}" name="Present" dataDxfId="33">
      <calculatedColumnFormula>COUNTIF($K9:$AO9,"*P*")</calculatedColumnFormula>
    </tableColumn>
    <tableColumn id="5" xr3:uid="{A25B77F8-3E91-4AA8-9803-BFD21E6BE0F2}" name="Absent" dataDxfId="32">
      <calculatedColumnFormula>COUNTIF($K9:$AO9,"*A*")</calculatedColumnFormula>
    </tableColumn>
    <tableColumn id="6" xr3:uid="{9B8A4097-9473-4B45-A7EC-1E2116D18859}" name="Leave" dataDxfId="31">
      <calculatedColumnFormula>COUNTIF($K9:$AO9,"L")</calculatedColumnFormula>
    </tableColumn>
    <tableColumn id="7" xr3:uid="{1D9AA7C3-AE39-4BA7-89C6-7C7EBD15539E}" name="Weekoff" dataDxfId="30">
      <calculatedColumnFormula>$J$9</calculatedColumnFormula>
    </tableColumn>
    <tableColumn id="8" xr3:uid="{7B29616C-12E9-4D3E-8BDA-D3944969FCF3}" name="Days" dataDxfId="29">
      <calculatedColumnFormula>$I$5</calculatedColumnFormula>
    </tableColumn>
    <tableColumn id="9" xr3:uid="{82BC5989-B9AF-45CE-AD89-5C3845EE0BF4}" name="Paid Days" dataDxfId="28">
      <calculatedColumnFormula>Janreport12[[#This Row],[Days]]-Janreport12[[#This Row],[Absent]]</calculatedColumnFormula>
    </tableColumn>
    <tableColumn id="10" xr3:uid="{563F44BD-6464-41FD-B425-DEC3D3BA5663}" name="Salary" dataDxfId="27"/>
    <tableColumn id="11" xr3:uid="{D5FF7DD9-3A46-480B-830C-27D984A64755}" name="Per Day Salary" dataDxfId="26">
      <calculatedColumnFormula>Janreport12[[#This Row],[Salary]]/Janreport12[[#This Row],[Days]]</calculatedColumnFormula>
    </tableColumn>
    <tableColumn id="12" xr3:uid="{39296626-118C-4767-950E-661423A4F1FF}" name="Deduction" dataDxfId="25">
      <calculatedColumnFormula>Janreport12[[#This Row],[Per Day Salary]]*Janreport12[[#This Row],[Absent]]</calculatedColumnFormula>
    </tableColumn>
    <tableColumn id="13" xr3:uid="{CF9128B4-7B11-47E6-B876-DD778E1AD756}" name="Total Salary" dataDxfId="24">
      <calculatedColumnFormula>Janreport12[[#This Row],[Salary]]-Janreport12[[#This Row],[Deduction]]</calculatedColumnFormula>
    </tableColumn>
    <tableColumn id="14" xr3:uid="{18E7ED26-4E2A-490C-A81B-A13590907326}" name="Sparkline" dataDxfId="23"/>
  </tableColumns>
  <tableStyleInfo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B91F167-7E63-496C-B23C-E09BC79E2BC6}" name="Janreport13" displayName="Janreport13" ref="AR8:BF28" totalsRowShown="0" headerRowDxfId="18" dataDxfId="16" headerRowBorderDxfId="17" tableBorderDxfId="15">
  <autoFilter ref="AR8:BF28" xr:uid="{BB91F167-7E63-496C-B23C-E09BC79E2BC6}"/>
  <tableColumns count="15">
    <tableColumn id="1" xr3:uid="{AF5489FB-4A4D-4C0E-8306-6052E251BE4F}" name="S NO" dataDxfId="14"/>
    <tableColumn id="2" xr3:uid="{D66B8C45-A85D-4940-8C0E-879E040D0FC9}" name="Employee ID" dataDxfId="13"/>
    <tableColumn id="15" xr3:uid="{F6DEAAA9-C63D-473A-89F9-E3AB04DABE05}" name="Month" dataDxfId="12">
      <calculatedColumnFormula>$J$5</calculatedColumnFormula>
    </tableColumn>
    <tableColumn id="3" xr3:uid="{2D9CCDC8-4D02-4739-84EA-95A71ECC6F3F}" name="Employee Name" dataDxfId="11"/>
    <tableColumn id="4" xr3:uid="{FC224088-043D-4E5C-B18C-5D4F5542D71E}" name="Present" dataDxfId="10">
      <calculatedColumnFormula>COUNTIF($K9:$AO9,"*P*")</calculatedColumnFormula>
    </tableColumn>
    <tableColumn id="5" xr3:uid="{BC2E0F65-7571-48AA-B43B-0480426BBBF0}" name="Absent" dataDxfId="9">
      <calculatedColumnFormula>COUNTIF($K9:$AO9,"*A*")</calculatedColumnFormula>
    </tableColumn>
    <tableColumn id="6" xr3:uid="{375B66B5-57DA-449A-A3A9-1AE273217D7C}" name="Leave" dataDxfId="8">
      <calculatedColumnFormula>COUNTIF($K9:$AO9,"L")</calculatedColumnFormula>
    </tableColumn>
    <tableColumn id="7" xr3:uid="{4EFEB234-751A-4F32-9E69-3C79194D0DB3}" name="Weekoff" dataDxfId="7">
      <calculatedColumnFormula>$J$9</calculatedColumnFormula>
    </tableColumn>
    <tableColumn id="8" xr3:uid="{B5D8C3D8-9B54-4D77-9EB7-96745D83AC27}" name="Days" dataDxfId="6">
      <calculatedColumnFormula>$I$5</calculatedColumnFormula>
    </tableColumn>
    <tableColumn id="9" xr3:uid="{C80189A4-0543-42AB-AFF6-B775804889F1}" name="Paid Days" dataDxfId="5">
      <calculatedColumnFormula>Janreport13[[#This Row],[Days]]-Janreport13[[#This Row],[Absent]]</calculatedColumnFormula>
    </tableColumn>
    <tableColumn id="10" xr3:uid="{D6013D4A-2150-4645-A13A-8A80214465C4}" name="Salary" dataDxfId="4"/>
    <tableColumn id="11" xr3:uid="{CE44051D-DAE9-468D-953E-9D8A35DB20EA}" name="Per Day Salary" dataDxfId="3">
      <calculatedColumnFormula>Janreport13[[#This Row],[Salary]]/Janreport13[[#This Row],[Days]]</calculatedColumnFormula>
    </tableColumn>
    <tableColumn id="12" xr3:uid="{1C1F1A2B-AE53-4A99-A882-5395124FE738}" name="Deduction" dataDxfId="2">
      <calculatedColumnFormula>Janreport13[[#This Row],[Per Day Salary]]*Janreport13[[#This Row],[Absent]]</calculatedColumnFormula>
    </tableColumn>
    <tableColumn id="13" xr3:uid="{4CAAD762-CCC9-47FC-8168-05A32E18D650}" name="Total Salary" dataDxfId="1">
      <calculatedColumnFormula>Janreport13[[#This Row],[Salary]]-Janreport13[[#This Row],[Deduction]]</calculatedColumnFormula>
    </tableColumn>
    <tableColumn id="14" xr3:uid="{CA41299A-531F-4878-9660-F7946F508EA7}" name="Sparkline" dataDxfId="0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827442-B9F8-4E99-8C11-39593F5C3336}" name="Janreport2" displayName="Janreport2" ref="AR8:BF28" totalsRowShown="0" headerRowDxfId="247" dataDxfId="245" headerRowBorderDxfId="246">
  <autoFilter ref="AR8:BF28" xr:uid="{0A827442-B9F8-4E99-8C11-39593F5C3336}"/>
  <tableColumns count="15">
    <tableColumn id="1" xr3:uid="{C0FD30FE-8AA0-4C31-AD1C-437EB0F60A35}" name="S NO" dataDxfId="244"/>
    <tableColumn id="2" xr3:uid="{BE2F5BE3-7B82-45FB-B380-40D1BA9B9D72}" name="Employee ID" dataDxfId="243"/>
    <tableColumn id="15" xr3:uid="{BEF3CDAD-228F-4D79-AE3B-9EEAE7F22F13}" name="Month" dataDxfId="242">
      <calculatedColumnFormula>$J$5</calculatedColumnFormula>
    </tableColumn>
    <tableColumn id="3" xr3:uid="{DECB1435-D15F-4343-B2CD-C50BD6B65281}" name="Employee Name" dataDxfId="241"/>
    <tableColumn id="4" xr3:uid="{195B0996-04B5-4C59-90BA-0CC9F6E2FDD4}" name="Present" dataDxfId="240">
      <calculatedColumnFormula>COUNTIF($K9:$AO9,"*P*")</calculatedColumnFormula>
    </tableColumn>
    <tableColumn id="5" xr3:uid="{75AC7863-B559-497C-B06F-050419853E4E}" name="Absent" dataDxfId="239">
      <calculatedColumnFormula>COUNTIF($K9:$AO9,"*A*")</calculatedColumnFormula>
    </tableColumn>
    <tableColumn id="6" xr3:uid="{24033FE0-A1A4-40B3-B318-B9804EE8A177}" name="Leave" dataDxfId="238">
      <calculatedColumnFormula>COUNTIF($K9:$AO9,"L")</calculatedColumnFormula>
    </tableColumn>
    <tableColumn id="7" xr3:uid="{48688108-ECEE-47C7-9AC7-529F0F2C04A7}" name="Weekoff" dataDxfId="237">
      <calculatedColumnFormula>$J$9</calculatedColumnFormula>
    </tableColumn>
    <tableColumn id="8" xr3:uid="{55A540DA-4B6E-4387-9524-B93FF5D76D79}" name="Days" dataDxfId="236">
      <calculatedColumnFormula>$I$5</calculatedColumnFormula>
    </tableColumn>
    <tableColumn id="9" xr3:uid="{AB6B6CB2-43FC-42A4-A63B-9303F84D3226}" name="Paid Days" dataDxfId="235">
      <calculatedColumnFormula>Janreport2[[#This Row],[Days]]-Janreport2[[#This Row],[Absent]]</calculatedColumnFormula>
    </tableColumn>
    <tableColumn id="10" xr3:uid="{54E0A4E5-4F42-47B0-A5D7-AE83977347D1}" name="Salary" dataDxfId="234"/>
    <tableColumn id="11" xr3:uid="{C86DAEA8-3A48-4A28-89C3-F357C0057A0F}" name="Per Day Salary" dataDxfId="233">
      <calculatedColumnFormula>Janreport2[[#This Row],[Salary]]/Janreport2[[#This Row],[Days]]</calculatedColumnFormula>
    </tableColumn>
    <tableColumn id="12" xr3:uid="{0B54D7C7-58BE-472B-9418-1708CFB4ABC3}" name="Deduction" dataDxfId="232">
      <calculatedColumnFormula>Janreport2[[#This Row],[Per Day Salary]]*Janreport2[[#This Row],[Absent]]</calculatedColumnFormula>
    </tableColumn>
    <tableColumn id="13" xr3:uid="{3D3D5584-F3A4-463E-B456-4BCD2D20D286}" name="Total Salary" dataDxfId="231">
      <calculatedColumnFormula>Janreport2[[#This Row],[Salary]]-Janreport2[[#This Row],[Deduction]]</calculatedColumnFormula>
    </tableColumn>
    <tableColumn id="14" xr3:uid="{5A179576-E1BC-4CFB-BEF6-93990DB361DF}" name="Sparkline" dataDxfId="230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D89235-7024-46F3-8D14-C13F25B90807}" name="Janreport4" displayName="Janreport4" ref="AR8:BF28" totalsRowShown="0" headerRowDxfId="225" dataDxfId="223" headerRowBorderDxfId="224" tableBorderDxfId="222">
  <autoFilter ref="AR8:BF28" xr:uid="{8FD89235-7024-46F3-8D14-C13F25B90807}"/>
  <tableColumns count="15">
    <tableColumn id="1" xr3:uid="{FDD5E8D2-F4E5-45BD-9800-B9E75C53ADBC}" name="S NO" dataDxfId="221"/>
    <tableColumn id="2" xr3:uid="{116BBD4E-72E2-41CA-B123-192F39F12933}" name="Employee ID" dataDxfId="220"/>
    <tableColumn id="15" xr3:uid="{9D2F1C17-EF2D-4499-84E9-AEF016CF204F}" name="Month" dataDxfId="219">
      <calculatedColumnFormula>$J$5</calculatedColumnFormula>
    </tableColumn>
    <tableColumn id="3" xr3:uid="{F5FCB141-F585-4665-9AA1-67C19508AFD6}" name="Employee Name" dataDxfId="218"/>
    <tableColumn id="4" xr3:uid="{374091E1-30A6-479C-937C-B0816073775C}" name="Present" dataDxfId="217">
      <calculatedColumnFormula>COUNTIF($K9:$AO9,"*P*")</calculatedColumnFormula>
    </tableColumn>
    <tableColumn id="5" xr3:uid="{9D45BA4C-C5E8-4214-BDD9-717152D1C0BF}" name="Absent" dataDxfId="216">
      <calculatedColumnFormula>COUNTIF($K9:$AO9,"*A*")</calculatedColumnFormula>
    </tableColumn>
    <tableColumn id="6" xr3:uid="{59286988-7D21-40DB-AC18-82BBABE640D2}" name="Leave" dataDxfId="215">
      <calculatedColumnFormula>COUNTIF($K9:$AO9,"L")</calculatedColumnFormula>
    </tableColumn>
    <tableColumn id="7" xr3:uid="{8F08EB73-77CA-40C7-BC95-FBFFE4CF1A81}" name="Weekoff" dataDxfId="214">
      <calculatedColumnFormula>$J$9</calculatedColumnFormula>
    </tableColumn>
    <tableColumn id="8" xr3:uid="{17B28DD3-8822-4063-B365-00DB01991A15}" name="Days" dataDxfId="213">
      <calculatedColumnFormula>$I$5</calculatedColumnFormula>
    </tableColumn>
    <tableColumn id="9" xr3:uid="{3D3ADCB6-4E1B-461F-86EE-5B3E931B0019}" name="Paid Days" dataDxfId="212">
      <calculatedColumnFormula>Janreport4[[#This Row],[Days]]-Janreport4[[#This Row],[Absent]]</calculatedColumnFormula>
    </tableColumn>
    <tableColumn id="10" xr3:uid="{A6CD67E1-2E02-4972-B929-E9E8A3D5B64F}" name="Salary" dataDxfId="211"/>
    <tableColumn id="11" xr3:uid="{F491A4A2-3587-48FE-9B08-DDC6D0AB4E61}" name="Per Day Salary" dataDxfId="210">
      <calculatedColumnFormula>Janreport4[[#This Row],[Salary]]/Janreport4[[#This Row],[Days]]</calculatedColumnFormula>
    </tableColumn>
    <tableColumn id="12" xr3:uid="{F2931381-36FF-4B5D-A232-3B30F53072DA}" name="Deduction" dataDxfId="209">
      <calculatedColumnFormula>Janreport4[[#This Row],[Per Day Salary]]*Janreport4[[#This Row],[Absent]]</calculatedColumnFormula>
    </tableColumn>
    <tableColumn id="13" xr3:uid="{456A516D-9C7C-4C64-A494-EEB29114F169}" name="Total Salary" dataDxfId="208">
      <calculatedColumnFormula>Janreport4[[#This Row],[Salary]]-Janreport4[[#This Row],[Deduction]]</calculatedColumnFormula>
    </tableColumn>
    <tableColumn id="14" xr3:uid="{93E4A24F-179C-478D-985C-32CCB2CF922C}" name="Sparkline" dataDxfId="207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B2F7A4-D287-4AFC-9EBB-D4A7F59A1F52}" name="Janreport5" displayName="Janreport5" ref="AR8:BF28" totalsRowShown="0" headerRowDxfId="202" dataDxfId="200" headerRowBorderDxfId="201" tableBorderDxfId="199">
  <autoFilter ref="AR8:BF28" xr:uid="{7CB2F7A4-D287-4AFC-9EBB-D4A7F59A1F52}"/>
  <tableColumns count="15">
    <tableColumn id="1" xr3:uid="{205F1E70-02DC-4B33-9CAD-40DB6230B6C0}" name="S NO" dataDxfId="198"/>
    <tableColumn id="2" xr3:uid="{C1880560-5092-4473-87A2-14019F6E7863}" name="Employee ID" dataDxfId="197"/>
    <tableColumn id="15" xr3:uid="{6E27B0D5-2954-4F5B-87D8-BC1CD2DE7F47}" name="Month" dataDxfId="196">
      <calculatedColumnFormula>$J$5</calculatedColumnFormula>
    </tableColumn>
    <tableColumn id="3" xr3:uid="{45E5B003-CC58-4206-BC7E-E9F894BED176}" name="Employee Name" dataDxfId="195"/>
    <tableColumn id="4" xr3:uid="{9C55BED2-4618-4960-890F-A4EC2B71EBAE}" name="Present" dataDxfId="194">
      <calculatedColumnFormula>COUNTIF($K9:$AO9,"*P*")</calculatedColumnFormula>
    </tableColumn>
    <tableColumn id="5" xr3:uid="{F7F49992-271A-4C66-9B1D-CE7780400068}" name="Absent" dataDxfId="193">
      <calculatedColumnFormula>COUNTIF($K9:$AO9,"*A*")</calculatedColumnFormula>
    </tableColumn>
    <tableColumn id="6" xr3:uid="{F8F3FB3F-9C5D-4DF0-ADA7-27FB2829CE16}" name="Leave" dataDxfId="192">
      <calculatedColumnFormula>COUNTIF($K9:$AO9,"L")</calculatedColumnFormula>
    </tableColumn>
    <tableColumn id="7" xr3:uid="{4386E750-8134-4B37-BABD-A8D9130F525D}" name="Weekoff" dataDxfId="191">
      <calculatedColumnFormula>$J$9</calculatedColumnFormula>
    </tableColumn>
    <tableColumn id="8" xr3:uid="{47E4B2CA-8BAE-4265-A047-D5A2ECA2DAAA}" name="Days" dataDxfId="190">
      <calculatedColumnFormula>$I$5</calculatedColumnFormula>
    </tableColumn>
    <tableColumn id="9" xr3:uid="{27CF64F2-A511-4773-8689-E5D571000B8F}" name="Paid Days" dataDxfId="189">
      <calculatedColumnFormula>Janreport5[[#This Row],[Days]]-Janreport5[[#This Row],[Absent]]</calculatedColumnFormula>
    </tableColumn>
    <tableColumn id="10" xr3:uid="{3C153370-98F3-42AB-AAB3-2D170DF83963}" name="Salary" dataDxfId="188"/>
    <tableColumn id="11" xr3:uid="{BC102770-017B-46A7-B26B-439DFADE1F62}" name="Per Day Salary" dataDxfId="187">
      <calculatedColumnFormula>Janreport5[[#This Row],[Salary]]/Janreport5[[#This Row],[Days]]</calculatedColumnFormula>
    </tableColumn>
    <tableColumn id="12" xr3:uid="{BA74CB93-C63D-43E7-9BAF-015C6AE3169F}" name="Deduction" dataDxfId="186">
      <calculatedColumnFormula>Janreport5[[#This Row],[Per Day Salary]]*Janreport5[[#This Row],[Absent]]</calculatedColumnFormula>
    </tableColumn>
    <tableColumn id="13" xr3:uid="{80CC7F4E-98BA-4D67-A193-B1EAD933F08A}" name="Total Salary" dataDxfId="185">
      <calculatedColumnFormula>Janreport5[[#This Row],[Salary]]-Janreport5[[#This Row],[Deduction]]</calculatedColumnFormula>
    </tableColumn>
    <tableColumn id="14" xr3:uid="{C0C32D8C-75E0-4BED-9633-68C3413CC056}" name="Sparkline" dataDxfId="184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075CFE-3086-4E6C-8B93-9C750EAB559F}" name="Janreport6" displayName="Janreport6" ref="AR8:BF28" totalsRowShown="0" headerRowDxfId="179" dataDxfId="177" headerRowBorderDxfId="178" tableBorderDxfId="176">
  <autoFilter ref="AR8:BF28" xr:uid="{49075CFE-3086-4E6C-8B93-9C750EAB559F}"/>
  <tableColumns count="15">
    <tableColumn id="1" xr3:uid="{197A4136-C0C0-4CB6-8FAA-966176B03403}" name="S NO" dataDxfId="175"/>
    <tableColumn id="2" xr3:uid="{0D2779C7-2EFF-4016-BA48-F83F4D413E63}" name="Employee ID" dataDxfId="174"/>
    <tableColumn id="15" xr3:uid="{484286D3-BEE1-4CC3-953A-A889CD1732AD}" name="Month" dataDxfId="173">
      <calculatedColumnFormula>$J$5</calculatedColumnFormula>
    </tableColumn>
    <tableColumn id="3" xr3:uid="{2B363E66-D7A8-48B6-A66C-F26DF13EE8B0}" name="Employee Name" dataDxfId="172"/>
    <tableColumn id="4" xr3:uid="{17C9C68C-4E92-4ABE-A38C-39ADD22214D0}" name="Present" dataDxfId="171">
      <calculatedColumnFormula>COUNTIF($K9:$AO9,"*P*")</calculatedColumnFormula>
    </tableColumn>
    <tableColumn id="5" xr3:uid="{4C0F9139-7558-49DA-86BE-250D9C68ECF8}" name="Absent" dataDxfId="170">
      <calculatedColumnFormula>COUNTIF($K9:$AO9,"*A*")</calculatedColumnFormula>
    </tableColumn>
    <tableColumn id="6" xr3:uid="{B7FB0490-9698-4B05-9212-F4EAABAD6572}" name="Leave" dataDxfId="169">
      <calculatedColumnFormula>COUNTIF($K9:$AO9,"L")</calculatedColumnFormula>
    </tableColumn>
    <tableColumn id="7" xr3:uid="{3A7C6FDA-8407-4457-974F-00AD0C5B4821}" name="Weekoff" dataDxfId="168">
      <calculatedColumnFormula>$J$9</calculatedColumnFormula>
    </tableColumn>
    <tableColumn id="8" xr3:uid="{F35E2ED5-DB6F-49D6-8472-298486023A00}" name="Days" dataDxfId="167">
      <calculatedColumnFormula>$I$5</calculatedColumnFormula>
    </tableColumn>
    <tableColumn id="9" xr3:uid="{5588558A-85EC-4875-BA80-B7528B93DDDA}" name="Paid Days" dataDxfId="166">
      <calculatedColumnFormula>Janreport6[[#This Row],[Days]]-Janreport6[[#This Row],[Absent]]</calculatedColumnFormula>
    </tableColumn>
    <tableColumn id="10" xr3:uid="{0AE7899F-F23A-48B7-8A32-A57EE71D5FA6}" name="Salary" dataDxfId="165"/>
    <tableColumn id="11" xr3:uid="{B841006A-4973-4320-929B-101BCD8E438D}" name="Per Day Salary" dataDxfId="164">
      <calculatedColumnFormula>Janreport6[[#This Row],[Salary]]/Janreport6[[#This Row],[Days]]</calculatedColumnFormula>
    </tableColumn>
    <tableColumn id="12" xr3:uid="{E2A2E2A8-DBAD-465C-8D77-F078B62A3E47}" name="Deduction" dataDxfId="163">
      <calculatedColumnFormula>Janreport6[[#This Row],[Per Day Salary]]*Janreport6[[#This Row],[Absent]]</calculatedColumnFormula>
    </tableColumn>
    <tableColumn id="13" xr3:uid="{40E50962-F459-4029-864C-274504A180B3}" name="Total Salary" dataDxfId="162">
      <calculatedColumnFormula>Janreport6[[#This Row],[Salary]]-Janreport6[[#This Row],[Deduction]]</calculatedColumnFormula>
    </tableColumn>
    <tableColumn id="14" xr3:uid="{92E4B9AD-D6DC-4802-9EAA-ADA8A0160237}" name="Sparkline" dataDxfId="161"/>
  </tableColumns>
  <tableStyleInfo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9E7C5FD-C92A-4012-AA5A-3CFFDEE4176F}" name="Janreport7" displayName="Janreport7" ref="AR8:BF28" totalsRowShown="0" headerRowDxfId="156" dataDxfId="154" headerRowBorderDxfId="155" tableBorderDxfId="153">
  <autoFilter ref="AR8:BF28" xr:uid="{09E7C5FD-C92A-4012-AA5A-3CFFDEE4176F}"/>
  <tableColumns count="15">
    <tableColumn id="1" xr3:uid="{94742A4C-11C3-4D10-803A-B9260BA42343}" name="S NO" dataDxfId="152"/>
    <tableColumn id="2" xr3:uid="{F819630B-89D2-4CAF-B1DA-99B2810EF804}" name="Employee ID" dataDxfId="151"/>
    <tableColumn id="15" xr3:uid="{37AEAF32-8C29-4D84-B291-CE217AF47897}" name="Month" dataDxfId="150">
      <calculatedColumnFormula>$J$5</calculatedColumnFormula>
    </tableColumn>
    <tableColumn id="3" xr3:uid="{E46EDA2C-F8E3-4AAA-A936-91FDC782695E}" name="Employee Name" dataDxfId="149"/>
    <tableColumn id="4" xr3:uid="{BF92B3CE-5C02-4499-B85F-D03E015B42BA}" name="Present" dataDxfId="148">
      <calculatedColumnFormula>COUNTIF($K9:$AO9,"*P*")</calculatedColumnFormula>
    </tableColumn>
    <tableColumn id="5" xr3:uid="{59637F9E-750D-407E-8BE0-60BFF4AA2C66}" name="Absent" dataDxfId="147">
      <calculatedColumnFormula>COUNTIF($K9:$AO9,"*A*")</calculatedColumnFormula>
    </tableColumn>
    <tableColumn id="6" xr3:uid="{BD432565-F109-405B-9DA7-F1DA521D0A37}" name="Leave" dataDxfId="146">
      <calculatedColumnFormula>COUNTIF($K9:$AO9,"L")</calculatedColumnFormula>
    </tableColumn>
    <tableColumn id="7" xr3:uid="{266EF03B-1919-463F-B5CA-C057E1F2CDC0}" name="Weekoff" dataDxfId="145">
      <calculatedColumnFormula>$J$9</calculatedColumnFormula>
    </tableColumn>
    <tableColumn id="8" xr3:uid="{751AD709-1E0A-4B56-942F-554DDD482E43}" name="Days" dataDxfId="144">
      <calculatedColumnFormula>$I$5</calculatedColumnFormula>
    </tableColumn>
    <tableColumn id="9" xr3:uid="{283119DD-AB05-4578-BB77-60BCF44A9740}" name="Paid Days" dataDxfId="143">
      <calculatedColumnFormula>Janreport7[[#This Row],[Days]]-Janreport7[[#This Row],[Absent]]</calculatedColumnFormula>
    </tableColumn>
    <tableColumn id="10" xr3:uid="{1AE191A2-4ED6-4AA2-A57A-87C3FEA25C98}" name="Salary" dataDxfId="142"/>
    <tableColumn id="11" xr3:uid="{C22D3A49-F117-4BDA-802C-9E6DE6357729}" name="Per Day Salary" dataDxfId="141">
      <calculatedColumnFormula>Janreport7[[#This Row],[Salary]]/Janreport7[[#This Row],[Days]]</calculatedColumnFormula>
    </tableColumn>
    <tableColumn id="12" xr3:uid="{D98B2C69-FC5C-478B-B62A-29A2CCD350C3}" name="Deduction" dataDxfId="140">
      <calculatedColumnFormula>Janreport7[[#This Row],[Per Day Salary]]*Janreport7[[#This Row],[Absent]]</calculatedColumnFormula>
    </tableColumn>
    <tableColumn id="13" xr3:uid="{78C7D65A-8704-47AF-923A-F07A0F562EE0}" name="Total Salary" dataDxfId="139">
      <calculatedColumnFormula>Janreport7[[#This Row],[Salary]]-Janreport7[[#This Row],[Deduction]]</calculatedColumnFormula>
    </tableColumn>
    <tableColumn id="14" xr3:uid="{38D0670C-E017-4B6E-B0AE-D0B69901B8F4}" name="Sparkline" dataDxfId="138"/>
  </tableColumns>
  <tableStyleInfo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A455B9F-555A-44D9-B194-96C0B2160EAA}" name="Janreport8" displayName="Janreport8" ref="AR8:BF28" totalsRowShown="0" headerRowDxfId="133" dataDxfId="131" headerRowBorderDxfId="132" tableBorderDxfId="130">
  <autoFilter ref="AR8:BF28" xr:uid="{CA455B9F-555A-44D9-B194-96C0B2160EAA}"/>
  <tableColumns count="15">
    <tableColumn id="1" xr3:uid="{33D16639-5867-4C1B-944D-69B4514057DF}" name="S NO" dataDxfId="129"/>
    <tableColumn id="2" xr3:uid="{581FC4E3-A243-422A-8211-FA6B9DBE9078}" name="Employee ID" dataDxfId="128"/>
    <tableColumn id="15" xr3:uid="{07AF21B9-AA98-416C-A7FA-627B8DB4AAEC}" name="Month" dataDxfId="127">
      <calculatedColumnFormula>$J$5</calculatedColumnFormula>
    </tableColumn>
    <tableColumn id="3" xr3:uid="{97B2A697-72DB-4282-A15E-B5F6B151525A}" name="Employee Name" dataDxfId="126"/>
    <tableColumn id="4" xr3:uid="{C344F0D5-AD4B-474B-94AE-7979A689577E}" name="Present" dataDxfId="125">
      <calculatedColumnFormula>COUNTIF($K9:$AO9,"*P*")</calculatedColumnFormula>
    </tableColumn>
    <tableColumn id="5" xr3:uid="{CA67689F-A274-4FD7-8FDB-DE6337B972CF}" name="Absent" dataDxfId="124">
      <calculatedColumnFormula>COUNTIF($K9:$AO9,"*A*")</calculatedColumnFormula>
    </tableColumn>
    <tableColumn id="6" xr3:uid="{1F7DB30D-6065-4B0F-BE77-FD5857A98EFC}" name="Leave" dataDxfId="123">
      <calculatedColumnFormula>COUNTIF($K9:$AO9,"L")</calculatedColumnFormula>
    </tableColumn>
    <tableColumn id="7" xr3:uid="{CFA861A6-6531-4F98-992B-9F73C118603B}" name="Weekoff" dataDxfId="122">
      <calculatedColumnFormula>$J$9</calculatedColumnFormula>
    </tableColumn>
    <tableColumn id="8" xr3:uid="{A983DC1B-586C-4B33-998F-02B88C0258CB}" name="Days" dataDxfId="121">
      <calculatedColumnFormula>$I$5</calculatedColumnFormula>
    </tableColumn>
    <tableColumn id="9" xr3:uid="{A4DBB8D6-2596-4501-AB86-BA1493E98C77}" name="Paid Days" dataDxfId="120">
      <calculatedColumnFormula>Janreport8[[#This Row],[Days]]-Janreport8[[#This Row],[Absent]]</calculatedColumnFormula>
    </tableColumn>
    <tableColumn id="10" xr3:uid="{30905C33-1663-494E-9AA7-24558DF7D3FF}" name="Salary" dataDxfId="119"/>
    <tableColumn id="11" xr3:uid="{FC0A1752-D1D6-4E38-BE5F-E0A89F23B30E}" name="Per Day Salary" dataDxfId="118">
      <calculatedColumnFormula>Janreport8[[#This Row],[Salary]]/Janreport8[[#This Row],[Days]]</calculatedColumnFormula>
    </tableColumn>
    <tableColumn id="12" xr3:uid="{2210794C-1B69-4567-9EEC-A24FB01597AE}" name="Deduction" dataDxfId="117">
      <calculatedColumnFormula>Janreport8[[#This Row],[Per Day Salary]]*Janreport8[[#This Row],[Absent]]</calculatedColumnFormula>
    </tableColumn>
    <tableColumn id="13" xr3:uid="{3902A59F-1A64-458A-BC4E-5DEF665170F9}" name="Total Salary" dataDxfId="116">
      <calculatedColumnFormula>Janreport8[[#This Row],[Salary]]-Janreport8[[#This Row],[Deduction]]</calculatedColumnFormula>
    </tableColumn>
    <tableColumn id="14" xr3:uid="{A96D39EB-08E9-4CC0-BC99-FAE1F9DC4725}" name="Sparkline" dataDxfId="115"/>
  </tableColumns>
  <tableStyleInfo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382570E-FB60-481C-AEC3-DFE894FF3F91}" name="Janreport9" displayName="Janreport9" ref="AR8:BF28" totalsRowShown="0" headerRowDxfId="110" dataDxfId="108" headerRowBorderDxfId="109" tableBorderDxfId="107">
  <autoFilter ref="AR8:BF28" xr:uid="{B382570E-FB60-481C-AEC3-DFE894FF3F91}"/>
  <tableColumns count="15">
    <tableColumn id="1" xr3:uid="{8BF7FCAC-E3C1-476C-A12D-A79E2C42B1D2}" name="S NO" dataDxfId="106"/>
    <tableColumn id="2" xr3:uid="{B5A49448-8F08-499E-B358-423D8F2BDE5F}" name="Employee ID" dataDxfId="105"/>
    <tableColumn id="15" xr3:uid="{8CEFE67A-582E-4111-BB1F-E0357FFAA1F1}" name="Month" dataDxfId="104">
      <calculatedColumnFormula>$J$5</calculatedColumnFormula>
    </tableColumn>
    <tableColumn id="3" xr3:uid="{F922B8DE-F377-4425-88C7-924D1D747A6D}" name="Employee Name" dataDxfId="103"/>
    <tableColumn id="4" xr3:uid="{FEC59011-8F35-4099-865A-3DC23D343518}" name="Present" dataDxfId="102">
      <calculatedColumnFormula>COUNTIF($K9:$AO9,"*P*")</calculatedColumnFormula>
    </tableColumn>
    <tableColumn id="5" xr3:uid="{A1852FF3-1EF3-4AFA-A161-02180C70947F}" name="Absent" dataDxfId="101">
      <calculatedColumnFormula>COUNTIF($K9:$AO9,"*A*")</calculatedColumnFormula>
    </tableColumn>
    <tableColumn id="6" xr3:uid="{E9B61B85-D418-47AA-97B5-90BBAA638CD6}" name="Leave" dataDxfId="100">
      <calculatedColumnFormula>COUNTIF($K9:$AO9,"L")</calculatedColumnFormula>
    </tableColumn>
    <tableColumn id="7" xr3:uid="{0182B470-DB4E-406F-A074-6AF52ED55EB4}" name="Weekoff" dataDxfId="99">
      <calculatedColumnFormula>$J$9</calculatedColumnFormula>
    </tableColumn>
    <tableColumn id="8" xr3:uid="{8E93DCA4-8DA6-4C83-9B26-469B467C0A8E}" name="Days" dataDxfId="98">
      <calculatedColumnFormula>$I$5</calculatedColumnFormula>
    </tableColumn>
    <tableColumn id="9" xr3:uid="{C69AFC80-7985-4270-8367-8FC4A0C556AE}" name="Paid Days" dataDxfId="97">
      <calculatedColumnFormula>Janreport9[[#This Row],[Days]]-Janreport9[[#This Row],[Absent]]</calculatedColumnFormula>
    </tableColumn>
    <tableColumn id="10" xr3:uid="{D6F3CB5F-39C7-481B-9319-8D5ABF1DEC50}" name="Salary" dataDxfId="96"/>
    <tableColumn id="11" xr3:uid="{DB0733CE-8ADC-4615-A465-45290894391A}" name="Per Day Salary" dataDxfId="95">
      <calculatedColumnFormula>Janreport9[[#This Row],[Salary]]/Janreport9[[#This Row],[Days]]</calculatedColumnFormula>
    </tableColumn>
    <tableColumn id="12" xr3:uid="{4CFBA170-70FB-4415-A6FD-9EC53E62C354}" name="Deduction" dataDxfId="94">
      <calculatedColumnFormula>Janreport9[[#This Row],[Per Day Salary]]*Janreport9[[#This Row],[Absent]]</calculatedColumnFormula>
    </tableColumn>
    <tableColumn id="13" xr3:uid="{2F78EF6B-E835-4BFE-8CED-8612BADF544D}" name="Total Salary" dataDxfId="93">
      <calculatedColumnFormula>Janreport9[[#This Row],[Salary]]-Janreport9[[#This Row],[Deduction]]</calculatedColumnFormula>
    </tableColumn>
    <tableColumn id="14" xr3:uid="{6C095B67-3DE8-4AD3-8BE4-07A54CF797C8}" name="Sparkline" dataDxfId="92"/>
  </tableColumns>
  <tableStyleInfo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FEBDEAC-5165-4BB2-938C-7F391E265EF5}" name="Janreport10" displayName="Janreport10" ref="AR8:BF28" totalsRowShown="0" headerRowDxfId="87" dataDxfId="85" headerRowBorderDxfId="86" tableBorderDxfId="84">
  <autoFilter ref="AR8:BF28" xr:uid="{5FEBDEAC-5165-4BB2-938C-7F391E265EF5}"/>
  <tableColumns count="15">
    <tableColumn id="1" xr3:uid="{B94B6AC0-3CE2-465A-A22D-C11EB41071E7}" name="S NO" dataDxfId="83"/>
    <tableColumn id="2" xr3:uid="{837D1656-79C3-43B4-8199-C3873E4BA126}" name="Employee ID" dataDxfId="82"/>
    <tableColumn id="15" xr3:uid="{116937E7-223C-41BE-A5D7-2ED5E671C148}" name="Month" dataDxfId="81">
      <calculatedColumnFormula>$J$5</calculatedColumnFormula>
    </tableColumn>
    <tableColumn id="3" xr3:uid="{B74B31ED-218D-4038-9695-A3690DB771BF}" name="Employee Name" dataDxfId="80"/>
    <tableColumn id="4" xr3:uid="{77B4192F-3615-4553-9B16-9D4409B16FBD}" name="Present" dataDxfId="79">
      <calculatedColumnFormula>COUNTIF($K9:$AO9,"*P*")</calculatedColumnFormula>
    </tableColumn>
    <tableColumn id="5" xr3:uid="{38C41C8B-4A67-49E2-875C-4ACBFD69E384}" name="Absent" dataDxfId="78">
      <calculatedColumnFormula>COUNTIF($K9:$AO9,"*A*")</calculatedColumnFormula>
    </tableColumn>
    <tableColumn id="6" xr3:uid="{97F5F621-FCAA-4B27-9D04-BE9726187B3F}" name="Leave" dataDxfId="77">
      <calculatedColumnFormula>COUNTIF($K9:$AO9,"L")</calculatedColumnFormula>
    </tableColumn>
    <tableColumn id="7" xr3:uid="{DF75D77F-0F3D-4F83-B6C2-1F38950DBDA1}" name="Weekoff" dataDxfId="76">
      <calculatedColumnFormula>$J$9</calculatedColumnFormula>
    </tableColumn>
    <tableColumn id="8" xr3:uid="{6732210D-6173-4F19-87E6-CE2A324F6F70}" name="Days" dataDxfId="75">
      <calculatedColumnFormula>$I$5</calculatedColumnFormula>
    </tableColumn>
    <tableColumn id="9" xr3:uid="{A6CC03F3-5042-4B4D-8255-ABCBA9029965}" name="Paid Days" dataDxfId="74">
      <calculatedColumnFormula>Janreport10[[#This Row],[Days]]-Janreport10[[#This Row],[Absent]]</calculatedColumnFormula>
    </tableColumn>
    <tableColumn id="10" xr3:uid="{889D2A71-0BBE-4A24-8E0B-3B85A74D3F3C}" name="Salary" dataDxfId="73"/>
    <tableColumn id="11" xr3:uid="{E9C97D89-4C83-4E64-860F-26B2AEDC78B8}" name="Per Day Salary" dataDxfId="72">
      <calculatedColumnFormula>Janreport10[[#This Row],[Salary]]/Janreport10[[#This Row],[Days]]</calculatedColumnFormula>
    </tableColumn>
    <tableColumn id="12" xr3:uid="{6A51916E-3D9D-4FB1-9664-D230706FF012}" name="Deduction" dataDxfId="71">
      <calculatedColumnFormula>Janreport10[[#This Row],[Per Day Salary]]*Janreport10[[#This Row],[Absent]]</calculatedColumnFormula>
    </tableColumn>
    <tableColumn id="13" xr3:uid="{9409DF17-CFB7-4096-B4C4-EBD4E9B5CA75}" name="Total Salary" dataDxfId="70">
      <calculatedColumnFormula>Janreport10[[#This Row],[Salary]]-Janreport10[[#This Row],[Deduction]]</calculatedColumnFormula>
    </tableColumn>
    <tableColumn id="14" xr3:uid="{4D7271FB-9AA4-4FE5-9FFB-CAAD5726214E}" name="Sparkline" dataDxfId="69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FCB3B-4B7F-4BFB-9F69-ACBCF05F46A0}">
  <dimension ref="A1:C23"/>
  <sheetViews>
    <sheetView zoomScale="145" zoomScaleNormal="145" workbookViewId="0">
      <selection activeCell="B3" sqref="B3:B22"/>
    </sheetView>
  </sheetViews>
  <sheetFormatPr defaultRowHeight="13.8"/>
  <cols>
    <col min="1" max="1" width="4.5" bestFit="1" customWidth="1"/>
    <col min="2" max="2" width="15.69921875" bestFit="1" customWidth="1"/>
    <col min="3" max="3" width="11.09765625" bestFit="1" customWidth="1"/>
  </cols>
  <sheetData>
    <row r="1" spans="1:3" ht="14.4" thickTop="1">
      <c r="A1" s="36" t="s">
        <v>0</v>
      </c>
      <c r="B1" s="38" t="s">
        <v>1</v>
      </c>
      <c r="C1" s="40" t="s">
        <v>2</v>
      </c>
    </row>
    <row r="2" spans="1:3">
      <c r="A2" s="37"/>
      <c r="B2" s="39"/>
      <c r="C2" s="41"/>
    </row>
    <row r="3" spans="1:3" ht="14.4">
      <c r="A3" s="1">
        <v>1</v>
      </c>
      <c r="B3" s="2" t="s">
        <v>3</v>
      </c>
      <c r="C3" s="3">
        <v>1001</v>
      </c>
    </row>
    <row r="4" spans="1:3" ht="14.4">
      <c r="A4" s="1">
        <v>2</v>
      </c>
      <c r="B4" s="2" t="s">
        <v>4</v>
      </c>
      <c r="C4" s="3">
        <v>1002</v>
      </c>
    </row>
    <row r="5" spans="1:3" ht="14.4">
      <c r="A5" s="1">
        <v>3</v>
      </c>
      <c r="B5" s="2" t="s">
        <v>5</v>
      </c>
      <c r="C5" s="3">
        <v>1003</v>
      </c>
    </row>
    <row r="6" spans="1:3" ht="14.4">
      <c r="A6" s="1">
        <v>4</v>
      </c>
      <c r="B6" s="2" t="s">
        <v>6</v>
      </c>
      <c r="C6" s="3">
        <v>1004</v>
      </c>
    </row>
    <row r="7" spans="1:3" ht="14.4">
      <c r="A7" s="1">
        <v>5</v>
      </c>
      <c r="B7" s="2" t="s">
        <v>7</v>
      </c>
      <c r="C7" s="3">
        <v>1005</v>
      </c>
    </row>
    <row r="8" spans="1:3" ht="14.4">
      <c r="A8" s="1">
        <v>6</v>
      </c>
      <c r="B8" s="2" t="s">
        <v>8</v>
      </c>
      <c r="C8" s="3">
        <v>1006</v>
      </c>
    </row>
    <row r="9" spans="1:3" ht="14.4">
      <c r="A9" s="1">
        <v>7</v>
      </c>
      <c r="B9" s="2" t="s">
        <v>9</v>
      </c>
      <c r="C9" s="3">
        <v>1007</v>
      </c>
    </row>
    <row r="10" spans="1:3" ht="14.4">
      <c r="A10" s="1">
        <v>8</v>
      </c>
      <c r="B10" s="2" t="s">
        <v>10</v>
      </c>
      <c r="C10" s="3">
        <v>1008</v>
      </c>
    </row>
    <row r="11" spans="1:3" ht="14.4">
      <c r="A11" s="1">
        <v>9</v>
      </c>
      <c r="B11" s="2" t="s">
        <v>11</v>
      </c>
      <c r="C11" s="3">
        <v>1009</v>
      </c>
    </row>
    <row r="12" spans="1:3" ht="14.4">
      <c r="A12" s="1">
        <v>10</v>
      </c>
      <c r="B12" s="2" t="s">
        <v>12</v>
      </c>
      <c r="C12" s="3">
        <v>1010</v>
      </c>
    </row>
    <row r="13" spans="1:3" ht="14.4">
      <c r="A13" s="1">
        <v>11</v>
      </c>
      <c r="B13" s="2" t="s">
        <v>13</v>
      </c>
      <c r="C13" s="3">
        <v>1011</v>
      </c>
    </row>
    <row r="14" spans="1:3" ht="14.4">
      <c r="A14" s="1">
        <v>12</v>
      </c>
      <c r="B14" s="2" t="s">
        <v>14</v>
      </c>
      <c r="C14" s="3">
        <v>1012</v>
      </c>
    </row>
    <row r="15" spans="1:3" ht="14.4">
      <c r="A15" s="1">
        <v>13</v>
      </c>
      <c r="B15" s="2" t="s">
        <v>15</v>
      </c>
      <c r="C15" s="3">
        <v>1013</v>
      </c>
    </row>
    <row r="16" spans="1:3" ht="14.4">
      <c r="A16" s="1">
        <v>14</v>
      </c>
      <c r="B16" s="2" t="s">
        <v>16</v>
      </c>
      <c r="C16" s="3">
        <v>1014</v>
      </c>
    </row>
    <row r="17" spans="1:3" ht="14.4">
      <c r="A17" s="1">
        <v>15</v>
      </c>
      <c r="B17" s="2" t="s">
        <v>17</v>
      </c>
      <c r="C17" s="3">
        <v>1015</v>
      </c>
    </row>
    <row r="18" spans="1:3" ht="14.4">
      <c r="A18" s="1">
        <v>16</v>
      </c>
      <c r="B18" s="2" t="s">
        <v>18</v>
      </c>
      <c r="C18" s="3">
        <v>1016</v>
      </c>
    </row>
    <row r="19" spans="1:3" ht="14.4">
      <c r="A19" s="1">
        <v>17</v>
      </c>
      <c r="B19" s="2" t="s">
        <v>19</v>
      </c>
      <c r="C19" s="3">
        <v>1017</v>
      </c>
    </row>
    <row r="20" spans="1:3" ht="14.4">
      <c r="A20" s="1">
        <v>18</v>
      </c>
      <c r="B20" s="2" t="s">
        <v>20</v>
      </c>
      <c r="C20" s="3">
        <v>1018</v>
      </c>
    </row>
    <row r="21" spans="1:3" ht="14.4">
      <c r="A21" s="1">
        <v>19</v>
      </c>
      <c r="B21" s="2" t="s">
        <v>21</v>
      </c>
      <c r="C21" s="3">
        <v>1019</v>
      </c>
    </row>
    <row r="22" spans="1:3" ht="15" thickBot="1">
      <c r="A22" s="4">
        <v>20</v>
      </c>
      <c r="B22" s="5" t="s">
        <v>22</v>
      </c>
      <c r="C22" s="6">
        <v>1020</v>
      </c>
    </row>
    <row r="23" spans="1:3" ht="14.4" thickTop="1"/>
  </sheetData>
  <mergeCells count="3">
    <mergeCell ref="A1:A2"/>
    <mergeCell ref="B1:B2"/>
    <mergeCell ref="C1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55701-799B-4F83-AE0E-9DA027D8D22A}">
  <dimension ref="A1:BG37"/>
  <sheetViews>
    <sheetView workbookViewId="0"/>
  </sheetViews>
  <sheetFormatPr defaultColWidth="8.69921875" defaultRowHeight="13.8"/>
  <cols>
    <col min="1" max="6" width="8.69921875" style="31"/>
    <col min="7" max="7" width="4.796875" style="31" bestFit="1" customWidth="1"/>
    <col min="8" max="8" width="11.296875" style="31" bestFit="1" customWidth="1"/>
    <col min="9" max="9" width="15.19921875" style="31" bestFit="1" customWidth="1"/>
    <col min="10" max="10" width="8.09765625" style="31" bestFit="1" customWidth="1"/>
    <col min="11" max="11" width="4.5" style="31" bestFit="1" customWidth="1"/>
    <col min="12" max="12" width="10.69921875" style="31" bestFit="1" customWidth="1"/>
    <col min="13" max="13" width="3" style="31" bestFit="1" customWidth="1"/>
    <col min="14" max="14" width="3.5" style="31" bestFit="1" customWidth="1"/>
    <col min="15" max="15" width="4.09765625" style="31" bestFit="1" customWidth="1"/>
    <col min="16" max="16" width="4.3984375" style="31" bestFit="1" customWidth="1"/>
    <col min="17" max="17" width="3.796875" style="31" bestFit="1" customWidth="1"/>
    <col min="18" max="18" width="4.5" style="31" bestFit="1" customWidth="1"/>
    <col min="19" max="19" width="3.8984375" style="31" bestFit="1" customWidth="1"/>
    <col min="20" max="20" width="3" style="31" bestFit="1" customWidth="1"/>
    <col min="21" max="21" width="3.5" style="31" bestFit="1" customWidth="1"/>
    <col min="22" max="22" width="4.09765625" style="31" bestFit="1" customWidth="1"/>
    <col min="23" max="23" width="4.3984375" style="31" bestFit="1" customWidth="1"/>
    <col min="24" max="24" width="3.796875" style="31" bestFit="1" customWidth="1"/>
    <col min="25" max="25" width="4.5" style="31" bestFit="1" customWidth="1"/>
    <col min="26" max="26" width="3.8984375" style="31" bestFit="1" customWidth="1"/>
    <col min="27" max="27" width="3" style="31" bestFit="1" customWidth="1"/>
    <col min="28" max="28" width="3.5" style="31" bestFit="1" customWidth="1"/>
    <col min="29" max="29" width="4.09765625" style="31" bestFit="1" customWidth="1"/>
    <col min="30" max="30" width="4.3984375" style="31" bestFit="1" customWidth="1"/>
    <col min="31" max="31" width="3.796875" style="31" bestFit="1" customWidth="1"/>
    <col min="32" max="32" width="4.5" style="31" bestFit="1" customWidth="1"/>
    <col min="33" max="33" width="3.8984375" style="31" bestFit="1" customWidth="1"/>
    <col min="34" max="34" width="3" style="31" bestFit="1" customWidth="1"/>
    <col min="35" max="35" width="3.5" style="31" bestFit="1" customWidth="1"/>
    <col min="36" max="36" width="4.09765625" style="31" bestFit="1" customWidth="1"/>
    <col min="37" max="37" width="4.3984375" style="31" bestFit="1" customWidth="1"/>
    <col min="38" max="38" width="3.796875" style="31" bestFit="1" customWidth="1"/>
    <col min="39" max="39" width="4.5" style="31" bestFit="1" customWidth="1"/>
    <col min="40" max="40" width="3.8984375" style="31" bestFit="1" customWidth="1"/>
    <col min="41" max="41" width="3" style="31" bestFit="1" customWidth="1"/>
    <col min="42" max="43" width="8.69921875" style="31"/>
    <col min="44" max="44" width="6.796875" style="31" customWidth="1"/>
    <col min="45" max="46" width="13.19921875" style="31" customWidth="1"/>
    <col min="47" max="47" width="16.296875" style="31" customWidth="1"/>
    <col min="48" max="48" width="9.19921875" style="31" customWidth="1"/>
    <col min="49" max="50" width="8.69921875" style="31"/>
    <col min="51" max="51" width="9.69921875" style="31" customWidth="1"/>
    <col min="52" max="52" width="8.69921875" style="31"/>
    <col min="53" max="53" width="11" style="31" customWidth="1"/>
    <col min="54" max="54" width="11.3984375" style="31" bestFit="1" customWidth="1"/>
    <col min="55" max="55" width="14.59765625" style="31" customWidth="1"/>
    <col min="56" max="56" width="13" style="31" customWidth="1"/>
    <col min="57" max="57" width="12.5" style="31" customWidth="1"/>
    <col min="58" max="58" width="19" style="31" customWidth="1"/>
    <col min="59" max="16384" width="8.69921875" style="31"/>
  </cols>
  <sheetData>
    <row r="1" spans="1:59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9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9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9">
      <c r="A4"/>
      <c r="B4"/>
      <c r="C4"/>
      <c r="F4" s="34"/>
      <c r="G4" s="34"/>
      <c r="H4" s="34"/>
      <c r="I4" s="34"/>
      <c r="J4" s="34"/>
      <c r="K4" s="34"/>
      <c r="L4" s="34"/>
      <c r="M4" s="34"/>
    </row>
    <row r="5" spans="1:59">
      <c r="A5"/>
      <c r="B5"/>
      <c r="C5"/>
      <c r="F5" s="34"/>
      <c r="G5" s="34" t="s">
        <v>27</v>
      </c>
      <c r="H5" s="35">
        <v>45901</v>
      </c>
      <c r="I5" s="34">
        <f>(DATEDIF($H$5,$L$5,"D"))+1</f>
        <v>30</v>
      </c>
      <c r="J5" s="34" t="str">
        <f>TEXT(H5,"MMMM")</f>
        <v>September</v>
      </c>
      <c r="K5" s="34" t="s">
        <v>28</v>
      </c>
      <c r="L5" s="35">
        <f>EOMONTH(H5,0)</f>
        <v>45930</v>
      </c>
      <c r="M5" s="34"/>
    </row>
    <row r="6" spans="1:59" ht="14.4" thickBot="1">
      <c r="A6"/>
      <c r="B6"/>
      <c r="C6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</row>
    <row r="7" spans="1:59" ht="15" thickTop="1" thickBot="1">
      <c r="A7"/>
      <c r="B7"/>
      <c r="C7"/>
      <c r="F7" s="32"/>
      <c r="G7" s="42" t="s">
        <v>30</v>
      </c>
      <c r="H7" s="43"/>
      <c r="I7" s="44"/>
      <c r="J7" s="20" t="s">
        <v>29</v>
      </c>
      <c r="K7" s="21" t="str">
        <f>TEXT(K8,"DDD")</f>
        <v>Mon</v>
      </c>
      <c r="L7" s="21" t="str">
        <f t="shared" ref="L7:AO7" si="0">TEXT(L8,"DDD")</f>
        <v>Tue</v>
      </c>
      <c r="M7" s="21" t="str">
        <f t="shared" si="0"/>
        <v>Wed</v>
      </c>
      <c r="N7" s="21" t="str">
        <f t="shared" si="0"/>
        <v>Thu</v>
      </c>
      <c r="O7" s="21" t="str">
        <f t="shared" si="0"/>
        <v>Fri</v>
      </c>
      <c r="P7" s="21" t="str">
        <f t="shared" si="0"/>
        <v>Sat</v>
      </c>
      <c r="Q7" s="21" t="str">
        <f t="shared" si="0"/>
        <v>Sun</v>
      </c>
      <c r="R7" s="21" t="str">
        <f t="shared" si="0"/>
        <v>Mon</v>
      </c>
      <c r="S7" s="21" t="str">
        <f t="shared" si="0"/>
        <v>Tue</v>
      </c>
      <c r="T7" s="21" t="str">
        <f t="shared" si="0"/>
        <v>Wed</v>
      </c>
      <c r="U7" s="21" t="str">
        <f t="shared" si="0"/>
        <v>Thu</v>
      </c>
      <c r="V7" s="21" t="str">
        <f t="shared" si="0"/>
        <v>Fri</v>
      </c>
      <c r="W7" s="21" t="str">
        <f t="shared" si="0"/>
        <v>Sat</v>
      </c>
      <c r="X7" s="21" t="str">
        <f t="shared" si="0"/>
        <v>Sun</v>
      </c>
      <c r="Y7" s="21" t="str">
        <f t="shared" si="0"/>
        <v>Mon</v>
      </c>
      <c r="Z7" s="21" t="str">
        <f t="shared" si="0"/>
        <v>Tue</v>
      </c>
      <c r="AA7" s="21" t="str">
        <f t="shared" si="0"/>
        <v>Wed</v>
      </c>
      <c r="AB7" s="21" t="str">
        <f t="shared" si="0"/>
        <v>Thu</v>
      </c>
      <c r="AC7" s="21" t="str">
        <f t="shared" si="0"/>
        <v>Fri</v>
      </c>
      <c r="AD7" s="21" t="str">
        <f t="shared" si="0"/>
        <v>Sat</v>
      </c>
      <c r="AE7" s="21" t="str">
        <f t="shared" si="0"/>
        <v>Sun</v>
      </c>
      <c r="AF7" s="21" t="str">
        <f t="shared" si="0"/>
        <v>Mon</v>
      </c>
      <c r="AG7" s="21" t="str">
        <f t="shared" si="0"/>
        <v>Tue</v>
      </c>
      <c r="AH7" s="21" t="str">
        <f t="shared" si="0"/>
        <v>Wed</v>
      </c>
      <c r="AI7" s="21" t="str">
        <f t="shared" si="0"/>
        <v>Thu</v>
      </c>
      <c r="AJ7" s="21" t="str">
        <f t="shared" si="0"/>
        <v>Fri</v>
      </c>
      <c r="AK7" s="21" t="str">
        <f t="shared" si="0"/>
        <v>Sat</v>
      </c>
      <c r="AL7" s="21" t="str">
        <f t="shared" si="0"/>
        <v>Sun</v>
      </c>
      <c r="AM7" s="21" t="str">
        <f t="shared" si="0"/>
        <v>Mon</v>
      </c>
      <c r="AN7" s="21" t="str">
        <f t="shared" si="0"/>
        <v>Tue</v>
      </c>
      <c r="AO7" s="22" t="str">
        <f t="shared" si="0"/>
        <v/>
      </c>
      <c r="AP7" s="32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</row>
    <row r="8" spans="1:59" ht="15" thickTop="1" thickBot="1">
      <c r="A8"/>
      <c r="B8"/>
      <c r="C8"/>
      <c r="F8" s="32"/>
      <c r="G8" s="8" t="s">
        <v>23</v>
      </c>
      <c r="H8" s="9" t="s">
        <v>24</v>
      </c>
      <c r="I8" s="10" t="s">
        <v>25</v>
      </c>
      <c r="J8" s="17" t="s">
        <v>26</v>
      </c>
      <c r="K8" s="18">
        <f>H5</f>
        <v>45901</v>
      </c>
      <c r="L8" s="18">
        <f>IF(K8&lt;$L$5,K8+1,"")</f>
        <v>45902</v>
      </c>
      <c r="M8" s="18">
        <f t="shared" ref="M8:AO8" si="1">IF(L8&lt;$L$5,L8+1,"")</f>
        <v>45903</v>
      </c>
      <c r="N8" s="18">
        <f t="shared" si="1"/>
        <v>45904</v>
      </c>
      <c r="O8" s="18">
        <f t="shared" si="1"/>
        <v>45905</v>
      </c>
      <c r="P8" s="18">
        <f t="shared" si="1"/>
        <v>45906</v>
      </c>
      <c r="Q8" s="18">
        <f t="shared" si="1"/>
        <v>45907</v>
      </c>
      <c r="R8" s="18">
        <f t="shared" si="1"/>
        <v>45908</v>
      </c>
      <c r="S8" s="18">
        <f t="shared" si="1"/>
        <v>45909</v>
      </c>
      <c r="T8" s="18">
        <f t="shared" si="1"/>
        <v>45910</v>
      </c>
      <c r="U8" s="18">
        <f t="shared" si="1"/>
        <v>45911</v>
      </c>
      <c r="V8" s="18">
        <f t="shared" si="1"/>
        <v>45912</v>
      </c>
      <c r="W8" s="18">
        <f t="shared" si="1"/>
        <v>45913</v>
      </c>
      <c r="X8" s="18">
        <f t="shared" si="1"/>
        <v>45914</v>
      </c>
      <c r="Y8" s="18">
        <f t="shared" si="1"/>
        <v>45915</v>
      </c>
      <c r="Z8" s="18">
        <f t="shared" si="1"/>
        <v>45916</v>
      </c>
      <c r="AA8" s="18">
        <f t="shared" si="1"/>
        <v>45917</v>
      </c>
      <c r="AB8" s="18">
        <f t="shared" si="1"/>
        <v>45918</v>
      </c>
      <c r="AC8" s="18">
        <f t="shared" si="1"/>
        <v>45919</v>
      </c>
      <c r="AD8" s="18">
        <f t="shared" si="1"/>
        <v>45920</v>
      </c>
      <c r="AE8" s="18">
        <f t="shared" si="1"/>
        <v>45921</v>
      </c>
      <c r="AF8" s="18">
        <f t="shared" si="1"/>
        <v>45922</v>
      </c>
      <c r="AG8" s="18">
        <f t="shared" si="1"/>
        <v>45923</v>
      </c>
      <c r="AH8" s="18">
        <f t="shared" si="1"/>
        <v>45924</v>
      </c>
      <c r="AI8" s="18">
        <f t="shared" si="1"/>
        <v>45925</v>
      </c>
      <c r="AJ8" s="18">
        <f t="shared" si="1"/>
        <v>45926</v>
      </c>
      <c r="AK8" s="18">
        <f t="shared" si="1"/>
        <v>45927</v>
      </c>
      <c r="AL8" s="18">
        <f t="shared" si="1"/>
        <v>45928</v>
      </c>
      <c r="AM8" s="18">
        <f t="shared" si="1"/>
        <v>45929</v>
      </c>
      <c r="AN8" s="18">
        <f t="shared" si="1"/>
        <v>45930</v>
      </c>
      <c r="AO8" s="19" t="str">
        <f t="shared" si="1"/>
        <v/>
      </c>
      <c r="AP8" s="32"/>
      <c r="AQ8" s="33"/>
      <c r="AR8" s="26" t="s">
        <v>23</v>
      </c>
      <c r="AS8" s="26" t="s">
        <v>24</v>
      </c>
      <c r="AT8" s="26" t="s">
        <v>42</v>
      </c>
      <c r="AU8" s="26" t="s">
        <v>25</v>
      </c>
      <c r="AV8" s="23" t="s">
        <v>31</v>
      </c>
      <c r="AW8" s="24" t="s">
        <v>32</v>
      </c>
      <c r="AX8" s="24" t="s">
        <v>33</v>
      </c>
      <c r="AY8" s="24" t="s">
        <v>34</v>
      </c>
      <c r="AZ8" s="24" t="s">
        <v>29</v>
      </c>
      <c r="BA8" s="24" t="s">
        <v>35</v>
      </c>
      <c r="BB8" s="24" t="s">
        <v>36</v>
      </c>
      <c r="BC8" s="24" t="s">
        <v>37</v>
      </c>
      <c r="BD8" s="24" t="s">
        <v>38</v>
      </c>
      <c r="BE8" s="24" t="s">
        <v>39</v>
      </c>
      <c r="BF8" s="25" t="s">
        <v>41</v>
      </c>
      <c r="BG8" s="33"/>
    </row>
    <row r="9" spans="1:59" ht="14.4" thickTop="1">
      <c r="A9"/>
      <c r="B9"/>
      <c r="C9"/>
      <c r="F9" s="32"/>
      <c r="G9" s="11">
        <v>1</v>
      </c>
      <c r="H9" s="12">
        <v>1001</v>
      </c>
      <c r="I9" s="13" t="s">
        <v>3</v>
      </c>
      <c r="J9" s="11">
        <f>COUNTIF($K$7:$AO$7,"Sun")</f>
        <v>4</v>
      </c>
      <c r="K9" s="12" t="s">
        <v>43</v>
      </c>
      <c r="L9" s="12" t="s">
        <v>43</v>
      </c>
      <c r="M9" s="12" t="s">
        <v>43</v>
      </c>
      <c r="N9" s="12" t="s">
        <v>43</v>
      </c>
      <c r="O9" s="12" t="s">
        <v>40</v>
      </c>
      <c r="P9" s="12" t="s">
        <v>43</v>
      </c>
      <c r="Q9" s="12" t="str">
        <f t="shared" ref="Q9:AO17" si="2">IF(Q$7="Sun","WO","")</f>
        <v>WO</v>
      </c>
      <c r="R9" s="12" t="s">
        <v>43</v>
      </c>
      <c r="S9" s="12" t="s">
        <v>43</v>
      </c>
      <c r="T9" s="12" t="s">
        <v>40</v>
      </c>
      <c r="U9" s="12" t="s">
        <v>43</v>
      </c>
      <c r="V9" s="12" t="s">
        <v>43</v>
      </c>
      <c r="W9" s="12" t="s">
        <v>43</v>
      </c>
      <c r="X9" s="12" t="str">
        <f t="shared" si="2"/>
        <v>WO</v>
      </c>
      <c r="Y9" s="12" t="s">
        <v>43</v>
      </c>
      <c r="Z9" s="12" t="s">
        <v>43</v>
      </c>
      <c r="AA9" s="12" t="s">
        <v>43</v>
      </c>
      <c r="AB9" s="12" t="s">
        <v>43</v>
      </c>
      <c r="AC9" s="12" t="s">
        <v>43</v>
      </c>
      <c r="AD9" s="12" t="s">
        <v>43</v>
      </c>
      <c r="AE9" s="12" t="str">
        <f t="shared" si="2"/>
        <v>WO</v>
      </c>
      <c r="AF9" s="12" t="s">
        <v>43</v>
      </c>
      <c r="AG9" s="12" t="s">
        <v>43</v>
      </c>
      <c r="AH9" s="12" t="s">
        <v>43</v>
      </c>
      <c r="AI9" s="12" t="s">
        <v>43</v>
      </c>
      <c r="AJ9" s="12" t="s">
        <v>43</v>
      </c>
      <c r="AK9" s="12" t="s">
        <v>43</v>
      </c>
      <c r="AL9" s="12" t="str">
        <f t="shared" si="2"/>
        <v>WO</v>
      </c>
      <c r="AM9" s="12" t="s">
        <v>43</v>
      </c>
      <c r="AN9" s="12" t="s">
        <v>43</v>
      </c>
      <c r="AO9" s="13" t="str">
        <f t="shared" si="2"/>
        <v/>
      </c>
      <c r="AP9" s="32"/>
      <c r="AQ9" s="33"/>
      <c r="AR9" s="12">
        <v>1</v>
      </c>
      <c r="AS9" s="12">
        <v>1001</v>
      </c>
      <c r="AT9" s="12" t="str">
        <f t="shared" ref="AT9:AT28" si="3">$J$5</f>
        <v>September</v>
      </c>
      <c r="AU9" s="12" t="s">
        <v>3</v>
      </c>
      <c r="AV9" s="11">
        <f t="shared" ref="AV9:AV28" si="4">COUNTIF($K9:$AO9,"*P*")</f>
        <v>24</v>
      </c>
      <c r="AW9" s="12">
        <f t="shared" ref="AW9:AW28" si="5">COUNTIF($K9:$AO9,"*A*")</f>
        <v>0</v>
      </c>
      <c r="AX9" s="12">
        <f t="shared" ref="AX9:AX28" si="6">COUNTIF($K9:$AO9,"L")</f>
        <v>2</v>
      </c>
      <c r="AY9" s="12">
        <f t="shared" ref="AY9:AY28" si="7">$J$9</f>
        <v>4</v>
      </c>
      <c r="AZ9" s="12">
        <f t="shared" ref="AZ9:AZ28" si="8">$I$5</f>
        <v>30</v>
      </c>
      <c r="BA9" s="12">
        <f>Janreport10[[#This Row],[Days]]-Janreport10[[#This Row],[Absent]]</f>
        <v>30</v>
      </c>
      <c r="BB9" s="27">
        <v>10000</v>
      </c>
      <c r="BC9" s="27">
        <f>Janreport10[[#This Row],[Salary]]/Janreport10[[#This Row],[Days]]</f>
        <v>333.33333333333331</v>
      </c>
      <c r="BD9" s="27">
        <f>Janreport10[[#This Row],[Per Day Salary]]*Janreport10[[#This Row],[Absent]]</f>
        <v>0</v>
      </c>
      <c r="BE9" s="27">
        <f>Janreport10[[#This Row],[Salary]]-Janreport10[[#This Row],[Deduction]]</f>
        <v>10000</v>
      </c>
      <c r="BF9" s="28"/>
      <c r="BG9" s="33"/>
    </row>
    <row r="10" spans="1:59">
      <c r="A10"/>
      <c r="B10"/>
      <c r="C10"/>
      <c r="F10" s="32"/>
      <c r="G10" s="11">
        <v>2</v>
      </c>
      <c r="H10" s="12">
        <v>1002</v>
      </c>
      <c r="I10" s="13" t="s">
        <v>4</v>
      </c>
      <c r="J10" s="11">
        <f t="shared" ref="J10:J28" si="9">COUNTIF($K$7:$AO$7,"Sun")</f>
        <v>4</v>
      </c>
      <c r="K10" s="12" t="s">
        <v>43</v>
      </c>
      <c r="L10" s="12" t="s">
        <v>43</v>
      </c>
      <c r="M10" s="12" t="s">
        <v>43</v>
      </c>
      <c r="N10" s="12" t="s">
        <v>43</v>
      </c>
      <c r="O10" s="12" t="s">
        <v>40</v>
      </c>
      <c r="P10" s="12" t="s">
        <v>43</v>
      </c>
      <c r="Q10" s="12" t="str">
        <f t="shared" si="2"/>
        <v>WO</v>
      </c>
      <c r="R10" s="12" t="s">
        <v>43</v>
      </c>
      <c r="S10" s="12" t="s">
        <v>43</v>
      </c>
      <c r="T10" s="12" t="s">
        <v>40</v>
      </c>
      <c r="U10" s="12" t="s">
        <v>43</v>
      </c>
      <c r="V10" s="12" t="s">
        <v>43</v>
      </c>
      <c r="W10" s="12" t="s">
        <v>43</v>
      </c>
      <c r="X10" s="12" t="str">
        <f t="shared" si="2"/>
        <v>WO</v>
      </c>
      <c r="Y10" s="12" t="s">
        <v>43</v>
      </c>
      <c r="Z10" s="12" t="s">
        <v>43</v>
      </c>
      <c r="AA10" s="12" t="s">
        <v>43</v>
      </c>
      <c r="AB10" s="12" t="s">
        <v>43</v>
      </c>
      <c r="AC10" s="12" t="s">
        <v>43</v>
      </c>
      <c r="AD10" s="12" t="s">
        <v>43</v>
      </c>
      <c r="AE10" s="12" t="str">
        <f t="shared" si="2"/>
        <v>WO</v>
      </c>
      <c r="AF10" s="12" t="s">
        <v>43</v>
      </c>
      <c r="AG10" s="12" t="s">
        <v>43</v>
      </c>
      <c r="AH10" s="12" t="s">
        <v>43</v>
      </c>
      <c r="AI10" s="12" t="s">
        <v>43</v>
      </c>
      <c r="AJ10" s="12" t="s">
        <v>43</v>
      </c>
      <c r="AK10" s="12" t="s">
        <v>43</v>
      </c>
      <c r="AL10" s="12" t="str">
        <f t="shared" si="2"/>
        <v>WO</v>
      </c>
      <c r="AM10" s="12" t="s">
        <v>43</v>
      </c>
      <c r="AN10" s="12" t="s">
        <v>43</v>
      </c>
      <c r="AO10" s="13" t="str">
        <f t="shared" si="2"/>
        <v/>
      </c>
      <c r="AP10" s="32"/>
      <c r="AQ10" s="33"/>
      <c r="AR10" s="12">
        <v>2</v>
      </c>
      <c r="AS10" s="12">
        <v>1002</v>
      </c>
      <c r="AT10" s="12" t="str">
        <f t="shared" si="3"/>
        <v>September</v>
      </c>
      <c r="AU10" s="12" t="s">
        <v>4</v>
      </c>
      <c r="AV10" s="11">
        <f t="shared" si="4"/>
        <v>24</v>
      </c>
      <c r="AW10" s="12">
        <f t="shared" si="5"/>
        <v>0</v>
      </c>
      <c r="AX10" s="12">
        <f t="shared" si="6"/>
        <v>2</v>
      </c>
      <c r="AY10" s="12">
        <f t="shared" si="7"/>
        <v>4</v>
      </c>
      <c r="AZ10" s="12">
        <f t="shared" si="8"/>
        <v>30</v>
      </c>
      <c r="BA10" s="12">
        <f>Janreport10[[#This Row],[Days]]-Janreport10[[#This Row],[Absent]]</f>
        <v>30</v>
      </c>
      <c r="BB10" s="27">
        <v>20000</v>
      </c>
      <c r="BC10" s="27">
        <f>Janreport10[[#This Row],[Salary]]/Janreport10[[#This Row],[Days]]</f>
        <v>666.66666666666663</v>
      </c>
      <c r="BD10" s="27">
        <f>Janreport10[[#This Row],[Per Day Salary]]*Janreport10[[#This Row],[Absent]]</f>
        <v>0</v>
      </c>
      <c r="BE10" s="27">
        <f>Janreport10[[#This Row],[Salary]]-Janreport10[[#This Row],[Deduction]]</f>
        <v>20000</v>
      </c>
      <c r="BF10" s="28"/>
      <c r="BG10" s="33"/>
    </row>
    <row r="11" spans="1:59">
      <c r="A11"/>
      <c r="B11"/>
      <c r="C11"/>
      <c r="F11" s="32"/>
      <c r="G11" s="11">
        <v>3</v>
      </c>
      <c r="H11" s="12">
        <v>1003</v>
      </c>
      <c r="I11" s="13" t="s">
        <v>5</v>
      </c>
      <c r="J11" s="11">
        <f t="shared" si="9"/>
        <v>4</v>
      </c>
      <c r="K11" s="12" t="s">
        <v>43</v>
      </c>
      <c r="L11" s="12" t="s">
        <v>43</v>
      </c>
      <c r="M11" s="12" t="s">
        <v>43</v>
      </c>
      <c r="N11" s="12" t="s">
        <v>43</v>
      </c>
      <c r="O11" s="12" t="s">
        <v>40</v>
      </c>
      <c r="P11" s="12" t="s">
        <v>43</v>
      </c>
      <c r="Q11" s="12" t="str">
        <f t="shared" si="2"/>
        <v>WO</v>
      </c>
      <c r="R11" s="12" t="s">
        <v>43</v>
      </c>
      <c r="S11" s="12" t="s">
        <v>43</v>
      </c>
      <c r="T11" s="12" t="s">
        <v>40</v>
      </c>
      <c r="U11" s="12" t="s">
        <v>43</v>
      </c>
      <c r="V11" s="12" t="s">
        <v>43</v>
      </c>
      <c r="W11" s="12" t="s">
        <v>43</v>
      </c>
      <c r="X11" s="12" t="str">
        <f t="shared" si="2"/>
        <v>WO</v>
      </c>
      <c r="Y11" s="12" t="s">
        <v>43</v>
      </c>
      <c r="Z11" s="12" t="s">
        <v>43</v>
      </c>
      <c r="AA11" s="12" t="s">
        <v>43</v>
      </c>
      <c r="AB11" s="12" t="s">
        <v>43</v>
      </c>
      <c r="AC11" s="12" t="s">
        <v>43</v>
      </c>
      <c r="AD11" s="12" t="s">
        <v>43</v>
      </c>
      <c r="AE11" s="12" t="str">
        <f t="shared" si="2"/>
        <v>WO</v>
      </c>
      <c r="AF11" s="12" t="s">
        <v>43</v>
      </c>
      <c r="AG11" s="12" t="s">
        <v>43</v>
      </c>
      <c r="AH11" s="12" t="s">
        <v>43</v>
      </c>
      <c r="AI11" s="12" t="s">
        <v>43</v>
      </c>
      <c r="AJ11" s="12" t="s">
        <v>43</v>
      </c>
      <c r="AK11" s="12" t="s">
        <v>43</v>
      </c>
      <c r="AL11" s="12" t="str">
        <f t="shared" si="2"/>
        <v>WO</v>
      </c>
      <c r="AM11" s="12" t="s">
        <v>43</v>
      </c>
      <c r="AN11" s="12" t="s">
        <v>43</v>
      </c>
      <c r="AO11" s="13" t="str">
        <f t="shared" si="2"/>
        <v/>
      </c>
      <c r="AP11" s="32"/>
      <c r="AQ11" s="33"/>
      <c r="AR11" s="12">
        <v>3</v>
      </c>
      <c r="AS11" s="12">
        <v>1003</v>
      </c>
      <c r="AT11" s="12" t="str">
        <f t="shared" si="3"/>
        <v>September</v>
      </c>
      <c r="AU11" s="12" t="s">
        <v>5</v>
      </c>
      <c r="AV11" s="11">
        <f t="shared" si="4"/>
        <v>24</v>
      </c>
      <c r="AW11" s="12">
        <f t="shared" si="5"/>
        <v>0</v>
      </c>
      <c r="AX11" s="12">
        <f t="shared" si="6"/>
        <v>2</v>
      </c>
      <c r="AY11" s="12">
        <f t="shared" si="7"/>
        <v>4</v>
      </c>
      <c r="AZ11" s="12">
        <f t="shared" si="8"/>
        <v>30</v>
      </c>
      <c r="BA11" s="12">
        <f>Janreport10[[#This Row],[Days]]-Janreport10[[#This Row],[Absent]]</f>
        <v>30</v>
      </c>
      <c r="BB11" s="27">
        <v>25000</v>
      </c>
      <c r="BC11" s="27">
        <f>Janreport10[[#This Row],[Salary]]/Janreport10[[#This Row],[Days]]</f>
        <v>833.33333333333337</v>
      </c>
      <c r="BD11" s="27">
        <f>Janreport10[[#This Row],[Per Day Salary]]*Janreport10[[#This Row],[Absent]]</f>
        <v>0</v>
      </c>
      <c r="BE11" s="27">
        <f>Janreport10[[#This Row],[Salary]]-Janreport10[[#This Row],[Deduction]]</f>
        <v>25000</v>
      </c>
      <c r="BF11" s="28"/>
      <c r="BG11" s="33"/>
    </row>
    <row r="12" spans="1:59">
      <c r="A12"/>
      <c r="B12"/>
      <c r="C12"/>
      <c r="F12" s="32"/>
      <c r="G12" s="11">
        <v>4</v>
      </c>
      <c r="H12" s="12">
        <v>1004</v>
      </c>
      <c r="I12" s="13" t="s">
        <v>6</v>
      </c>
      <c r="J12" s="11">
        <f t="shared" si="9"/>
        <v>4</v>
      </c>
      <c r="K12" s="12" t="s">
        <v>43</v>
      </c>
      <c r="L12" s="12" t="s">
        <v>43</v>
      </c>
      <c r="M12" s="12" t="s">
        <v>43</v>
      </c>
      <c r="N12" s="12" t="s">
        <v>43</v>
      </c>
      <c r="O12" s="12" t="s">
        <v>40</v>
      </c>
      <c r="P12" s="12" t="s">
        <v>43</v>
      </c>
      <c r="Q12" s="12" t="str">
        <f t="shared" si="2"/>
        <v>WO</v>
      </c>
      <c r="R12" s="12" t="s">
        <v>43</v>
      </c>
      <c r="S12" s="12" t="s">
        <v>43</v>
      </c>
      <c r="T12" s="12" t="s">
        <v>40</v>
      </c>
      <c r="U12" s="12" t="s">
        <v>43</v>
      </c>
      <c r="V12" s="12" t="s">
        <v>43</v>
      </c>
      <c r="W12" s="12" t="s">
        <v>43</v>
      </c>
      <c r="X12" s="12" t="str">
        <f t="shared" si="2"/>
        <v>WO</v>
      </c>
      <c r="Y12" s="12" t="s">
        <v>43</v>
      </c>
      <c r="Z12" s="12" t="s">
        <v>43</v>
      </c>
      <c r="AA12" s="12" t="s">
        <v>43</v>
      </c>
      <c r="AB12" s="12" t="s">
        <v>43</v>
      </c>
      <c r="AC12" s="12" t="s">
        <v>43</v>
      </c>
      <c r="AD12" s="12" t="s">
        <v>43</v>
      </c>
      <c r="AE12" s="12" t="str">
        <f t="shared" si="2"/>
        <v>WO</v>
      </c>
      <c r="AF12" s="12" t="s">
        <v>43</v>
      </c>
      <c r="AG12" s="12" t="s">
        <v>43</v>
      </c>
      <c r="AH12" s="12" t="s">
        <v>43</v>
      </c>
      <c r="AI12" s="12" t="s">
        <v>43</v>
      </c>
      <c r="AJ12" s="12" t="s">
        <v>43</v>
      </c>
      <c r="AK12" s="12" t="s">
        <v>43</v>
      </c>
      <c r="AL12" s="12" t="str">
        <f t="shared" si="2"/>
        <v>WO</v>
      </c>
      <c r="AM12" s="12" t="s">
        <v>43</v>
      </c>
      <c r="AN12" s="12" t="s">
        <v>43</v>
      </c>
      <c r="AO12" s="13" t="str">
        <f t="shared" si="2"/>
        <v/>
      </c>
      <c r="AP12" s="32"/>
      <c r="AQ12" s="33"/>
      <c r="AR12" s="12">
        <v>4</v>
      </c>
      <c r="AS12" s="12">
        <v>1004</v>
      </c>
      <c r="AT12" s="12" t="str">
        <f t="shared" si="3"/>
        <v>September</v>
      </c>
      <c r="AU12" s="12" t="s">
        <v>6</v>
      </c>
      <c r="AV12" s="11">
        <f t="shared" si="4"/>
        <v>24</v>
      </c>
      <c r="AW12" s="12">
        <f t="shared" si="5"/>
        <v>0</v>
      </c>
      <c r="AX12" s="12">
        <f t="shared" si="6"/>
        <v>2</v>
      </c>
      <c r="AY12" s="12">
        <f t="shared" si="7"/>
        <v>4</v>
      </c>
      <c r="AZ12" s="12">
        <f t="shared" si="8"/>
        <v>30</v>
      </c>
      <c r="BA12" s="12">
        <f>Janreport10[[#This Row],[Days]]-Janreport10[[#This Row],[Absent]]</f>
        <v>30</v>
      </c>
      <c r="BB12" s="27">
        <v>30000</v>
      </c>
      <c r="BC12" s="27">
        <f>Janreport10[[#This Row],[Salary]]/Janreport10[[#This Row],[Days]]</f>
        <v>1000</v>
      </c>
      <c r="BD12" s="27">
        <f>Janreport10[[#This Row],[Per Day Salary]]*Janreport10[[#This Row],[Absent]]</f>
        <v>0</v>
      </c>
      <c r="BE12" s="27">
        <f>Janreport10[[#This Row],[Salary]]-Janreport10[[#This Row],[Deduction]]</f>
        <v>30000</v>
      </c>
      <c r="BF12" s="28"/>
      <c r="BG12" s="33"/>
    </row>
    <row r="13" spans="1:59">
      <c r="A13"/>
      <c r="B13"/>
      <c r="C13"/>
      <c r="F13" s="32"/>
      <c r="G13" s="11">
        <v>5</v>
      </c>
      <c r="H13" s="12">
        <v>1005</v>
      </c>
      <c r="I13" s="13" t="s">
        <v>7</v>
      </c>
      <c r="J13" s="11">
        <f t="shared" si="9"/>
        <v>4</v>
      </c>
      <c r="K13" s="12" t="s">
        <v>43</v>
      </c>
      <c r="L13" s="12" t="s">
        <v>43</v>
      </c>
      <c r="M13" s="12" t="s">
        <v>43</v>
      </c>
      <c r="N13" s="12" t="s">
        <v>43</v>
      </c>
      <c r="O13" s="12" t="s">
        <v>40</v>
      </c>
      <c r="P13" s="12" t="s">
        <v>43</v>
      </c>
      <c r="Q13" s="12" t="str">
        <f t="shared" si="2"/>
        <v>WO</v>
      </c>
      <c r="R13" s="12" t="s">
        <v>43</v>
      </c>
      <c r="S13" s="12" t="s">
        <v>43</v>
      </c>
      <c r="T13" s="12" t="s">
        <v>40</v>
      </c>
      <c r="U13" s="12" t="s">
        <v>43</v>
      </c>
      <c r="V13" s="12" t="s">
        <v>43</v>
      </c>
      <c r="W13" s="12" t="s">
        <v>43</v>
      </c>
      <c r="X13" s="12" t="str">
        <f t="shared" si="2"/>
        <v>WO</v>
      </c>
      <c r="Y13" s="12" t="s">
        <v>43</v>
      </c>
      <c r="Z13" s="12" t="s">
        <v>43</v>
      </c>
      <c r="AA13" s="12" t="s">
        <v>43</v>
      </c>
      <c r="AB13" s="12" t="s">
        <v>43</v>
      </c>
      <c r="AC13" s="12" t="s">
        <v>43</v>
      </c>
      <c r="AD13" s="12" t="s">
        <v>43</v>
      </c>
      <c r="AE13" s="12" t="str">
        <f t="shared" si="2"/>
        <v>WO</v>
      </c>
      <c r="AF13" s="12" t="s">
        <v>43</v>
      </c>
      <c r="AG13" s="12" t="s">
        <v>43</v>
      </c>
      <c r="AH13" s="12" t="s">
        <v>43</v>
      </c>
      <c r="AI13" s="12" t="s">
        <v>43</v>
      </c>
      <c r="AJ13" s="12" t="s">
        <v>43</v>
      </c>
      <c r="AK13" s="12" t="s">
        <v>43</v>
      </c>
      <c r="AL13" s="12" t="str">
        <f t="shared" si="2"/>
        <v>WO</v>
      </c>
      <c r="AM13" s="12" t="s">
        <v>43</v>
      </c>
      <c r="AN13" s="12" t="s">
        <v>43</v>
      </c>
      <c r="AO13" s="13" t="str">
        <f t="shared" si="2"/>
        <v/>
      </c>
      <c r="AP13" s="32"/>
      <c r="AQ13" s="33"/>
      <c r="AR13" s="12">
        <v>5</v>
      </c>
      <c r="AS13" s="12">
        <v>1005</v>
      </c>
      <c r="AT13" s="12" t="str">
        <f t="shared" si="3"/>
        <v>September</v>
      </c>
      <c r="AU13" s="12" t="s">
        <v>7</v>
      </c>
      <c r="AV13" s="11">
        <f t="shared" si="4"/>
        <v>24</v>
      </c>
      <c r="AW13" s="12">
        <f t="shared" si="5"/>
        <v>0</v>
      </c>
      <c r="AX13" s="12">
        <f t="shared" si="6"/>
        <v>2</v>
      </c>
      <c r="AY13" s="12">
        <f t="shared" si="7"/>
        <v>4</v>
      </c>
      <c r="AZ13" s="12">
        <f t="shared" si="8"/>
        <v>30</v>
      </c>
      <c r="BA13" s="12">
        <f>Janreport10[[#This Row],[Days]]-Janreport10[[#This Row],[Absent]]</f>
        <v>30</v>
      </c>
      <c r="BB13" s="27">
        <v>45000</v>
      </c>
      <c r="BC13" s="27">
        <f>Janreport10[[#This Row],[Salary]]/Janreport10[[#This Row],[Days]]</f>
        <v>1500</v>
      </c>
      <c r="BD13" s="27">
        <f>Janreport10[[#This Row],[Per Day Salary]]*Janreport10[[#This Row],[Absent]]</f>
        <v>0</v>
      </c>
      <c r="BE13" s="27">
        <f>Janreport10[[#This Row],[Salary]]-Janreport10[[#This Row],[Deduction]]</f>
        <v>45000</v>
      </c>
      <c r="BF13" s="28"/>
      <c r="BG13" s="33"/>
    </row>
    <row r="14" spans="1:59">
      <c r="A14"/>
      <c r="B14"/>
      <c r="C14"/>
      <c r="F14" s="32"/>
      <c r="G14" s="11">
        <v>6</v>
      </c>
      <c r="H14" s="12">
        <v>1006</v>
      </c>
      <c r="I14" s="13" t="s">
        <v>8</v>
      </c>
      <c r="J14" s="11">
        <f t="shared" si="9"/>
        <v>4</v>
      </c>
      <c r="K14" s="12" t="s">
        <v>43</v>
      </c>
      <c r="L14" s="12" t="s">
        <v>43</v>
      </c>
      <c r="M14" s="12" t="s">
        <v>43</v>
      </c>
      <c r="N14" s="12" t="s">
        <v>43</v>
      </c>
      <c r="O14" s="12" t="s">
        <v>40</v>
      </c>
      <c r="P14" s="12" t="s">
        <v>43</v>
      </c>
      <c r="Q14" s="12" t="str">
        <f t="shared" si="2"/>
        <v>WO</v>
      </c>
      <c r="R14" s="12" t="s">
        <v>43</v>
      </c>
      <c r="S14" s="12" t="s">
        <v>43</v>
      </c>
      <c r="T14" s="12" t="s">
        <v>40</v>
      </c>
      <c r="U14" s="12" t="s">
        <v>43</v>
      </c>
      <c r="V14" s="12" t="s">
        <v>43</v>
      </c>
      <c r="W14" s="12" t="s">
        <v>43</v>
      </c>
      <c r="X14" s="12" t="str">
        <f t="shared" si="2"/>
        <v>WO</v>
      </c>
      <c r="Y14" s="12" t="s">
        <v>43</v>
      </c>
      <c r="Z14" s="12" t="s">
        <v>43</v>
      </c>
      <c r="AA14" s="12" t="s">
        <v>44</v>
      </c>
      <c r="AB14" s="12" t="s">
        <v>43</v>
      </c>
      <c r="AC14" s="12" t="s">
        <v>43</v>
      </c>
      <c r="AD14" s="12" t="s">
        <v>43</v>
      </c>
      <c r="AE14" s="12" t="str">
        <f t="shared" si="2"/>
        <v>WO</v>
      </c>
      <c r="AF14" s="12" t="s">
        <v>43</v>
      </c>
      <c r="AG14" s="12" t="s">
        <v>43</v>
      </c>
      <c r="AH14" s="12" t="s">
        <v>43</v>
      </c>
      <c r="AI14" s="12" t="s">
        <v>43</v>
      </c>
      <c r="AJ14" s="12" t="s">
        <v>44</v>
      </c>
      <c r="AK14" s="12" t="s">
        <v>43</v>
      </c>
      <c r="AL14" s="12" t="str">
        <f t="shared" si="2"/>
        <v>WO</v>
      </c>
      <c r="AM14" s="12" t="s">
        <v>43</v>
      </c>
      <c r="AN14" s="12" t="s">
        <v>43</v>
      </c>
      <c r="AO14" s="13" t="str">
        <f t="shared" si="2"/>
        <v/>
      </c>
      <c r="AP14" s="32"/>
      <c r="AQ14" s="33"/>
      <c r="AR14" s="12">
        <v>6</v>
      </c>
      <c r="AS14" s="12">
        <v>1006</v>
      </c>
      <c r="AT14" s="12" t="str">
        <f t="shared" si="3"/>
        <v>September</v>
      </c>
      <c r="AU14" s="12" t="s">
        <v>8</v>
      </c>
      <c r="AV14" s="11">
        <f t="shared" si="4"/>
        <v>22</v>
      </c>
      <c r="AW14" s="12">
        <f t="shared" si="5"/>
        <v>2</v>
      </c>
      <c r="AX14" s="12">
        <f t="shared" si="6"/>
        <v>2</v>
      </c>
      <c r="AY14" s="12">
        <f t="shared" si="7"/>
        <v>4</v>
      </c>
      <c r="AZ14" s="12">
        <f t="shared" si="8"/>
        <v>30</v>
      </c>
      <c r="BA14" s="12">
        <f>Janreport10[[#This Row],[Days]]-Janreport10[[#This Row],[Absent]]</f>
        <v>28</v>
      </c>
      <c r="BB14" s="27">
        <v>15000</v>
      </c>
      <c r="BC14" s="27">
        <f>Janreport10[[#This Row],[Salary]]/Janreport10[[#This Row],[Days]]</f>
        <v>500</v>
      </c>
      <c r="BD14" s="27">
        <f>Janreport10[[#This Row],[Per Day Salary]]*Janreport10[[#This Row],[Absent]]</f>
        <v>1000</v>
      </c>
      <c r="BE14" s="27">
        <f>Janreport10[[#This Row],[Salary]]-Janreport10[[#This Row],[Deduction]]</f>
        <v>14000</v>
      </c>
      <c r="BF14" s="28"/>
      <c r="BG14" s="33"/>
    </row>
    <row r="15" spans="1:59">
      <c r="A15"/>
      <c r="B15"/>
      <c r="C15"/>
      <c r="F15" s="32"/>
      <c r="G15" s="11">
        <v>7</v>
      </c>
      <c r="H15" s="12">
        <v>1007</v>
      </c>
      <c r="I15" s="13" t="s">
        <v>9</v>
      </c>
      <c r="J15" s="11">
        <f t="shared" si="9"/>
        <v>4</v>
      </c>
      <c r="K15" s="12" t="s">
        <v>43</v>
      </c>
      <c r="L15" s="12" t="s">
        <v>43</v>
      </c>
      <c r="M15" s="12" t="s">
        <v>43</v>
      </c>
      <c r="N15" s="12" t="s">
        <v>43</v>
      </c>
      <c r="O15" s="12" t="s">
        <v>40</v>
      </c>
      <c r="P15" s="12" t="s">
        <v>43</v>
      </c>
      <c r="Q15" s="12" t="str">
        <f t="shared" si="2"/>
        <v>WO</v>
      </c>
      <c r="R15" s="12" t="s">
        <v>43</v>
      </c>
      <c r="S15" s="12" t="s">
        <v>43</v>
      </c>
      <c r="T15" s="12" t="s">
        <v>40</v>
      </c>
      <c r="U15" s="12" t="s">
        <v>43</v>
      </c>
      <c r="V15" s="12" t="s">
        <v>43</v>
      </c>
      <c r="W15" s="12" t="s">
        <v>43</v>
      </c>
      <c r="X15" s="12" t="str">
        <f t="shared" si="2"/>
        <v>WO</v>
      </c>
      <c r="Y15" s="12" t="s">
        <v>43</v>
      </c>
      <c r="Z15" s="12" t="s">
        <v>43</v>
      </c>
      <c r="AA15" s="12" t="s">
        <v>43</v>
      </c>
      <c r="AB15" s="12" t="s">
        <v>43</v>
      </c>
      <c r="AC15" s="12" t="s">
        <v>43</v>
      </c>
      <c r="AD15" s="12" t="s">
        <v>43</v>
      </c>
      <c r="AE15" s="12" t="str">
        <f t="shared" si="2"/>
        <v>WO</v>
      </c>
      <c r="AF15" s="12" t="s">
        <v>43</v>
      </c>
      <c r="AG15" s="12" t="s">
        <v>43</v>
      </c>
      <c r="AH15" s="12" t="s">
        <v>43</v>
      </c>
      <c r="AI15" s="12" t="s">
        <v>43</v>
      </c>
      <c r="AJ15" s="12" t="s">
        <v>43</v>
      </c>
      <c r="AK15" s="12" t="s">
        <v>43</v>
      </c>
      <c r="AL15" s="12" t="str">
        <f t="shared" si="2"/>
        <v>WO</v>
      </c>
      <c r="AM15" s="12" t="s">
        <v>43</v>
      </c>
      <c r="AN15" s="12" t="s">
        <v>43</v>
      </c>
      <c r="AO15" s="13" t="str">
        <f t="shared" si="2"/>
        <v/>
      </c>
      <c r="AP15" s="32"/>
      <c r="AQ15" s="33"/>
      <c r="AR15" s="12">
        <v>7</v>
      </c>
      <c r="AS15" s="12">
        <v>1007</v>
      </c>
      <c r="AT15" s="12" t="str">
        <f t="shared" si="3"/>
        <v>September</v>
      </c>
      <c r="AU15" s="12" t="s">
        <v>9</v>
      </c>
      <c r="AV15" s="11">
        <f t="shared" si="4"/>
        <v>24</v>
      </c>
      <c r="AW15" s="12">
        <f t="shared" si="5"/>
        <v>0</v>
      </c>
      <c r="AX15" s="12">
        <f t="shared" si="6"/>
        <v>2</v>
      </c>
      <c r="AY15" s="12">
        <f t="shared" si="7"/>
        <v>4</v>
      </c>
      <c r="AZ15" s="12">
        <f t="shared" si="8"/>
        <v>30</v>
      </c>
      <c r="BA15" s="12">
        <f>Janreport10[[#This Row],[Days]]-Janreport10[[#This Row],[Absent]]</f>
        <v>30</v>
      </c>
      <c r="BB15" s="27">
        <v>62000</v>
      </c>
      <c r="BC15" s="27">
        <f>Janreport10[[#This Row],[Salary]]/Janreport10[[#This Row],[Days]]</f>
        <v>2066.6666666666665</v>
      </c>
      <c r="BD15" s="27">
        <f>Janreport10[[#This Row],[Per Day Salary]]*Janreport10[[#This Row],[Absent]]</f>
        <v>0</v>
      </c>
      <c r="BE15" s="27">
        <f>Janreport10[[#This Row],[Salary]]-Janreport10[[#This Row],[Deduction]]</f>
        <v>62000</v>
      </c>
      <c r="BF15" s="28"/>
      <c r="BG15" s="33"/>
    </row>
    <row r="16" spans="1:59">
      <c r="A16"/>
      <c r="B16"/>
      <c r="C16"/>
      <c r="F16" s="32"/>
      <c r="G16" s="11">
        <v>8</v>
      </c>
      <c r="H16" s="12">
        <v>1008</v>
      </c>
      <c r="I16" s="13" t="s">
        <v>10</v>
      </c>
      <c r="J16" s="11">
        <f t="shared" si="9"/>
        <v>4</v>
      </c>
      <c r="K16" s="12" t="s">
        <v>43</v>
      </c>
      <c r="L16" s="12" t="s">
        <v>43</v>
      </c>
      <c r="M16" s="12" t="s">
        <v>43</v>
      </c>
      <c r="N16" s="12" t="s">
        <v>43</v>
      </c>
      <c r="O16" s="12" t="s">
        <v>40</v>
      </c>
      <c r="P16" s="12" t="s">
        <v>43</v>
      </c>
      <c r="Q16" s="12" t="str">
        <f t="shared" si="2"/>
        <v>WO</v>
      </c>
      <c r="R16" s="12" t="s">
        <v>43</v>
      </c>
      <c r="S16" s="12" t="s">
        <v>43</v>
      </c>
      <c r="T16" s="12" t="s">
        <v>40</v>
      </c>
      <c r="U16" s="12" t="s">
        <v>43</v>
      </c>
      <c r="V16" s="12" t="s">
        <v>43</v>
      </c>
      <c r="W16" s="12" t="s">
        <v>43</v>
      </c>
      <c r="X16" s="12" t="str">
        <f t="shared" si="2"/>
        <v>WO</v>
      </c>
      <c r="Y16" s="12" t="s">
        <v>43</v>
      </c>
      <c r="Z16" s="12" t="s">
        <v>43</v>
      </c>
      <c r="AA16" s="12" t="s">
        <v>43</v>
      </c>
      <c r="AB16" s="12" t="s">
        <v>43</v>
      </c>
      <c r="AC16" s="12" t="s">
        <v>43</v>
      </c>
      <c r="AD16" s="12" t="s">
        <v>43</v>
      </c>
      <c r="AE16" s="12" t="str">
        <f t="shared" si="2"/>
        <v>WO</v>
      </c>
      <c r="AF16" s="12" t="s">
        <v>43</v>
      </c>
      <c r="AG16" s="12" t="s">
        <v>43</v>
      </c>
      <c r="AH16" s="12" t="s">
        <v>43</v>
      </c>
      <c r="AI16" s="12" t="s">
        <v>43</v>
      </c>
      <c r="AJ16" s="12" t="s">
        <v>43</v>
      </c>
      <c r="AK16" s="12" t="s">
        <v>43</v>
      </c>
      <c r="AL16" s="12" t="str">
        <f t="shared" si="2"/>
        <v>WO</v>
      </c>
      <c r="AM16" s="12" t="s">
        <v>43</v>
      </c>
      <c r="AN16" s="12" t="s">
        <v>43</v>
      </c>
      <c r="AO16" s="13" t="str">
        <f t="shared" si="2"/>
        <v/>
      </c>
      <c r="AP16" s="32"/>
      <c r="AQ16" s="33"/>
      <c r="AR16" s="12">
        <v>8</v>
      </c>
      <c r="AS16" s="12">
        <v>1008</v>
      </c>
      <c r="AT16" s="12" t="str">
        <f t="shared" si="3"/>
        <v>September</v>
      </c>
      <c r="AU16" s="12" t="s">
        <v>10</v>
      </c>
      <c r="AV16" s="11">
        <f t="shared" si="4"/>
        <v>24</v>
      </c>
      <c r="AW16" s="12">
        <f t="shared" si="5"/>
        <v>0</v>
      </c>
      <c r="AX16" s="12">
        <f t="shared" si="6"/>
        <v>2</v>
      </c>
      <c r="AY16" s="12">
        <f t="shared" si="7"/>
        <v>4</v>
      </c>
      <c r="AZ16" s="12">
        <f t="shared" si="8"/>
        <v>30</v>
      </c>
      <c r="BA16" s="12">
        <f>Janreport10[[#This Row],[Days]]-Janreport10[[#This Row],[Absent]]</f>
        <v>30</v>
      </c>
      <c r="BB16" s="27">
        <v>50000</v>
      </c>
      <c r="BC16" s="27">
        <f>Janreport10[[#This Row],[Salary]]/Janreport10[[#This Row],[Days]]</f>
        <v>1666.6666666666667</v>
      </c>
      <c r="BD16" s="27">
        <f>Janreport10[[#This Row],[Per Day Salary]]*Janreport10[[#This Row],[Absent]]</f>
        <v>0</v>
      </c>
      <c r="BE16" s="27">
        <f>Janreport10[[#This Row],[Salary]]-Janreport10[[#This Row],[Deduction]]</f>
        <v>50000</v>
      </c>
      <c r="BF16" s="28"/>
      <c r="BG16" s="33"/>
    </row>
    <row r="17" spans="1:59">
      <c r="A17"/>
      <c r="B17"/>
      <c r="C17"/>
      <c r="F17" s="32"/>
      <c r="G17" s="11">
        <v>9</v>
      </c>
      <c r="H17" s="12">
        <v>1009</v>
      </c>
      <c r="I17" s="13" t="s">
        <v>11</v>
      </c>
      <c r="J17" s="11">
        <f t="shared" si="9"/>
        <v>4</v>
      </c>
      <c r="K17" s="12" t="s">
        <v>43</v>
      </c>
      <c r="L17" s="12" t="s">
        <v>43</v>
      </c>
      <c r="M17" s="12" t="s">
        <v>43</v>
      </c>
      <c r="N17" s="12" t="s">
        <v>43</v>
      </c>
      <c r="O17" s="12" t="s">
        <v>40</v>
      </c>
      <c r="P17" s="12" t="s">
        <v>43</v>
      </c>
      <c r="Q17" s="12" t="str">
        <f t="shared" si="2"/>
        <v>WO</v>
      </c>
      <c r="R17" s="12" t="s">
        <v>43</v>
      </c>
      <c r="S17" s="12" t="s">
        <v>43</v>
      </c>
      <c r="T17" s="12" t="s">
        <v>40</v>
      </c>
      <c r="U17" s="12" t="s">
        <v>43</v>
      </c>
      <c r="V17" s="12" t="s">
        <v>43</v>
      </c>
      <c r="W17" s="12" t="s">
        <v>43</v>
      </c>
      <c r="X17" s="12" t="str">
        <f t="shared" si="2"/>
        <v>WO</v>
      </c>
      <c r="Y17" s="12" t="s">
        <v>43</v>
      </c>
      <c r="Z17" s="12" t="s">
        <v>43</v>
      </c>
      <c r="AA17" s="12" t="s">
        <v>43</v>
      </c>
      <c r="AB17" s="12" t="s">
        <v>43</v>
      </c>
      <c r="AC17" s="12" t="s">
        <v>43</v>
      </c>
      <c r="AD17" s="12" t="s">
        <v>43</v>
      </c>
      <c r="AE17" s="12" t="str">
        <f t="shared" ref="AE17:AO28" si="10">IF(AE$7="Sun","WO","")</f>
        <v>WO</v>
      </c>
      <c r="AF17" s="12" t="s">
        <v>43</v>
      </c>
      <c r="AG17" s="12" t="s">
        <v>43</v>
      </c>
      <c r="AH17" s="12" t="s">
        <v>43</v>
      </c>
      <c r="AI17" s="12" t="s">
        <v>43</v>
      </c>
      <c r="AJ17" s="12" t="s">
        <v>43</v>
      </c>
      <c r="AK17" s="12" t="s">
        <v>43</v>
      </c>
      <c r="AL17" s="12" t="str">
        <f t="shared" si="10"/>
        <v>WO</v>
      </c>
      <c r="AM17" s="12" t="s">
        <v>43</v>
      </c>
      <c r="AN17" s="12" t="s">
        <v>43</v>
      </c>
      <c r="AO17" s="13" t="str">
        <f t="shared" si="10"/>
        <v/>
      </c>
      <c r="AP17" s="32"/>
      <c r="AQ17" s="33"/>
      <c r="AR17" s="12">
        <v>9</v>
      </c>
      <c r="AS17" s="12">
        <v>1009</v>
      </c>
      <c r="AT17" s="12" t="str">
        <f t="shared" si="3"/>
        <v>September</v>
      </c>
      <c r="AU17" s="12" t="s">
        <v>11</v>
      </c>
      <c r="AV17" s="11">
        <f t="shared" si="4"/>
        <v>24</v>
      </c>
      <c r="AW17" s="12">
        <f t="shared" si="5"/>
        <v>0</v>
      </c>
      <c r="AX17" s="12">
        <f t="shared" si="6"/>
        <v>2</v>
      </c>
      <c r="AY17" s="12">
        <f t="shared" si="7"/>
        <v>4</v>
      </c>
      <c r="AZ17" s="12">
        <f t="shared" si="8"/>
        <v>30</v>
      </c>
      <c r="BA17" s="12">
        <f>Janreport10[[#This Row],[Days]]-Janreport10[[#This Row],[Absent]]</f>
        <v>30</v>
      </c>
      <c r="BB17" s="27">
        <v>25000</v>
      </c>
      <c r="BC17" s="27">
        <f>Janreport10[[#This Row],[Salary]]/Janreport10[[#This Row],[Days]]</f>
        <v>833.33333333333337</v>
      </c>
      <c r="BD17" s="27">
        <f>Janreport10[[#This Row],[Per Day Salary]]*Janreport10[[#This Row],[Absent]]</f>
        <v>0</v>
      </c>
      <c r="BE17" s="27">
        <f>Janreport10[[#This Row],[Salary]]-Janreport10[[#This Row],[Deduction]]</f>
        <v>25000</v>
      </c>
      <c r="BF17" s="28"/>
      <c r="BG17" s="33"/>
    </row>
    <row r="18" spans="1:59">
      <c r="A18"/>
      <c r="B18"/>
      <c r="C18"/>
      <c r="F18" s="32"/>
      <c r="G18" s="11">
        <v>10</v>
      </c>
      <c r="H18" s="12">
        <v>1010</v>
      </c>
      <c r="I18" s="13" t="s">
        <v>12</v>
      </c>
      <c r="J18" s="11">
        <f t="shared" si="9"/>
        <v>4</v>
      </c>
      <c r="K18" s="12" t="s">
        <v>43</v>
      </c>
      <c r="L18" s="12" t="s">
        <v>44</v>
      </c>
      <c r="M18" s="12" t="s">
        <v>43</v>
      </c>
      <c r="N18" s="12" t="s">
        <v>43</v>
      </c>
      <c r="O18" s="12" t="s">
        <v>40</v>
      </c>
      <c r="P18" s="12" t="s">
        <v>43</v>
      </c>
      <c r="Q18" s="12" t="str">
        <f t="shared" ref="Q18:X28" si="11">IF(Q$7="Sun","WO","")</f>
        <v>WO</v>
      </c>
      <c r="R18" s="12" t="s">
        <v>43</v>
      </c>
      <c r="S18" s="12" t="s">
        <v>43</v>
      </c>
      <c r="T18" s="12" t="s">
        <v>40</v>
      </c>
      <c r="U18" s="12" t="s">
        <v>43</v>
      </c>
      <c r="V18" s="12" t="s">
        <v>43</v>
      </c>
      <c r="W18" s="12" t="s">
        <v>43</v>
      </c>
      <c r="X18" s="12" t="str">
        <f t="shared" si="11"/>
        <v>WO</v>
      </c>
      <c r="Y18" s="12" t="s">
        <v>43</v>
      </c>
      <c r="Z18" s="12" t="s">
        <v>43</v>
      </c>
      <c r="AA18" s="12" t="s">
        <v>43</v>
      </c>
      <c r="AB18" s="12" t="s">
        <v>43</v>
      </c>
      <c r="AC18" s="12" t="s">
        <v>43</v>
      </c>
      <c r="AD18" s="12" t="s">
        <v>43</v>
      </c>
      <c r="AE18" s="12" t="str">
        <f t="shared" si="10"/>
        <v>WO</v>
      </c>
      <c r="AF18" s="12" t="s">
        <v>43</v>
      </c>
      <c r="AG18" s="12" t="s">
        <v>43</v>
      </c>
      <c r="AH18" s="12" t="s">
        <v>43</v>
      </c>
      <c r="AI18" s="12" t="s">
        <v>43</v>
      </c>
      <c r="AJ18" s="12" t="s">
        <v>44</v>
      </c>
      <c r="AK18" s="12" t="s">
        <v>43</v>
      </c>
      <c r="AL18" s="12" t="str">
        <f t="shared" si="10"/>
        <v>WO</v>
      </c>
      <c r="AM18" s="12" t="s">
        <v>43</v>
      </c>
      <c r="AN18" s="12" t="s">
        <v>43</v>
      </c>
      <c r="AO18" s="13" t="str">
        <f t="shared" si="10"/>
        <v/>
      </c>
      <c r="AP18" s="32"/>
      <c r="AQ18" s="33"/>
      <c r="AR18" s="12">
        <v>10</v>
      </c>
      <c r="AS18" s="12">
        <v>1010</v>
      </c>
      <c r="AT18" s="12" t="str">
        <f t="shared" si="3"/>
        <v>September</v>
      </c>
      <c r="AU18" s="12" t="s">
        <v>12</v>
      </c>
      <c r="AV18" s="11">
        <f t="shared" si="4"/>
        <v>22</v>
      </c>
      <c r="AW18" s="12">
        <f t="shared" si="5"/>
        <v>2</v>
      </c>
      <c r="AX18" s="12">
        <f t="shared" si="6"/>
        <v>2</v>
      </c>
      <c r="AY18" s="12">
        <f t="shared" si="7"/>
        <v>4</v>
      </c>
      <c r="AZ18" s="12">
        <f t="shared" si="8"/>
        <v>30</v>
      </c>
      <c r="BA18" s="12">
        <f>Janreport10[[#This Row],[Days]]-Janreport10[[#This Row],[Absent]]</f>
        <v>28</v>
      </c>
      <c r="BB18" s="27">
        <v>45000</v>
      </c>
      <c r="BC18" s="27">
        <f>Janreport10[[#This Row],[Salary]]/Janreport10[[#This Row],[Days]]</f>
        <v>1500</v>
      </c>
      <c r="BD18" s="27">
        <f>Janreport10[[#This Row],[Per Day Salary]]*Janreport10[[#This Row],[Absent]]</f>
        <v>3000</v>
      </c>
      <c r="BE18" s="27">
        <f>Janreport10[[#This Row],[Salary]]-Janreport10[[#This Row],[Deduction]]</f>
        <v>42000</v>
      </c>
      <c r="BF18" s="28"/>
      <c r="BG18" s="33"/>
    </row>
    <row r="19" spans="1:59">
      <c r="A19"/>
      <c r="B19"/>
      <c r="C19"/>
      <c r="F19" s="32"/>
      <c r="G19" s="11">
        <v>11</v>
      </c>
      <c r="H19" s="12">
        <v>1011</v>
      </c>
      <c r="I19" s="13" t="s">
        <v>13</v>
      </c>
      <c r="J19" s="11">
        <f t="shared" si="9"/>
        <v>4</v>
      </c>
      <c r="K19" s="12" t="s">
        <v>43</v>
      </c>
      <c r="L19" s="12" t="s">
        <v>43</v>
      </c>
      <c r="M19" s="12" t="s">
        <v>43</v>
      </c>
      <c r="N19" s="12" t="s">
        <v>43</v>
      </c>
      <c r="O19" s="12" t="s">
        <v>40</v>
      </c>
      <c r="P19" s="12" t="s">
        <v>43</v>
      </c>
      <c r="Q19" s="12" t="str">
        <f t="shared" si="11"/>
        <v>WO</v>
      </c>
      <c r="R19" s="12" t="s">
        <v>43</v>
      </c>
      <c r="S19" s="12" t="s">
        <v>43</v>
      </c>
      <c r="T19" s="12" t="s">
        <v>40</v>
      </c>
      <c r="U19" s="12" t="s">
        <v>43</v>
      </c>
      <c r="V19" s="12" t="s">
        <v>43</v>
      </c>
      <c r="W19" s="12" t="s">
        <v>43</v>
      </c>
      <c r="X19" s="12" t="str">
        <f t="shared" si="11"/>
        <v>WO</v>
      </c>
      <c r="Y19" s="12" t="s">
        <v>43</v>
      </c>
      <c r="Z19" s="12" t="s">
        <v>43</v>
      </c>
      <c r="AA19" s="12" t="s">
        <v>43</v>
      </c>
      <c r="AB19" s="12" t="s">
        <v>43</v>
      </c>
      <c r="AC19" s="12" t="s">
        <v>43</v>
      </c>
      <c r="AD19" s="12" t="s">
        <v>43</v>
      </c>
      <c r="AE19" s="12" t="str">
        <f t="shared" si="10"/>
        <v>WO</v>
      </c>
      <c r="AF19" s="12" t="s">
        <v>43</v>
      </c>
      <c r="AG19" s="12" t="s">
        <v>43</v>
      </c>
      <c r="AH19" s="12" t="s">
        <v>43</v>
      </c>
      <c r="AI19" s="12" t="s">
        <v>43</v>
      </c>
      <c r="AJ19" s="12" t="s">
        <v>44</v>
      </c>
      <c r="AK19" s="12" t="s">
        <v>43</v>
      </c>
      <c r="AL19" s="12" t="str">
        <f t="shared" si="10"/>
        <v>WO</v>
      </c>
      <c r="AM19" s="12" t="s">
        <v>43</v>
      </c>
      <c r="AN19" s="12" t="s">
        <v>43</v>
      </c>
      <c r="AO19" s="13" t="str">
        <f t="shared" si="10"/>
        <v/>
      </c>
      <c r="AP19" s="32"/>
      <c r="AQ19" s="33"/>
      <c r="AR19" s="12">
        <v>11</v>
      </c>
      <c r="AS19" s="12">
        <v>1011</v>
      </c>
      <c r="AT19" s="12" t="str">
        <f t="shared" si="3"/>
        <v>September</v>
      </c>
      <c r="AU19" s="12" t="s">
        <v>13</v>
      </c>
      <c r="AV19" s="11">
        <f t="shared" si="4"/>
        <v>23</v>
      </c>
      <c r="AW19" s="12">
        <f t="shared" si="5"/>
        <v>1</v>
      </c>
      <c r="AX19" s="12">
        <f t="shared" si="6"/>
        <v>2</v>
      </c>
      <c r="AY19" s="12">
        <f t="shared" si="7"/>
        <v>4</v>
      </c>
      <c r="AZ19" s="12">
        <f t="shared" si="8"/>
        <v>30</v>
      </c>
      <c r="BA19" s="12">
        <f>Janreport10[[#This Row],[Days]]-Janreport10[[#This Row],[Absent]]</f>
        <v>29</v>
      </c>
      <c r="BB19" s="27">
        <v>48000</v>
      </c>
      <c r="BC19" s="27">
        <f>Janreport10[[#This Row],[Salary]]/Janreport10[[#This Row],[Days]]</f>
        <v>1600</v>
      </c>
      <c r="BD19" s="27">
        <f>Janreport10[[#This Row],[Per Day Salary]]*Janreport10[[#This Row],[Absent]]</f>
        <v>1600</v>
      </c>
      <c r="BE19" s="27">
        <f>Janreport10[[#This Row],[Salary]]-Janreport10[[#This Row],[Deduction]]</f>
        <v>46400</v>
      </c>
      <c r="BF19" s="28"/>
      <c r="BG19" s="33"/>
    </row>
    <row r="20" spans="1:59">
      <c r="A20"/>
      <c r="B20"/>
      <c r="C20"/>
      <c r="F20" s="32"/>
      <c r="G20" s="11">
        <v>12</v>
      </c>
      <c r="H20" s="12">
        <v>1012</v>
      </c>
      <c r="I20" s="13" t="s">
        <v>14</v>
      </c>
      <c r="J20" s="11">
        <f t="shared" si="9"/>
        <v>4</v>
      </c>
      <c r="K20" s="12" t="s">
        <v>43</v>
      </c>
      <c r="L20" s="12" t="s">
        <v>43</v>
      </c>
      <c r="M20" s="12" t="s">
        <v>43</v>
      </c>
      <c r="N20" s="12" t="s">
        <v>43</v>
      </c>
      <c r="O20" s="12" t="s">
        <v>40</v>
      </c>
      <c r="P20" s="12" t="s">
        <v>43</v>
      </c>
      <c r="Q20" s="12" t="str">
        <f t="shared" si="11"/>
        <v>WO</v>
      </c>
      <c r="R20" s="12" t="s">
        <v>43</v>
      </c>
      <c r="S20" s="12" t="s">
        <v>43</v>
      </c>
      <c r="T20" s="12" t="s">
        <v>40</v>
      </c>
      <c r="U20" s="12" t="s">
        <v>43</v>
      </c>
      <c r="V20" s="12" t="s">
        <v>43</v>
      </c>
      <c r="W20" s="12" t="s">
        <v>43</v>
      </c>
      <c r="X20" s="12" t="str">
        <f t="shared" si="11"/>
        <v>WO</v>
      </c>
      <c r="Y20" s="12" t="s">
        <v>43</v>
      </c>
      <c r="Z20" s="12" t="s">
        <v>43</v>
      </c>
      <c r="AA20" s="12" t="s">
        <v>43</v>
      </c>
      <c r="AB20" s="12" t="s">
        <v>43</v>
      </c>
      <c r="AC20" s="12" t="s">
        <v>43</v>
      </c>
      <c r="AD20" s="12" t="s">
        <v>43</v>
      </c>
      <c r="AE20" s="12" t="str">
        <f t="shared" si="10"/>
        <v>WO</v>
      </c>
      <c r="AF20" s="12" t="s">
        <v>43</v>
      </c>
      <c r="AG20" s="12" t="s">
        <v>43</v>
      </c>
      <c r="AH20" s="12" t="s">
        <v>43</v>
      </c>
      <c r="AI20" s="12" t="s">
        <v>43</v>
      </c>
      <c r="AJ20" s="12" t="s">
        <v>43</v>
      </c>
      <c r="AK20" s="12" t="s">
        <v>43</v>
      </c>
      <c r="AL20" s="12" t="str">
        <f t="shared" si="10"/>
        <v>WO</v>
      </c>
      <c r="AM20" s="12" t="s">
        <v>43</v>
      </c>
      <c r="AN20" s="12" t="s">
        <v>43</v>
      </c>
      <c r="AO20" s="13" t="str">
        <f t="shared" si="10"/>
        <v/>
      </c>
      <c r="AP20" s="32"/>
      <c r="AQ20" s="33"/>
      <c r="AR20" s="12">
        <v>12</v>
      </c>
      <c r="AS20" s="12">
        <v>1012</v>
      </c>
      <c r="AT20" s="12" t="str">
        <f t="shared" si="3"/>
        <v>September</v>
      </c>
      <c r="AU20" s="12" t="s">
        <v>14</v>
      </c>
      <c r="AV20" s="11">
        <f t="shared" si="4"/>
        <v>24</v>
      </c>
      <c r="AW20" s="12">
        <f t="shared" si="5"/>
        <v>0</v>
      </c>
      <c r="AX20" s="12">
        <f t="shared" si="6"/>
        <v>2</v>
      </c>
      <c r="AY20" s="12">
        <f t="shared" si="7"/>
        <v>4</v>
      </c>
      <c r="AZ20" s="12">
        <f t="shared" si="8"/>
        <v>30</v>
      </c>
      <c r="BA20" s="12">
        <f>Janreport10[[#This Row],[Days]]-Janreport10[[#This Row],[Absent]]</f>
        <v>30</v>
      </c>
      <c r="BB20" s="27">
        <v>52000</v>
      </c>
      <c r="BC20" s="27">
        <f>Janreport10[[#This Row],[Salary]]/Janreport10[[#This Row],[Days]]</f>
        <v>1733.3333333333333</v>
      </c>
      <c r="BD20" s="27">
        <f>Janreport10[[#This Row],[Per Day Salary]]*Janreport10[[#This Row],[Absent]]</f>
        <v>0</v>
      </c>
      <c r="BE20" s="27">
        <f>Janreport10[[#This Row],[Salary]]-Janreport10[[#This Row],[Deduction]]</f>
        <v>52000</v>
      </c>
      <c r="BF20" s="28"/>
      <c r="BG20" s="33"/>
    </row>
    <row r="21" spans="1:59">
      <c r="A21"/>
      <c r="B21"/>
      <c r="C21"/>
      <c r="F21" s="32"/>
      <c r="G21" s="11">
        <v>13</v>
      </c>
      <c r="H21" s="12">
        <v>1013</v>
      </c>
      <c r="I21" s="13" t="s">
        <v>15</v>
      </c>
      <c r="J21" s="11">
        <f t="shared" si="9"/>
        <v>4</v>
      </c>
      <c r="K21" s="12" t="s">
        <v>43</v>
      </c>
      <c r="L21" s="12" t="s">
        <v>43</v>
      </c>
      <c r="M21" s="12" t="s">
        <v>43</v>
      </c>
      <c r="N21" s="12" t="s">
        <v>43</v>
      </c>
      <c r="O21" s="12" t="s">
        <v>40</v>
      </c>
      <c r="P21" s="12" t="s">
        <v>43</v>
      </c>
      <c r="Q21" s="12" t="str">
        <f t="shared" si="11"/>
        <v>WO</v>
      </c>
      <c r="R21" s="12" t="s">
        <v>43</v>
      </c>
      <c r="S21" s="12" t="s">
        <v>43</v>
      </c>
      <c r="T21" s="12" t="s">
        <v>40</v>
      </c>
      <c r="U21" s="12" t="s">
        <v>43</v>
      </c>
      <c r="V21" s="12" t="s">
        <v>43</v>
      </c>
      <c r="W21" s="12" t="s">
        <v>43</v>
      </c>
      <c r="X21" s="12" t="str">
        <f t="shared" si="11"/>
        <v>WO</v>
      </c>
      <c r="Y21" s="12" t="s">
        <v>43</v>
      </c>
      <c r="Z21" s="12" t="s">
        <v>43</v>
      </c>
      <c r="AA21" s="12" t="s">
        <v>43</v>
      </c>
      <c r="AB21" s="12" t="s">
        <v>43</v>
      </c>
      <c r="AC21" s="12" t="s">
        <v>44</v>
      </c>
      <c r="AD21" s="12" t="s">
        <v>43</v>
      </c>
      <c r="AE21" s="12" t="str">
        <f t="shared" si="10"/>
        <v>WO</v>
      </c>
      <c r="AF21" s="12" t="s">
        <v>43</v>
      </c>
      <c r="AG21" s="12" t="s">
        <v>43</v>
      </c>
      <c r="AH21" s="12" t="s">
        <v>43</v>
      </c>
      <c r="AI21" s="12" t="s">
        <v>43</v>
      </c>
      <c r="AJ21" s="12" t="s">
        <v>43</v>
      </c>
      <c r="AK21" s="12" t="s">
        <v>43</v>
      </c>
      <c r="AL21" s="12" t="str">
        <f t="shared" si="10"/>
        <v>WO</v>
      </c>
      <c r="AM21" s="12" t="s">
        <v>43</v>
      </c>
      <c r="AN21" s="12" t="s">
        <v>43</v>
      </c>
      <c r="AO21" s="13" t="str">
        <f t="shared" si="10"/>
        <v/>
      </c>
      <c r="AP21" s="32"/>
      <c r="AQ21" s="33"/>
      <c r="AR21" s="12">
        <v>13</v>
      </c>
      <c r="AS21" s="12">
        <v>1013</v>
      </c>
      <c r="AT21" s="12" t="str">
        <f t="shared" si="3"/>
        <v>September</v>
      </c>
      <c r="AU21" s="12" t="s">
        <v>15</v>
      </c>
      <c r="AV21" s="11">
        <f t="shared" si="4"/>
        <v>23</v>
      </c>
      <c r="AW21" s="12">
        <f t="shared" si="5"/>
        <v>1</v>
      </c>
      <c r="AX21" s="12">
        <f t="shared" si="6"/>
        <v>2</v>
      </c>
      <c r="AY21" s="12">
        <f t="shared" si="7"/>
        <v>4</v>
      </c>
      <c r="AZ21" s="12">
        <f t="shared" si="8"/>
        <v>30</v>
      </c>
      <c r="BA21" s="12">
        <f>Janreport10[[#This Row],[Days]]-Janreport10[[#This Row],[Absent]]</f>
        <v>29</v>
      </c>
      <c r="BB21" s="27">
        <v>42000</v>
      </c>
      <c r="BC21" s="27">
        <f>Janreport10[[#This Row],[Salary]]/Janreport10[[#This Row],[Days]]</f>
        <v>1400</v>
      </c>
      <c r="BD21" s="27">
        <f>Janreport10[[#This Row],[Per Day Salary]]*Janreport10[[#This Row],[Absent]]</f>
        <v>1400</v>
      </c>
      <c r="BE21" s="27">
        <f>Janreport10[[#This Row],[Salary]]-Janreport10[[#This Row],[Deduction]]</f>
        <v>40600</v>
      </c>
      <c r="BF21" s="28"/>
      <c r="BG21" s="33"/>
    </row>
    <row r="22" spans="1:59">
      <c r="A22"/>
      <c r="B22"/>
      <c r="C22"/>
      <c r="F22" s="32"/>
      <c r="G22" s="11">
        <v>14</v>
      </c>
      <c r="H22" s="12">
        <v>1014</v>
      </c>
      <c r="I22" s="13" t="s">
        <v>16</v>
      </c>
      <c r="J22" s="11">
        <f t="shared" si="9"/>
        <v>4</v>
      </c>
      <c r="K22" s="12" t="s">
        <v>43</v>
      </c>
      <c r="L22" s="12" t="s">
        <v>44</v>
      </c>
      <c r="M22" s="12" t="s">
        <v>43</v>
      </c>
      <c r="N22" s="12" t="s">
        <v>43</v>
      </c>
      <c r="O22" s="12" t="s">
        <v>40</v>
      </c>
      <c r="P22" s="12" t="s">
        <v>43</v>
      </c>
      <c r="Q22" s="12" t="str">
        <f t="shared" si="11"/>
        <v>WO</v>
      </c>
      <c r="R22" s="12" t="s">
        <v>43</v>
      </c>
      <c r="S22" s="12" t="s">
        <v>43</v>
      </c>
      <c r="T22" s="12" t="s">
        <v>40</v>
      </c>
      <c r="U22" s="12" t="s">
        <v>43</v>
      </c>
      <c r="V22" s="12" t="s">
        <v>43</v>
      </c>
      <c r="W22" s="12" t="s">
        <v>43</v>
      </c>
      <c r="X22" s="12" t="str">
        <f t="shared" si="11"/>
        <v>WO</v>
      </c>
      <c r="Y22" s="12" t="s">
        <v>43</v>
      </c>
      <c r="Z22" s="12" t="s">
        <v>43</v>
      </c>
      <c r="AA22" s="12" t="s">
        <v>43</v>
      </c>
      <c r="AB22" s="12" t="s">
        <v>43</v>
      </c>
      <c r="AC22" s="12" t="s">
        <v>43</v>
      </c>
      <c r="AD22" s="12" t="s">
        <v>43</v>
      </c>
      <c r="AE22" s="12" t="str">
        <f t="shared" si="10"/>
        <v>WO</v>
      </c>
      <c r="AF22" s="12" t="s">
        <v>43</v>
      </c>
      <c r="AG22" s="12" t="s">
        <v>43</v>
      </c>
      <c r="AH22" s="12" t="s">
        <v>43</v>
      </c>
      <c r="AI22" s="12" t="s">
        <v>43</v>
      </c>
      <c r="AJ22" s="12" t="s">
        <v>43</v>
      </c>
      <c r="AK22" s="12" t="s">
        <v>43</v>
      </c>
      <c r="AL22" s="12" t="str">
        <f t="shared" si="10"/>
        <v>WO</v>
      </c>
      <c r="AM22" s="12" t="s">
        <v>43</v>
      </c>
      <c r="AN22" s="12" t="s">
        <v>43</v>
      </c>
      <c r="AO22" s="13" t="str">
        <f t="shared" si="10"/>
        <v/>
      </c>
      <c r="AP22" s="32"/>
      <c r="AQ22" s="33"/>
      <c r="AR22" s="12">
        <v>14</v>
      </c>
      <c r="AS22" s="12">
        <v>1014</v>
      </c>
      <c r="AT22" s="12" t="str">
        <f t="shared" si="3"/>
        <v>September</v>
      </c>
      <c r="AU22" s="12" t="s">
        <v>16</v>
      </c>
      <c r="AV22" s="11">
        <f t="shared" si="4"/>
        <v>23</v>
      </c>
      <c r="AW22" s="12">
        <f t="shared" si="5"/>
        <v>1</v>
      </c>
      <c r="AX22" s="12">
        <f t="shared" si="6"/>
        <v>2</v>
      </c>
      <c r="AY22" s="12">
        <f t="shared" si="7"/>
        <v>4</v>
      </c>
      <c r="AZ22" s="12">
        <f t="shared" si="8"/>
        <v>30</v>
      </c>
      <c r="BA22" s="12">
        <f>Janreport10[[#This Row],[Days]]-Janreport10[[#This Row],[Absent]]</f>
        <v>29</v>
      </c>
      <c r="BB22" s="27">
        <v>15000</v>
      </c>
      <c r="BC22" s="27">
        <f>Janreport10[[#This Row],[Salary]]/Janreport10[[#This Row],[Days]]</f>
        <v>500</v>
      </c>
      <c r="BD22" s="27">
        <f>Janreport10[[#This Row],[Per Day Salary]]*Janreport10[[#This Row],[Absent]]</f>
        <v>500</v>
      </c>
      <c r="BE22" s="27">
        <f>Janreport10[[#This Row],[Salary]]-Janreport10[[#This Row],[Deduction]]</f>
        <v>14500</v>
      </c>
      <c r="BF22" s="28"/>
      <c r="BG22" s="33"/>
    </row>
    <row r="23" spans="1:59">
      <c r="A23"/>
      <c r="B23"/>
      <c r="C23"/>
      <c r="F23" s="32"/>
      <c r="G23" s="11">
        <v>15</v>
      </c>
      <c r="H23" s="12">
        <v>1015</v>
      </c>
      <c r="I23" s="13" t="s">
        <v>17</v>
      </c>
      <c r="J23" s="11">
        <f t="shared" si="9"/>
        <v>4</v>
      </c>
      <c r="K23" s="12" t="s">
        <v>43</v>
      </c>
      <c r="L23" s="12" t="s">
        <v>44</v>
      </c>
      <c r="M23" s="12" t="s">
        <v>43</v>
      </c>
      <c r="N23" s="12" t="s">
        <v>43</v>
      </c>
      <c r="O23" s="12" t="s">
        <v>40</v>
      </c>
      <c r="P23" s="12" t="s">
        <v>43</v>
      </c>
      <c r="Q23" s="12" t="str">
        <f t="shared" si="11"/>
        <v>WO</v>
      </c>
      <c r="R23" s="12" t="s">
        <v>43</v>
      </c>
      <c r="S23" s="12" t="s">
        <v>43</v>
      </c>
      <c r="T23" s="12" t="s">
        <v>40</v>
      </c>
      <c r="U23" s="12" t="s">
        <v>43</v>
      </c>
      <c r="V23" s="12" t="s">
        <v>43</v>
      </c>
      <c r="W23" s="12" t="s">
        <v>43</v>
      </c>
      <c r="X23" s="12" t="str">
        <f t="shared" si="11"/>
        <v>WO</v>
      </c>
      <c r="Y23" s="12" t="s">
        <v>43</v>
      </c>
      <c r="Z23" s="12" t="s">
        <v>43</v>
      </c>
      <c r="AA23" s="12" t="s">
        <v>43</v>
      </c>
      <c r="AB23" s="12" t="s">
        <v>44</v>
      </c>
      <c r="AC23" s="12" t="s">
        <v>43</v>
      </c>
      <c r="AD23" s="12" t="s">
        <v>43</v>
      </c>
      <c r="AE23" s="12" t="str">
        <f t="shared" si="10"/>
        <v>WO</v>
      </c>
      <c r="AF23" s="12" t="s">
        <v>43</v>
      </c>
      <c r="AG23" s="12" t="s">
        <v>43</v>
      </c>
      <c r="AH23" s="12" t="s">
        <v>43</v>
      </c>
      <c r="AI23" s="12" t="s">
        <v>43</v>
      </c>
      <c r="AJ23" s="12" t="s">
        <v>43</v>
      </c>
      <c r="AK23" s="12" t="s">
        <v>43</v>
      </c>
      <c r="AL23" s="12" t="str">
        <f t="shared" si="10"/>
        <v>WO</v>
      </c>
      <c r="AM23" s="12" t="s">
        <v>43</v>
      </c>
      <c r="AN23" s="12" t="s">
        <v>43</v>
      </c>
      <c r="AO23" s="13" t="str">
        <f t="shared" si="10"/>
        <v/>
      </c>
      <c r="AP23" s="32"/>
      <c r="AQ23" s="33"/>
      <c r="AR23" s="12">
        <v>15</v>
      </c>
      <c r="AS23" s="12">
        <v>1015</v>
      </c>
      <c r="AT23" s="12" t="str">
        <f t="shared" si="3"/>
        <v>September</v>
      </c>
      <c r="AU23" s="12" t="s">
        <v>17</v>
      </c>
      <c r="AV23" s="11">
        <f t="shared" si="4"/>
        <v>22</v>
      </c>
      <c r="AW23" s="12">
        <f t="shared" si="5"/>
        <v>2</v>
      </c>
      <c r="AX23" s="12">
        <f t="shared" si="6"/>
        <v>2</v>
      </c>
      <c r="AY23" s="12">
        <f t="shared" si="7"/>
        <v>4</v>
      </c>
      <c r="AZ23" s="12">
        <f t="shared" si="8"/>
        <v>30</v>
      </c>
      <c r="BA23" s="12">
        <f>Janreport10[[#This Row],[Days]]-Janreport10[[#This Row],[Absent]]</f>
        <v>28</v>
      </c>
      <c r="BB23" s="27">
        <v>46000</v>
      </c>
      <c r="BC23" s="27">
        <f>Janreport10[[#This Row],[Salary]]/Janreport10[[#This Row],[Days]]</f>
        <v>1533.3333333333333</v>
      </c>
      <c r="BD23" s="27">
        <f>Janreport10[[#This Row],[Per Day Salary]]*Janreport10[[#This Row],[Absent]]</f>
        <v>3066.6666666666665</v>
      </c>
      <c r="BE23" s="27">
        <f>Janreport10[[#This Row],[Salary]]-Janreport10[[#This Row],[Deduction]]</f>
        <v>42933.333333333336</v>
      </c>
      <c r="BF23" s="28"/>
      <c r="BG23" s="33"/>
    </row>
    <row r="24" spans="1:59">
      <c r="A24"/>
      <c r="B24"/>
      <c r="C24"/>
      <c r="F24" s="32"/>
      <c r="G24" s="11">
        <v>16</v>
      </c>
      <c r="H24" s="12">
        <v>1016</v>
      </c>
      <c r="I24" s="13" t="s">
        <v>18</v>
      </c>
      <c r="J24" s="11">
        <f t="shared" si="9"/>
        <v>4</v>
      </c>
      <c r="K24" s="12" t="s">
        <v>43</v>
      </c>
      <c r="L24" s="12" t="s">
        <v>43</v>
      </c>
      <c r="M24" s="12" t="s">
        <v>43</v>
      </c>
      <c r="N24" s="12" t="s">
        <v>43</v>
      </c>
      <c r="O24" s="12" t="s">
        <v>40</v>
      </c>
      <c r="P24" s="12" t="s">
        <v>43</v>
      </c>
      <c r="Q24" s="12" t="str">
        <f t="shared" si="11"/>
        <v>WO</v>
      </c>
      <c r="R24" s="12" t="s">
        <v>43</v>
      </c>
      <c r="S24" s="12" t="s">
        <v>43</v>
      </c>
      <c r="T24" s="12" t="s">
        <v>40</v>
      </c>
      <c r="U24" s="12" t="s">
        <v>43</v>
      </c>
      <c r="V24" s="12" t="s">
        <v>43</v>
      </c>
      <c r="W24" s="12" t="s">
        <v>43</v>
      </c>
      <c r="X24" s="12" t="str">
        <f t="shared" si="11"/>
        <v>WO</v>
      </c>
      <c r="Y24" s="12" t="s">
        <v>43</v>
      </c>
      <c r="Z24" s="12" t="s">
        <v>43</v>
      </c>
      <c r="AA24" s="12" t="s">
        <v>43</v>
      </c>
      <c r="AB24" s="12" t="s">
        <v>43</v>
      </c>
      <c r="AC24" s="12" t="s">
        <v>43</v>
      </c>
      <c r="AD24" s="12" t="s">
        <v>43</v>
      </c>
      <c r="AE24" s="12" t="str">
        <f t="shared" si="10"/>
        <v>WO</v>
      </c>
      <c r="AF24" s="12" t="s">
        <v>43</v>
      </c>
      <c r="AG24" s="12" t="s">
        <v>43</v>
      </c>
      <c r="AH24" s="12" t="s">
        <v>43</v>
      </c>
      <c r="AI24" s="12" t="s">
        <v>43</v>
      </c>
      <c r="AJ24" s="12" t="s">
        <v>43</v>
      </c>
      <c r="AK24" s="12" t="s">
        <v>43</v>
      </c>
      <c r="AL24" s="12" t="str">
        <f t="shared" si="10"/>
        <v>WO</v>
      </c>
      <c r="AM24" s="12" t="s">
        <v>43</v>
      </c>
      <c r="AN24" s="12" t="s">
        <v>43</v>
      </c>
      <c r="AO24" s="13" t="str">
        <f t="shared" si="10"/>
        <v/>
      </c>
      <c r="AP24" s="32"/>
      <c r="AQ24" s="33"/>
      <c r="AR24" s="12">
        <v>16</v>
      </c>
      <c r="AS24" s="12">
        <v>1016</v>
      </c>
      <c r="AT24" s="12" t="str">
        <f t="shared" si="3"/>
        <v>September</v>
      </c>
      <c r="AU24" s="12" t="s">
        <v>18</v>
      </c>
      <c r="AV24" s="11">
        <f t="shared" si="4"/>
        <v>24</v>
      </c>
      <c r="AW24" s="12">
        <f t="shared" si="5"/>
        <v>0</v>
      </c>
      <c r="AX24" s="12">
        <f t="shared" si="6"/>
        <v>2</v>
      </c>
      <c r="AY24" s="12">
        <f t="shared" si="7"/>
        <v>4</v>
      </c>
      <c r="AZ24" s="12">
        <f t="shared" si="8"/>
        <v>30</v>
      </c>
      <c r="BA24" s="12">
        <f>Janreport10[[#This Row],[Days]]-Janreport10[[#This Row],[Absent]]</f>
        <v>30</v>
      </c>
      <c r="BB24" s="27">
        <v>52000</v>
      </c>
      <c r="BC24" s="27">
        <f>Janreport10[[#This Row],[Salary]]/Janreport10[[#This Row],[Days]]</f>
        <v>1733.3333333333333</v>
      </c>
      <c r="BD24" s="27">
        <f>Janreport10[[#This Row],[Per Day Salary]]*Janreport10[[#This Row],[Absent]]</f>
        <v>0</v>
      </c>
      <c r="BE24" s="27">
        <f>Janreport10[[#This Row],[Salary]]-Janreport10[[#This Row],[Deduction]]</f>
        <v>52000</v>
      </c>
      <c r="BF24" s="28"/>
      <c r="BG24" s="33"/>
    </row>
    <row r="25" spans="1:59">
      <c r="A25"/>
      <c r="B25"/>
      <c r="C25"/>
      <c r="F25" s="32"/>
      <c r="G25" s="11">
        <v>17</v>
      </c>
      <c r="H25" s="12">
        <v>1017</v>
      </c>
      <c r="I25" s="13" t="s">
        <v>19</v>
      </c>
      <c r="J25" s="11">
        <f t="shared" si="9"/>
        <v>4</v>
      </c>
      <c r="K25" s="12" t="s">
        <v>43</v>
      </c>
      <c r="L25" s="12" t="s">
        <v>43</v>
      </c>
      <c r="M25" s="12" t="s">
        <v>43</v>
      </c>
      <c r="N25" s="12" t="s">
        <v>43</v>
      </c>
      <c r="O25" s="12" t="s">
        <v>40</v>
      </c>
      <c r="P25" s="12" t="s">
        <v>43</v>
      </c>
      <c r="Q25" s="12" t="str">
        <f t="shared" si="11"/>
        <v>WO</v>
      </c>
      <c r="R25" s="12" t="s">
        <v>43</v>
      </c>
      <c r="S25" s="12" t="s">
        <v>43</v>
      </c>
      <c r="T25" s="12" t="s">
        <v>40</v>
      </c>
      <c r="U25" s="12" t="s">
        <v>43</v>
      </c>
      <c r="V25" s="12" t="s">
        <v>43</v>
      </c>
      <c r="W25" s="12" t="s">
        <v>43</v>
      </c>
      <c r="X25" s="12" t="str">
        <f t="shared" si="11"/>
        <v>WO</v>
      </c>
      <c r="Y25" s="12" t="s">
        <v>43</v>
      </c>
      <c r="Z25" s="12" t="s">
        <v>43</v>
      </c>
      <c r="AA25" s="12" t="s">
        <v>43</v>
      </c>
      <c r="AB25" s="12" t="s">
        <v>43</v>
      </c>
      <c r="AC25" s="12" t="s">
        <v>43</v>
      </c>
      <c r="AD25" s="12" t="s">
        <v>43</v>
      </c>
      <c r="AE25" s="12" t="str">
        <f t="shared" si="10"/>
        <v>WO</v>
      </c>
      <c r="AF25" s="12" t="s">
        <v>43</v>
      </c>
      <c r="AG25" s="12" t="s">
        <v>43</v>
      </c>
      <c r="AH25" s="12" t="s">
        <v>43</v>
      </c>
      <c r="AI25" s="12" t="s">
        <v>43</v>
      </c>
      <c r="AJ25" s="12" t="s">
        <v>43</v>
      </c>
      <c r="AK25" s="12" t="s">
        <v>43</v>
      </c>
      <c r="AL25" s="12" t="str">
        <f t="shared" si="10"/>
        <v>WO</v>
      </c>
      <c r="AM25" s="12" t="s">
        <v>43</v>
      </c>
      <c r="AN25" s="12" t="s">
        <v>43</v>
      </c>
      <c r="AO25" s="13" t="str">
        <f t="shared" si="10"/>
        <v/>
      </c>
      <c r="AP25" s="32"/>
      <c r="AQ25" s="33"/>
      <c r="AR25" s="12">
        <v>17</v>
      </c>
      <c r="AS25" s="12">
        <v>1017</v>
      </c>
      <c r="AT25" s="12" t="str">
        <f t="shared" si="3"/>
        <v>September</v>
      </c>
      <c r="AU25" s="12" t="s">
        <v>19</v>
      </c>
      <c r="AV25" s="11">
        <f t="shared" si="4"/>
        <v>24</v>
      </c>
      <c r="AW25" s="12">
        <f t="shared" si="5"/>
        <v>0</v>
      </c>
      <c r="AX25" s="12">
        <f t="shared" si="6"/>
        <v>2</v>
      </c>
      <c r="AY25" s="12">
        <f t="shared" si="7"/>
        <v>4</v>
      </c>
      <c r="AZ25" s="12">
        <f t="shared" si="8"/>
        <v>30</v>
      </c>
      <c r="BA25" s="12">
        <f>Janreport10[[#This Row],[Days]]-Janreport10[[#This Row],[Absent]]</f>
        <v>30</v>
      </c>
      <c r="BB25" s="27">
        <v>42000</v>
      </c>
      <c r="BC25" s="27">
        <f>Janreport10[[#This Row],[Salary]]/Janreport10[[#This Row],[Days]]</f>
        <v>1400</v>
      </c>
      <c r="BD25" s="27">
        <f>Janreport10[[#This Row],[Per Day Salary]]*Janreport10[[#This Row],[Absent]]</f>
        <v>0</v>
      </c>
      <c r="BE25" s="27">
        <f>Janreport10[[#This Row],[Salary]]-Janreport10[[#This Row],[Deduction]]</f>
        <v>42000</v>
      </c>
      <c r="BF25" s="28"/>
      <c r="BG25" s="33"/>
    </row>
    <row r="26" spans="1:59">
      <c r="A26"/>
      <c r="B26"/>
      <c r="C26"/>
      <c r="F26" s="32"/>
      <c r="G26" s="11">
        <v>18</v>
      </c>
      <c r="H26" s="12">
        <v>1018</v>
      </c>
      <c r="I26" s="13" t="s">
        <v>20</v>
      </c>
      <c r="J26" s="11">
        <f t="shared" si="9"/>
        <v>4</v>
      </c>
      <c r="K26" s="12" t="s">
        <v>43</v>
      </c>
      <c r="L26" s="12" t="s">
        <v>43</v>
      </c>
      <c r="M26" s="12" t="s">
        <v>43</v>
      </c>
      <c r="N26" s="12" t="s">
        <v>43</v>
      </c>
      <c r="O26" s="12" t="s">
        <v>40</v>
      </c>
      <c r="P26" s="12" t="s">
        <v>43</v>
      </c>
      <c r="Q26" s="12" t="str">
        <f t="shared" si="11"/>
        <v>WO</v>
      </c>
      <c r="R26" s="12" t="s">
        <v>43</v>
      </c>
      <c r="S26" s="12" t="s">
        <v>43</v>
      </c>
      <c r="T26" s="12" t="s">
        <v>40</v>
      </c>
      <c r="U26" s="12" t="s">
        <v>43</v>
      </c>
      <c r="V26" s="12" t="s">
        <v>43</v>
      </c>
      <c r="W26" s="12" t="s">
        <v>43</v>
      </c>
      <c r="X26" s="12" t="str">
        <f t="shared" si="11"/>
        <v>WO</v>
      </c>
      <c r="Y26" s="12" t="s">
        <v>43</v>
      </c>
      <c r="Z26" s="12" t="s">
        <v>43</v>
      </c>
      <c r="AA26" s="12" t="s">
        <v>43</v>
      </c>
      <c r="AB26" s="12" t="s">
        <v>43</v>
      </c>
      <c r="AC26" s="12" t="s">
        <v>43</v>
      </c>
      <c r="AD26" s="12" t="s">
        <v>43</v>
      </c>
      <c r="AE26" s="12" t="str">
        <f t="shared" si="10"/>
        <v>WO</v>
      </c>
      <c r="AF26" s="12" t="s">
        <v>43</v>
      </c>
      <c r="AG26" s="12" t="s">
        <v>43</v>
      </c>
      <c r="AH26" s="12" t="s">
        <v>43</v>
      </c>
      <c r="AI26" s="12" t="s">
        <v>43</v>
      </c>
      <c r="AJ26" s="12" t="s">
        <v>43</v>
      </c>
      <c r="AK26" s="12" t="s">
        <v>43</v>
      </c>
      <c r="AL26" s="12" t="str">
        <f t="shared" si="10"/>
        <v>WO</v>
      </c>
      <c r="AM26" s="12" t="s">
        <v>43</v>
      </c>
      <c r="AN26" s="12" t="s">
        <v>43</v>
      </c>
      <c r="AO26" s="13" t="str">
        <f t="shared" si="10"/>
        <v/>
      </c>
      <c r="AP26" s="32"/>
      <c r="AQ26" s="33"/>
      <c r="AR26" s="12">
        <v>18</v>
      </c>
      <c r="AS26" s="12">
        <v>1018</v>
      </c>
      <c r="AT26" s="12" t="str">
        <f t="shared" si="3"/>
        <v>September</v>
      </c>
      <c r="AU26" s="12" t="s">
        <v>20</v>
      </c>
      <c r="AV26" s="11">
        <f t="shared" si="4"/>
        <v>24</v>
      </c>
      <c r="AW26" s="12">
        <f t="shared" si="5"/>
        <v>0</v>
      </c>
      <c r="AX26" s="12">
        <f t="shared" si="6"/>
        <v>2</v>
      </c>
      <c r="AY26" s="12">
        <f t="shared" si="7"/>
        <v>4</v>
      </c>
      <c r="AZ26" s="12">
        <f t="shared" si="8"/>
        <v>30</v>
      </c>
      <c r="BA26" s="12">
        <f>Janreport10[[#This Row],[Days]]-Janreport10[[#This Row],[Absent]]</f>
        <v>30</v>
      </c>
      <c r="BB26" s="27">
        <v>62000</v>
      </c>
      <c r="BC26" s="27">
        <f>Janreport10[[#This Row],[Salary]]/Janreport10[[#This Row],[Days]]</f>
        <v>2066.6666666666665</v>
      </c>
      <c r="BD26" s="27">
        <f>Janreport10[[#This Row],[Per Day Salary]]*Janreport10[[#This Row],[Absent]]</f>
        <v>0</v>
      </c>
      <c r="BE26" s="27">
        <f>Janreport10[[#This Row],[Salary]]-Janreport10[[#This Row],[Deduction]]</f>
        <v>62000</v>
      </c>
      <c r="BF26" s="28"/>
      <c r="BG26" s="33"/>
    </row>
    <row r="27" spans="1:59">
      <c r="A27"/>
      <c r="B27"/>
      <c r="C27"/>
      <c r="F27" s="32"/>
      <c r="G27" s="11">
        <v>19</v>
      </c>
      <c r="H27" s="12">
        <v>1019</v>
      </c>
      <c r="I27" s="13" t="s">
        <v>21</v>
      </c>
      <c r="J27" s="11">
        <f t="shared" si="9"/>
        <v>4</v>
      </c>
      <c r="K27" s="12" t="s">
        <v>43</v>
      </c>
      <c r="L27" s="12" t="s">
        <v>43</v>
      </c>
      <c r="M27" s="12" t="s">
        <v>43</v>
      </c>
      <c r="N27" s="12" t="s">
        <v>43</v>
      </c>
      <c r="O27" s="12" t="s">
        <v>40</v>
      </c>
      <c r="P27" s="12" t="s">
        <v>43</v>
      </c>
      <c r="Q27" s="12" t="str">
        <f t="shared" si="11"/>
        <v>WO</v>
      </c>
      <c r="R27" s="12" t="s">
        <v>43</v>
      </c>
      <c r="S27" s="12" t="s">
        <v>43</v>
      </c>
      <c r="T27" s="12" t="s">
        <v>40</v>
      </c>
      <c r="U27" s="12" t="s">
        <v>43</v>
      </c>
      <c r="V27" s="12" t="s">
        <v>43</v>
      </c>
      <c r="W27" s="12" t="s">
        <v>43</v>
      </c>
      <c r="X27" s="12" t="str">
        <f t="shared" si="11"/>
        <v>WO</v>
      </c>
      <c r="Y27" s="12" t="s">
        <v>43</v>
      </c>
      <c r="Z27" s="12" t="s">
        <v>43</v>
      </c>
      <c r="AA27" s="12" t="s">
        <v>43</v>
      </c>
      <c r="AB27" s="12" t="s">
        <v>43</v>
      </c>
      <c r="AC27" s="12" t="s">
        <v>43</v>
      </c>
      <c r="AD27" s="12" t="s">
        <v>43</v>
      </c>
      <c r="AE27" s="12" t="str">
        <f t="shared" si="10"/>
        <v>WO</v>
      </c>
      <c r="AF27" s="12" t="s">
        <v>43</v>
      </c>
      <c r="AG27" s="12" t="s">
        <v>43</v>
      </c>
      <c r="AH27" s="12" t="s">
        <v>43</v>
      </c>
      <c r="AI27" s="12" t="s">
        <v>43</v>
      </c>
      <c r="AJ27" s="12" t="s">
        <v>43</v>
      </c>
      <c r="AK27" s="12" t="s">
        <v>43</v>
      </c>
      <c r="AL27" s="12" t="str">
        <f t="shared" si="10"/>
        <v>WO</v>
      </c>
      <c r="AM27" s="12" t="s">
        <v>43</v>
      </c>
      <c r="AN27" s="12" t="s">
        <v>43</v>
      </c>
      <c r="AO27" s="13" t="str">
        <f t="shared" si="10"/>
        <v/>
      </c>
      <c r="AP27" s="32"/>
      <c r="AQ27" s="33"/>
      <c r="AR27" s="12">
        <v>19</v>
      </c>
      <c r="AS27" s="12">
        <v>1019</v>
      </c>
      <c r="AT27" s="12" t="str">
        <f t="shared" si="3"/>
        <v>September</v>
      </c>
      <c r="AU27" s="12" t="s">
        <v>21</v>
      </c>
      <c r="AV27" s="11">
        <f t="shared" si="4"/>
        <v>24</v>
      </c>
      <c r="AW27" s="12">
        <f t="shared" si="5"/>
        <v>0</v>
      </c>
      <c r="AX27" s="12">
        <f t="shared" si="6"/>
        <v>2</v>
      </c>
      <c r="AY27" s="12">
        <f t="shared" si="7"/>
        <v>4</v>
      </c>
      <c r="AZ27" s="12">
        <f t="shared" si="8"/>
        <v>30</v>
      </c>
      <c r="BA27" s="12">
        <f>Janreport10[[#This Row],[Days]]-Janreport10[[#This Row],[Absent]]</f>
        <v>30</v>
      </c>
      <c r="BB27" s="27">
        <v>41000</v>
      </c>
      <c r="BC27" s="27">
        <f>Janreport10[[#This Row],[Salary]]/Janreport10[[#This Row],[Days]]</f>
        <v>1366.6666666666667</v>
      </c>
      <c r="BD27" s="27">
        <f>Janreport10[[#This Row],[Per Day Salary]]*Janreport10[[#This Row],[Absent]]</f>
        <v>0</v>
      </c>
      <c r="BE27" s="27">
        <f>Janreport10[[#This Row],[Salary]]-Janreport10[[#This Row],[Deduction]]</f>
        <v>41000</v>
      </c>
      <c r="BF27" s="28"/>
      <c r="BG27" s="33"/>
    </row>
    <row r="28" spans="1:59" ht="14.4" thickBot="1">
      <c r="A28"/>
      <c r="B28"/>
      <c r="C28"/>
      <c r="F28" s="32"/>
      <c r="G28" s="14">
        <v>20</v>
      </c>
      <c r="H28" s="15">
        <v>1020</v>
      </c>
      <c r="I28" s="16" t="s">
        <v>22</v>
      </c>
      <c r="J28" s="14">
        <f t="shared" si="9"/>
        <v>4</v>
      </c>
      <c r="K28" s="15" t="s">
        <v>43</v>
      </c>
      <c r="L28" s="15" t="s">
        <v>43</v>
      </c>
      <c r="M28" s="15" t="s">
        <v>43</v>
      </c>
      <c r="N28" s="15" t="s">
        <v>43</v>
      </c>
      <c r="O28" s="15" t="s">
        <v>40</v>
      </c>
      <c r="P28" s="15" t="s">
        <v>43</v>
      </c>
      <c r="Q28" s="15" t="str">
        <f t="shared" si="11"/>
        <v>WO</v>
      </c>
      <c r="R28" s="15" t="s">
        <v>43</v>
      </c>
      <c r="S28" s="15" t="s">
        <v>43</v>
      </c>
      <c r="T28" s="15" t="s">
        <v>40</v>
      </c>
      <c r="U28" s="15" t="s">
        <v>43</v>
      </c>
      <c r="V28" s="15" t="s">
        <v>43</v>
      </c>
      <c r="W28" s="15" t="s">
        <v>43</v>
      </c>
      <c r="X28" s="15" t="str">
        <f t="shared" si="11"/>
        <v>WO</v>
      </c>
      <c r="Y28" s="15" t="s">
        <v>43</v>
      </c>
      <c r="Z28" s="15" t="s">
        <v>43</v>
      </c>
      <c r="AA28" s="15" t="s">
        <v>43</v>
      </c>
      <c r="AB28" s="15" t="s">
        <v>43</v>
      </c>
      <c r="AC28" s="15" t="s">
        <v>43</v>
      </c>
      <c r="AD28" s="15" t="s">
        <v>43</v>
      </c>
      <c r="AE28" s="15" t="str">
        <f t="shared" si="10"/>
        <v>WO</v>
      </c>
      <c r="AF28" s="15" t="s">
        <v>43</v>
      </c>
      <c r="AG28" s="15" t="s">
        <v>43</v>
      </c>
      <c r="AH28" s="15" t="s">
        <v>43</v>
      </c>
      <c r="AI28" s="15" t="s">
        <v>43</v>
      </c>
      <c r="AJ28" s="15" t="s">
        <v>43</v>
      </c>
      <c r="AK28" s="15" t="s">
        <v>43</v>
      </c>
      <c r="AL28" s="15" t="str">
        <f t="shared" si="10"/>
        <v>WO</v>
      </c>
      <c r="AM28" s="15" t="s">
        <v>43</v>
      </c>
      <c r="AN28" s="15" t="s">
        <v>43</v>
      </c>
      <c r="AO28" s="16" t="str">
        <f t="shared" si="10"/>
        <v/>
      </c>
      <c r="AP28" s="32"/>
      <c r="AQ28" s="33"/>
      <c r="AR28" s="15">
        <v>20</v>
      </c>
      <c r="AS28" s="15">
        <v>1020</v>
      </c>
      <c r="AT28" s="15" t="str">
        <f t="shared" si="3"/>
        <v>September</v>
      </c>
      <c r="AU28" s="15" t="s">
        <v>22</v>
      </c>
      <c r="AV28" s="14">
        <f t="shared" si="4"/>
        <v>24</v>
      </c>
      <c r="AW28" s="15">
        <f t="shared" si="5"/>
        <v>0</v>
      </c>
      <c r="AX28" s="15">
        <f t="shared" si="6"/>
        <v>2</v>
      </c>
      <c r="AY28" s="15">
        <f t="shared" si="7"/>
        <v>4</v>
      </c>
      <c r="AZ28" s="15">
        <f t="shared" si="8"/>
        <v>30</v>
      </c>
      <c r="BA28" s="15">
        <f>Janreport10[[#This Row],[Days]]-Janreport10[[#This Row],[Absent]]</f>
        <v>30</v>
      </c>
      <c r="BB28" s="29">
        <v>30000</v>
      </c>
      <c r="BC28" s="29">
        <f>Janreport10[[#This Row],[Salary]]/Janreport10[[#This Row],[Days]]</f>
        <v>1000</v>
      </c>
      <c r="BD28" s="29">
        <f>Janreport10[[#This Row],[Per Day Salary]]*Janreport10[[#This Row],[Absent]]</f>
        <v>0</v>
      </c>
      <c r="BE28" s="29">
        <f>Janreport10[[#This Row],[Salary]]-Janreport10[[#This Row],[Deduction]]</f>
        <v>30000</v>
      </c>
      <c r="BF28" s="30"/>
      <c r="BG28" s="33"/>
    </row>
    <row r="29" spans="1:59" ht="14.4" thickTop="1">
      <c r="A29"/>
      <c r="B29"/>
      <c r="C29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</row>
    <row r="30" spans="1:59">
      <c r="A30"/>
      <c r="B30"/>
      <c r="C30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</row>
    <row r="31" spans="1:59">
      <c r="A31"/>
      <c r="B31"/>
      <c r="C31"/>
    </row>
    <row r="32" spans="1:59">
      <c r="A32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</sheetData>
  <mergeCells count="1">
    <mergeCell ref="G7:I7"/>
  </mergeCells>
  <conditionalFormatting sqref="K9:AO28">
    <cfRule type="containsText" dxfId="91" priority="1" operator="containsText" text="L">
      <formula>NOT(ISERROR(SEARCH("L",K9)))</formula>
    </cfRule>
    <cfRule type="containsText" dxfId="90" priority="2" operator="containsText" text="A">
      <formula>NOT(ISERROR(SEARCH("A",K9)))</formula>
    </cfRule>
    <cfRule type="containsText" dxfId="89" priority="3" operator="containsText" text="P">
      <formula>NOT(ISERROR(SEARCH("P",K9)))</formula>
    </cfRule>
    <cfRule type="containsText" dxfId="88" priority="4" operator="containsText" text="WO">
      <formula>NOT(ISERROR(SEARCH("WO",K9)))</formula>
    </cfRule>
  </conditionalFormatting>
  <dataValidations count="1">
    <dataValidation type="list" allowBlank="1" showInputMessage="1" showErrorMessage="1" sqref="K9:P28 R9:W28 Y9:AD28 AF9:AK28 AM9:AN28" xr:uid="{61C5B025-BFE2-44B5-92A7-8ECA4B3800E7}">
      <formula1>"P , A , 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74009E1-9E04-4632-B8C8-57DEEE2AF9BB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9CC97235-DCA0-49C4-9F85-AD2F2F871D0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Sep!AV9:AY9</xm:f>
              <xm:sqref>BF9</xm:sqref>
            </x14:sparkline>
            <x14:sparkline>
              <xm:f>Sep!AV10:AY10</xm:f>
              <xm:sqref>BF10</xm:sqref>
            </x14:sparkline>
            <x14:sparkline>
              <xm:f>Sep!AV11:AY11</xm:f>
              <xm:sqref>BF11</xm:sqref>
            </x14:sparkline>
            <x14:sparkline>
              <xm:f>Sep!AV12:AY12</xm:f>
              <xm:sqref>BF12</xm:sqref>
            </x14:sparkline>
            <x14:sparkline>
              <xm:f>Sep!AV13:AY13</xm:f>
              <xm:sqref>BF13</xm:sqref>
            </x14:sparkline>
            <x14:sparkline>
              <xm:f>Sep!AV14:AY14</xm:f>
              <xm:sqref>BF14</xm:sqref>
            </x14:sparkline>
            <x14:sparkline>
              <xm:f>Sep!AV15:AY15</xm:f>
              <xm:sqref>BF15</xm:sqref>
            </x14:sparkline>
            <x14:sparkline>
              <xm:f>Sep!AV16:AY16</xm:f>
              <xm:sqref>BF16</xm:sqref>
            </x14:sparkline>
            <x14:sparkline>
              <xm:f>Sep!AV17:AY17</xm:f>
              <xm:sqref>BF17</xm:sqref>
            </x14:sparkline>
            <x14:sparkline>
              <xm:f>Sep!AV18:AY18</xm:f>
              <xm:sqref>BF18</xm:sqref>
            </x14:sparkline>
            <x14:sparkline>
              <xm:f>Sep!AV19:AY19</xm:f>
              <xm:sqref>BF19</xm:sqref>
            </x14:sparkline>
            <x14:sparkline>
              <xm:f>Sep!AV20:AY20</xm:f>
              <xm:sqref>BF20</xm:sqref>
            </x14:sparkline>
            <x14:sparkline>
              <xm:f>Sep!AV21:AY21</xm:f>
              <xm:sqref>BF21</xm:sqref>
            </x14:sparkline>
            <x14:sparkline>
              <xm:f>Sep!AV22:AY22</xm:f>
              <xm:sqref>BF22</xm:sqref>
            </x14:sparkline>
            <x14:sparkline>
              <xm:f>Sep!AV23:AY23</xm:f>
              <xm:sqref>BF23</xm:sqref>
            </x14:sparkline>
            <x14:sparkline>
              <xm:f>Sep!AV24:AY24</xm:f>
              <xm:sqref>BF24</xm:sqref>
            </x14:sparkline>
            <x14:sparkline>
              <xm:f>Sep!AV25:AY25</xm:f>
              <xm:sqref>BF25</xm:sqref>
            </x14:sparkline>
            <x14:sparkline>
              <xm:f>Sep!AV26:AY26</xm:f>
              <xm:sqref>BF26</xm:sqref>
            </x14:sparkline>
            <x14:sparkline>
              <xm:f>Sep!AV27:AY27</xm:f>
              <xm:sqref>BF27</xm:sqref>
            </x14:sparkline>
            <x14:sparkline>
              <xm:f>Sep!AV28:AY28</xm:f>
              <xm:sqref>BF28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701FC-083D-4642-A40D-700F6B9A07BB}">
  <dimension ref="A1:BG37"/>
  <sheetViews>
    <sheetView workbookViewId="0"/>
  </sheetViews>
  <sheetFormatPr defaultColWidth="8.69921875" defaultRowHeight="13.8"/>
  <cols>
    <col min="1" max="6" width="8.69921875" style="31"/>
    <col min="7" max="7" width="4.796875" style="31" bestFit="1" customWidth="1"/>
    <col min="8" max="8" width="11.296875" style="31" bestFit="1" customWidth="1"/>
    <col min="9" max="9" width="15.19921875" style="31" bestFit="1" customWidth="1"/>
    <col min="10" max="10" width="8.09765625" style="31" bestFit="1" customWidth="1"/>
    <col min="11" max="11" width="4.5" style="31" bestFit="1" customWidth="1"/>
    <col min="12" max="12" width="7.09765625" style="31" customWidth="1"/>
    <col min="13" max="13" width="3" style="31" bestFit="1" customWidth="1"/>
    <col min="14" max="14" width="3.5" style="31" bestFit="1" customWidth="1"/>
    <col min="15" max="15" width="4.09765625" style="31" bestFit="1" customWidth="1"/>
    <col min="16" max="16" width="4.3984375" style="31" bestFit="1" customWidth="1"/>
    <col min="17" max="17" width="3.796875" style="31" bestFit="1" customWidth="1"/>
    <col min="18" max="18" width="4.5" style="31" bestFit="1" customWidth="1"/>
    <col min="19" max="19" width="3.8984375" style="31" bestFit="1" customWidth="1"/>
    <col min="20" max="20" width="3" style="31" bestFit="1" customWidth="1"/>
    <col min="21" max="21" width="3.5" style="31" bestFit="1" customWidth="1"/>
    <col min="22" max="22" width="4.09765625" style="31" bestFit="1" customWidth="1"/>
    <col min="23" max="23" width="4.3984375" style="31" bestFit="1" customWidth="1"/>
    <col min="24" max="24" width="3.796875" style="31" bestFit="1" customWidth="1"/>
    <col min="25" max="25" width="4.5" style="31" bestFit="1" customWidth="1"/>
    <col min="26" max="26" width="3.8984375" style="31" bestFit="1" customWidth="1"/>
    <col min="27" max="27" width="3" style="31" bestFit="1" customWidth="1"/>
    <col min="28" max="28" width="3.5" style="31" bestFit="1" customWidth="1"/>
    <col min="29" max="29" width="4.09765625" style="31" bestFit="1" customWidth="1"/>
    <col min="30" max="30" width="4.3984375" style="31" bestFit="1" customWidth="1"/>
    <col min="31" max="31" width="3.796875" style="31" bestFit="1" customWidth="1"/>
    <col min="32" max="32" width="4.5" style="31" bestFit="1" customWidth="1"/>
    <col min="33" max="33" width="3.8984375" style="31" bestFit="1" customWidth="1"/>
    <col min="34" max="34" width="3" style="31" bestFit="1" customWidth="1"/>
    <col min="35" max="35" width="3.5" style="31" bestFit="1" customWidth="1"/>
    <col min="36" max="36" width="4.09765625" style="31" bestFit="1" customWidth="1"/>
    <col min="37" max="37" width="4.3984375" style="31" bestFit="1" customWidth="1"/>
    <col min="38" max="38" width="3.796875" style="31" bestFit="1" customWidth="1"/>
    <col min="39" max="39" width="4.5" style="31" bestFit="1" customWidth="1"/>
    <col min="40" max="40" width="3.8984375" style="31" bestFit="1" customWidth="1"/>
    <col min="41" max="41" width="3" style="31" bestFit="1" customWidth="1"/>
    <col min="42" max="43" width="8.69921875" style="31"/>
    <col min="44" max="44" width="6.796875" style="31" customWidth="1"/>
    <col min="45" max="46" width="13.19921875" style="31" customWidth="1"/>
    <col min="47" max="47" width="16.296875" style="31" customWidth="1"/>
    <col min="48" max="48" width="9.19921875" style="31" customWidth="1"/>
    <col min="49" max="50" width="8.69921875" style="31"/>
    <col min="51" max="51" width="9.69921875" style="31" customWidth="1"/>
    <col min="52" max="52" width="8.69921875" style="31"/>
    <col min="53" max="53" width="11" style="31" customWidth="1"/>
    <col min="54" max="54" width="11.3984375" style="31" bestFit="1" customWidth="1"/>
    <col min="55" max="55" width="14.59765625" style="31" customWidth="1"/>
    <col min="56" max="56" width="13" style="31" customWidth="1"/>
    <col min="57" max="57" width="12.5" style="31" customWidth="1"/>
    <col min="58" max="58" width="19" style="31" customWidth="1"/>
    <col min="59" max="16384" width="8.69921875" style="31"/>
  </cols>
  <sheetData>
    <row r="1" spans="1:59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9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9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9">
      <c r="A4"/>
      <c r="B4"/>
      <c r="C4"/>
      <c r="F4" s="34"/>
      <c r="G4" s="34"/>
      <c r="H4" s="34"/>
      <c r="I4" s="34"/>
      <c r="J4" s="34"/>
      <c r="K4" s="34"/>
      <c r="L4" s="34"/>
      <c r="M4" s="34"/>
    </row>
    <row r="5" spans="1:59">
      <c r="A5"/>
      <c r="B5"/>
      <c r="C5"/>
      <c r="F5" s="34"/>
      <c r="G5" s="34" t="s">
        <v>27</v>
      </c>
      <c r="H5" s="35">
        <v>45931</v>
      </c>
      <c r="I5" s="34">
        <f>(DATEDIF($H$5,$L$5,"D"))+1</f>
        <v>31</v>
      </c>
      <c r="J5" s="34" t="str">
        <f>TEXT(H5,"MMMM")</f>
        <v>October</v>
      </c>
      <c r="K5" s="34" t="s">
        <v>28</v>
      </c>
      <c r="L5" s="35">
        <f>EOMONTH(H5,0)</f>
        <v>45961</v>
      </c>
      <c r="M5" s="34"/>
    </row>
    <row r="6" spans="1:59" ht="14.4" thickBot="1">
      <c r="A6"/>
      <c r="B6"/>
      <c r="C6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</row>
    <row r="7" spans="1:59" ht="15" thickTop="1" thickBot="1">
      <c r="A7"/>
      <c r="B7"/>
      <c r="C7"/>
      <c r="F7" s="32"/>
      <c r="G7" s="42" t="s">
        <v>30</v>
      </c>
      <c r="H7" s="43"/>
      <c r="I7" s="44"/>
      <c r="J7" s="20" t="s">
        <v>29</v>
      </c>
      <c r="K7" s="21" t="str">
        <f>TEXT(K8,"DDD")</f>
        <v>Wed</v>
      </c>
      <c r="L7" s="21" t="str">
        <f t="shared" ref="L7:AO7" si="0">TEXT(L8,"DDD")</f>
        <v>Thu</v>
      </c>
      <c r="M7" s="21" t="str">
        <f t="shared" si="0"/>
        <v>Fri</v>
      </c>
      <c r="N7" s="21" t="str">
        <f t="shared" si="0"/>
        <v>Sat</v>
      </c>
      <c r="O7" s="21" t="str">
        <f t="shared" si="0"/>
        <v>Sun</v>
      </c>
      <c r="P7" s="21" t="str">
        <f t="shared" si="0"/>
        <v>Mon</v>
      </c>
      <c r="Q7" s="21" t="str">
        <f t="shared" si="0"/>
        <v>Tue</v>
      </c>
      <c r="R7" s="21" t="str">
        <f t="shared" si="0"/>
        <v>Wed</v>
      </c>
      <c r="S7" s="21" t="str">
        <f t="shared" si="0"/>
        <v>Thu</v>
      </c>
      <c r="T7" s="21" t="str">
        <f t="shared" si="0"/>
        <v>Fri</v>
      </c>
      <c r="U7" s="21" t="str">
        <f t="shared" si="0"/>
        <v>Sat</v>
      </c>
      <c r="V7" s="21" t="str">
        <f t="shared" si="0"/>
        <v>Sun</v>
      </c>
      <c r="W7" s="21" t="str">
        <f t="shared" si="0"/>
        <v>Mon</v>
      </c>
      <c r="X7" s="21" t="str">
        <f t="shared" si="0"/>
        <v>Tue</v>
      </c>
      <c r="Y7" s="21" t="str">
        <f t="shared" si="0"/>
        <v>Wed</v>
      </c>
      <c r="Z7" s="21" t="str">
        <f t="shared" si="0"/>
        <v>Thu</v>
      </c>
      <c r="AA7" s="21" t="str">
        <f t="shared" si="0"/>
        <v>Fri</v>
      </c>
      <c r="AB7" s="21" t="str">
        <f t="shared" si="0"/>
        <v>Sat</v>
      </c>
      <c r="AC7" s="21" t="str">
        <f t="shared" si="0"/>
        <v>Sun</v>
      </c>
      <c r="AD7" s="21" t="str">
        <f t="shared" si="0"/>
        <v>Mon</v>
      </c>
      <c r="AE7" s="21" t="str">
        <f t="shared" si="0"/>
        <v>Tue</v>
      </c>
      <c r="AF7" s="21" t="str">
        <f t="shared" si="0"/>
        <v>Wed</v>
      </c>
      <c r="AG7" s="21" t="str">
        <f t="shared" si="0"/>
        <v>Thu</v>
      </c>
      <c r="AH7" s="21" t="str">
        <f t="shared" si="0"/>
        <v>Fri</v>
      </c>
      <c r="AI7" s="21" t="str">
        <f t="shared" si="0"/>
        <v>Sat</v>
      </c>
      <c r="AJ7" s="21" t="str">
        <f t="shared" si="0"/>
        <v>Sun</v>
      </c>
      <c r="AK7" s="21" t="str">
        <f t="shared" si="0"/>
        <v>Mon</v>
      </c>
      <c r="AL7" s="21" t="str">
        <f t="shared" si="0"/>
        <v>Tue</v>
      </c>
      <c r="AM7" s="21" t="str">
        <f t="shared" si="0"/>
        <v>Wed</v>
      </c>
      <c r="AN7" s="21" t="str">
        <f t="shared" si="0"/>
        <v>Thu</v>
      </c>
      <c r="AO7" s="22" t="str">
        <f t="shared" si="0"/>
        <v>Fri</v>
      </c>
      <c r="AP7" s="32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</row>
    <row r="8" spans="1:59" ht="15" thickTop="1" thickBot="1">
      <c r="A8"/>
      <c r="B8"/>
      <c r="C8"/>
      <c r="F8" s="32"/>
      <c r="G8" s="8" t="s">
        <v>23</v>
      </c>
      <c r="H8" s="9" t="s">
        <v>24</v>
      </c>
      <c r="I8" s="10" t="s">
        <v>25</v>
      </c>
      <c r="J8" s="17" t="s">
        <v>26</v>
      </c>
      <c r="K8" s="18">
        <f>H5</f>
        <v>45931</v>
      </c>
      <c r="L8" s="18">
        <f>IF(K8&lt;$L$5,K8+1,"")</f>
        <v>45932</v>
      </c>
      <c r="M8" s="18">
        <f t="shared" ref="M8:AO8" si="1">IF(L8&lt;$L$5,L8+1,"")</f>
        <v>45933</v>
      </c>
      <c r="N8" s="18">
        <f t="shared" si="1"/>
        <v>45934</v>
      </c>
      <c r="O8" s="18">
        <f t="shared" si="1"/>
        <v>45935</v>
      </c>
      <c r="P8" s="18">
        <f t="shared" si="1"/>
        <v>45936</v>
      </c>
      <c r="Q8" s="18">
        <f t="shared" si="1"/>
        <v>45937</v>
      </c>
      <c r="R8" s="18">
        <f t="shared" si="1"/>
        <v>45938</v>
      </c>
      <c r="S8" s="18">
        <f t="shared" si="1"/>
        <v>45939</v>
      </c>
      <c r="T8" s="18">
        <f t="shared" si="1"/>
        <v>45940</v>
      </c>
      <c r="U8" s="18">
        <f t="shared" si="1"/>
        <v>45941</v>
      </c>
      <c r="V8" s="18">
        <f t="shared" si="1"/>
        <v>45942</v>
      </c>
      <c r="W8" s="18">
        <f t="shared" si="1"/>
        <v>45943</v>
      </c>
      <c r="X8" s="18">
        <f t="shared" si="1"/>
        <v>45944</v>
      </c>
      <c r="Y8" s="18">
        <f t="shared" si="1"/>
        <v>45945</v>
      </c>
      <c r="Z8" s="18">
        <f t="shared" si="1"/>
        <v>45946</v>
      </c>
      <c r="AA8" s="18">
        <f t="shared" si="1"/>
        <v>45947</v>
      </c>
      <c r="AB8" s="18">
        <f t="shared" si="1"/>
        <v>45948</v>
      </c>
      <c r="AC8" s="18">
        <f t="shared" si="1"/>
        <v>45949</v>
      </c>
      <c r="AD8" s="18">
        <f t="shared" si="1"/>
        <v>45950</v>
      </c>
      <c r="AE8" s="18">
        <f t="shared" si="1"/>
        <v>45951</v>
      </c>
      <c r="AF8" s="18">
        <f t="shared" si="1"/>
        <v>45952</v>
      </c>
      <c r="AG8" s="18">
        <f t="shared" si="1"/>
        <v>45953</v>
      </c>
      <c r="AH8" s="18">
        <f t="shared" si="1"/>
        <v>45954</v>
      </c>
      <c r="AI8" s="18">
        <f t="shared" si="1"/>
        <v>45955</v>
      </c>
      <c r="AJ8" s="18">
        <f t="shared" si="1"/>
        <v>45956</v>
      </c>
      <c r="AK8" s="18">
        <f t="shared" si="1"/>
        <v>45957</v>
      </c>
      <c r="AL8" s="18">
        <f t="shared" si="1"/>
        <v>45958</v>
      </c>
      <c r="AM8" s="18">
        <f t="shared" si="1"/>
        <v>45959</v>
      </c>
      <c r="AN8" s="18">
        <f t="shared" si="1"/>
        <v>45960</v>
      </c>
      <c r="AO8" s="19">
        <f t="shared" si="1"/>
        <v>45961</v>
      </c>
      <c r="AP8" s="32"/>
      <c r="AQ8" s="33"/>
      <c r="AR8" s="26" t="s">
        <v>23</v>
      </c>
      <c r="AS8" s="26" t="s">
        <v>24</v>
      </c>
      <c r="AT8" s="26" t="s">
        <v>42</v>
      </c>
      <c r="AU8" s="26" t="s">
        <v>25</v>
      </c>
      <c r="AV8" s="23" t="s">
        <v>31</v>
      </c>
      <c r="AW8" s="24" t="s">
        <v>32</v>
      </c>
      <c r="AX8" s="24" t="s">
        <v>33</v>
      </c>
      <c r="AY8" s="24" t="s">
        <v>34</v>
      </c>
      <c r="AZ8" s="24" t="s">
        <v>29</v>
      </c>
      <c r="BA8" s="24" t="s">
        <v>35</v>
      </c>
      <c r="BB8" s="24" t="s">
        <v>36</v>
      </c>
      <c r="BC8" s="24" t="s">
        <v>37</v>
      </c>
      <c r="BD8" s="24" t="s">
        <v>38</v>
      </c>
      <c r="BE8" s="24" t="s">
        <v>39</v>
      </c>
      <c r="BF8" s="25" t="s">
        <v>41</v>
      </c>
      <c r="BG8" s="33"/>
    </row>
    <row r="9" spans="1:59" ht="14.4" thickTop="1">
      <c r="A9"/>
      <c r="B9"/>
      <c r="C9"/>
      <c r="F9" s="32"/>
      <c r="G9" s="11">
        <v>1</v>
      </c>
      <c r="H9" s="12">
        <v>1001</v>
      </c>
      <c r="I9" s="13" t="s">
        <v>3</v>
      </c>
      <c r="J9" s="11">
        <f>COUNTIF($K$7:$AO$7,"Sun")</f>
        <v>4</v>
      </c>
      <c r="K9" s="12" t="s">
        <v>45</v>
      </c>
      <c r="L9" s="12" t="s">
        <v>40</v>
      </c>
      <c r="M9" s="12" t="s">
        <v>45</v>
      </c>
      <c r="N9" s="12" t="s">
        <v>45</v>
      </c>
      <c r="O9" s="12" t="str">
        <f t="shared" ref="O9:AJ17" si="2">IF(O$7="Sun","WO","")</f>
        <v>WO</v>
      </c>
      <c r="P9" s="12" t="s">
        <v>45</v>
      </c>
      <c r="Q9" s="12" t="s">
        <v>45</v>
      </c>
      <c r="R9" s="12" t="s">
        <v>45</v>
      </c>
      <c r="S9" s="12" t="s">
        <v>45</v>
      </c>
      <c r="T9" s="12" t="s">
        <v>40</v>
      </c>
      <c r="U9" s="12" t="s">
        <v>45</v>
      </c>
      <c r="V9" s="12" t="str">
        <f t="shared" si="2"/>
        <v>WO</v>
      </c>
      <c r="W9" s="12" t="s">
        <v>45</v>
      </c>
      <c r="X9" s="12" t="s">
        <v>45</v>
      </c>
      <c r="Y9" s="12" t="s">
        <v>45</v>
      </c>
      <c r="Z9" s="12" t="s">
        <v>45</v>
      </c>
      <c r="AA9" s="12" t="s">
        <v>45</v>
      </c>
      <c r="AB9" s="12" t="s">
        <v>45</v>
      </c>
      <c r="AC9" s="12" t="str">
        <f t="shared" si="2"/>
        <v>WO</v>
      </c>
      <c r="AD9" s="12" t="s">
        <v>45</v>
      </c>
      <c r="AE9" s="12" t="s">
        <v>45</v>
      </c>
      <c r="AF9" s="12" t="s">
        <v>45</v>
      </c>
      <c r="AG9" s="12" t="s">
        <v>40</v>
      </c>
      <c r="AH9" s="12" t="s">
        <v>45</v>
      </c>
      <c r="AI9" s="12" t="s">
        <v>45</v>
      </c>
      <c r="AJ9" s="12" t="str">
        <f t="shared" si="2"/>
        <v>WO</v>
      </c>
      <c r="AK9" s="12" t="s">
        <v>45</v>
      </c>
      <c r="AL9" s="12" t="s">
        <v>45</v>
      </c>
      <c r="AM9" s="12" t="s">
        <v>45</v>
      </c>
      <c r="AN9" s="12" t="s">
        <v>45</v>
      </c>
      <c r="AO9" s="13" t="s">
        <v>45</v>
      </c>
      <c r="AP9" s="32"/>
      <c r="AQ9" s="33"/>
      <c r="AR9" s="12">
        <v>1</v>
      </c>
      <c r="AS9" s="12">
        <v>1001</v>
      </c>
      <c r="AT9" s="12" t="str">
        <f t="shared" ref="AT9:AT28" si="3">$J$5</f>
        <v>October</v>
      </c>
      <c r="AU9" s="12" t="s">
        <v>3</v>
      </c>
      <c r="AV9" s="11">
        <f t="shared" ref="AV9:AV28" si="4">COUNTIF($K9:$AO9,"*P*")</f>
        <v>24</v>
      </c>
      <c r="AW9" s="12">
        <f t="shared" ref="AW9:AW28" si="5">COUNTIF($K9:$AO9,"*A*")</f>
        <v>0</v>
      </c>
      <c r="AX9" s="12">
        <f t="shared" ref="AX9:AX28" si="6">COUNTIF($K9:$AO9,"L")</f>
        <v>3</v>
      </c>
      <c r="AY9" s="12">
        <f t="shared" ref="AY9:AY28" si="7">$J$9</f>
        <v>4</v>
      </c>
      <c r="AZ9" s="12">
        <f t="shared" ref="AZ9:AZ28" si="8">$I$5</f>
        <v>31</v>
      </c>
      <c r="BA9" s="12">
        <f>Janreport11[[#This Row],[Days]]-Janreport11[[#This Row],[Absent]]</f>
        <v>31</v>
      </c>
      <c r="BB9" s="27">
        <v>10000</v>
      </c>
      <c r="BC9" s="27">
        <f>Janreport11[[#This Row],[Salary]]/Janreport11[[#This Row],[Days]]</f>
        <v>322.58064516129031</v>
      </c>
      <c r="BD9" s="27">
        <f>Janreport11[[#This Row],[Per Day Salary]]*Janreport11[[#This Row],[Absent]]</f>
        <v>0</v>
      </c>
      <c r="BE9" s="27">
        <f>Janreport11[[#This Row],[Salary]]-Janreport11[[#This Row],[Deduction]]</f>
        <v>10000</v>
      </c>
      <c r="BF9" s="28"/>
      <c r="BG9" s="33"/>
    </row>
    <row r="10" spans="1:59">
      <c r="A10"/>
      <c r="B10"/>
      <c r="C10"/>
      <c r="F10" s="32"/>
      <c r="G10" s="11">
        <v>2</v>
      </c>
      <c r="H10" s="12">
        <v>1002</v>
      </c>
      <c r="I10" s="13" t="s">
        <v>4</v>
      </c>
      <c r="J10" s="11">
        <f t="shared" ref="J10:J28" si="9">COUNTIF($K$7:$AO$7,"Sun")</f>
        <v>4</v>
      </c>
      <c r="K10" s="12" t="s">
        <v>45</v>
      </c>
      <c r="L10" s="12" t="s">
        <v>40</v>
      </c>
      <c r="M10" s="12" t="s">
        <v>45</v>
      </c>
      <c r="N10" s="12" t="s">
        <v>45</v>
      </c>
      <c r="O10" s="12" t="str">
        <f t="shared" si="2"/>
        <v>WO</v>
      </c>
      <c r="P10" s="12" t="s">
        <v>45</v>
      </c>
      <c r="Q10" s="12" t="s">
        <v>45</v>
      </c>
      <c r="R10" s="12" t="s">
        <v>45</v>
      </c>
      <c r="S10" s="12" t="s">
        <v>45</v>
      </c>
      <c r="T10" s="12" t="s">
        <v>40</v>
      </c>
      <c r="U10" s="12" t="s">
        <v>45</v>
      </c>
      <c r="V10" s="12" t="str">
        <f t="shared" si="2"/>
        <v>WO</v>
      </c>
      <c r="W10" s="12" t="s">
        <v>45</v>
      </c>
      <c r="X10" s="12" t="s">
        <v>45</v>
      </c>
      <c r="Y10" s="12" t="s">
        <v>45</v>
      </c>
      <c r="Z10" s="12" t="s">
        <v>45</v>
      </c>
      <c r="AA10" s="12" t="s">
        <v>45</v>
      </c>
      <c r="AB10" s="12" t="s">
        <v>45</v>
      </c>
      <c r="AC10" s="12" t="str">
        <f t="shared" si="2"/>
        <v>WO</v>
      </c>
      <c r="AD10" s="12" t="s">
        <v>45</v>
      </c>
      <c r="AE10" s="12" t="s">
        <v>45</v>
      </c>
      <c r="AF10" s="12" t="s">
        <v>45</v>
      </c>
      <c r="AG10" s="12" t="s">
        <v>40</v>
      </c>
      <c r="AH10" s="12" t="s">
        <v>45</v>
      </c>
      <c r="AI10" s="12" t="s">
        <v>45</v>
      </c>
      <c r="AJ10" s="12" t="str">
        <f t="shared" si="2"/>
        <v>WO</v>
      </c>
      <c r="AK10" s="12" t="s">
        <v>45</v>
      </c>
      <c r="AL10" s="12" t="s">
        <v>45</v>
      </c>
      <c r="AM10" s="12" t="s">
        <v>45</v>
      </c>
      <c r="AN10" s="12" t="s">
        <v>45</v>
      </c>
      <c r="AO10" s="13" t="s">
        <v>45</v>
      </c>
      <c r="AP10" s="32"/>
      <c r="AQ10" s="33"/>
      <c r="AR10" s="12">
        <v>2</v>
      </c>
      <c r="AS10" s="12">
        <v>1002</v>
      </c>
      <c r="AT10" s="12" t="str">
        <f t="shared" si="3"/>
        <v>October</v>
      </c>
      <c r="AU10" s="12" t="s">
        <v>4</v>
      </c>
      <c r="AV10" s="11">
        <f t="shared" si="4"/>
        <v>24</v>
      </c>
      <c r="AW10" s="12">
        <f t="shared" si="5"/>
        <v>0</v>
      </c>
      <c r="AX10" s="12">
        <f t="shared" si="6"/>
        <v>3</v>
      </c>
      <c r="AY10" s="12">
        <f t="shared" si="7"/>
        <v>4</v>
      </c>
      <c r="AZ10" s="12">
        <f t="shared" si="8"/>
        <v>31</v>
      </c>
      <c r="BA10" s="12">
        <f>Janreport11[[#This Row],[Days]]-Janreport11[[#This Row],[Absent]]</f>
        <v>31</v>
      </c>
      <c r="BB10" s="27">
        <v>20000</v>
      </c>
      <c r="BC10" s="27">
        <f>Janreport11[[#This Row],[Salary]]/Janreport11[[#This Row],[Days]]</f>
        <v>645.16129032258061</v>
      </c>
      <c r="BD10" s="27">
        <f>Janreport11[[#This Row],[Per Day Salary]]*Janreport11[[#This Row],[Absent]]</f>
        <v>0</v>
      </c>
      <c r="BE10" s="27">
        <f>Janreport11[[#This Row],[Salary]]-Janreport11[[#This Row],[Deduction]]</f>
        <v>20000</v>
      </c>
      <c r="BF10" s="28"/>
      <c r="BG10" s="33"/>
    </row>
    <row r="11" spans="1:59">
      <c r="A11"/>
      <c r="B11"/>
      <c r="C11"/>
      <c r="F11" s="32"/>
      <c r="G11" s="11">
        <v>3</v>
      </c>
      <c r="H11" s="12">
        <v>1003</v>
      </c>
      <c r="I11" s="13" t="s">
        <v>5</v>
      </c>
      <c r="J11" s="11">
        <f t="shared" si="9"/>
        <v>4</v>
      </c>
      <c r="K11" s="12" t="s">
        <v>45</v>
      </c>
      <c r="L11" s="12" t="s">
        <v>40</v>
      </c>
      <c r="M11" s="12" t="s">
        <v>45</v>
      </c>
      <c r="N11" s="12" t="s">
        <v>45</v>
      </c>
      <c r="O11" s="12" t="str">
        <f t="shared" si="2"/>
        <v>WO</v>
      </c>
      <c r="P11" s="12" t="s">
        <v>45</v>
      </c>
      <c r="Q11" s="12" t="s">
        <v>45</v>
      </c>
      <c r="R11" s="12" t="s">
        <v>45</v>
      </c>
      <c r="S11" s="12" t="s">
        <v>45</v>
      </c>
      <c r="T11" s="12" t="s">
        <v>40</v>
      </c>
      <c r="U11" s="12" t="s">
        <v>45</v>
      </c>
      <c r="V11" s="12" t="str">
        <f t="shared" si="2"/>
        <v>WO</v>
      </c>
      <c r="W11" s="12" t="s">
        <v>45</v>
      </c>
      <c r="X11" s="12" t="s">
        <v>45</v>
      </c>
      <c r="Y11" s="12" t="s">
        <v>45</v>
      </c>
      <c r="Z11" s="12" t="s">
        <v>45</v>
      </c>
      <c r="AA11" s="12" t="s">
        <v>45</v>
      </c>
      <c r="AB11" s="12" t="s">
        <v>45</v>
      </c>
      <c r="AC11" s="12" t="str">
        <f t="shared" si="2"/>
        <v>WO</v>
      </c>
      <c r="AD11" s="12" t="s">
        <v>45</v>
      </c>
      <c r="AE11" s="12" t="s">
        <v>45</v>
      </c>
      <c r="AF11" s="12" t="s">
        <v>45</v>
      </c>
      <c r="AG11" s="12" t="s">
        <v>40</v>
      </c>
      <c r="AH11" s="12" t="s">
        <v>45</v>
      </c>
      <c r="AI11" s="12" t="s">
        <v>45</v>
      </c>
      <c r="AJ11" s="12" t="str">
        <f t="shared" si="2"/>
        <v>WO</v>
      </c>
      <c r="AK11" s="12" t="s">
        <v>45</v>
      </c>
      <c r="AL11" s="12" t="s">
        <v>45</v>
      </c>
      <c r="AM11" s="12" t="s">
        <v>45</v>
      </c>
      <c r="AN11" s="12" t="s">
        <v>45</v>
      </c>
      <c r="AO11" s="13" t="s">
        <v>45</v>
      </c>
      <c r="AP11" s="32"/>
      <c r="AQ11" s="33"/>
      <c r="AR11" s="12">
        <v>3</v>
      </c>
      <c r="AS11" s="12">
        <v>1003</v>
      </c>
      <c r="AT11" s="12" t="str">
        <f t="shared" si="3"/>
        <v>October</v>
      </c>
      <c r="AU11" s="12" t="s">
        <v>5</v>
      </c>
      <c r="AV11" s="11">
        <f t="shared" si="4"/>
        <v>24</v>
      </c>
      <c r="AW11" s="12">
        <f t="shared" si="5"/>
        <v>0</v>
      </c>
      <c r="AX11" s="12">
        <f t="shared" si="6"/>
        <v>3</v>
      </c>
      <c r="AY11" s="12">
        <f t="shared" si="7"/>
        <v>4</v>
      </c>
      <c r="AZ11" s="12">
        <f t="shared" si="8"/>
        <v>31</v>
      </c>
      <c r="BA11" s="12">
        <f>Janreport11[[#This Row],[Days]]-Janreport11[[#This Row],[Absent]]</f>
        <v>31</v>
      </c>
      <c r="BB11" s="27">
        <v>25000</v>
      </c>
      <c r="BC11" s="27">
        <f>Janreport11[[#This Row],[Salary]]/Janreport11[[#This Row],[Days]]</f>
        <v>806.45161290322585</v>
      </c>
      <c r="BD11" s="27">
        <f>Janreport11[[#This Row],[Per Day Salary]]*Janreport11[[#This Row],[Absent]]</f>
        <v>0</v>
      </c>
      <c r="BE11" s="27">
        <f>Janreport11[[#This Row],[Salary]]-Janreport11[[#This Row],[Deduction]]</f>
        <v>25000</v>
      </c>
      <c r="BF11" s="28"/>
      <c r="BG11" s="33"/>
    </row>
    <row r="12" spans="1:59">
      <c r="A12"/>
      <c r="B12"/>
      <c r="C12"/>
      <c r="F12" s="32"/>
      <c r="G12" s="11">
        <v>4</v>
      </c>
      <c r="H12" s="12">
        <v>1004</v>
      </c>
      <c r="I12" s="13" t="s">
        <v>6</v>
      </c>
      <c r="J12" s="11">
        <f t="shared" si="9"/>
        <v>4</v>
      </c>
      <c r="K12" s="12" t="s">
        <v>45</v>
      </c>
      <c r="L12" s="12" t="s">
        <v>40</v>
      </c>
      <c r="M12" s="12" t="s">
        <v>45</v>
      </c>
      <c r="N12" s="12" t="s">
        <v>45</v>
      </c>
      <c r="O12" s="12" t="str">
        <f t="shared" si="2"/>
        <v>WO</v>
      </c>
      <c r="P12" s="12" t="s">
        <v>45</v>
      </c>
      <c r="Q12" s="12" t="s">
        <v>45</v>
      </c>
      <c r="R12" s="12" t="s">
        <v>45</v>
      </c>
      <c r="S12" s="12" t="s">
        <v>45</v>
      </c>
      <c r="T12" s="12" t="s">
        <v>40</v>
      </c>
      <c r="U12" s="12" t="s">
        <v>45</v>
      </c>
      <c r="V12" s="12" t="str">
        <f t="shared" si="2"/>
        <v>WO</v>
      </c>
      <c r="W12" s="12" t="s">
        <v>45</v>
      </c>
      <c r="X12" s="12" t="s">
        <v>45</v>
      </c>
      <c r="Y12" s="12" t="s">
        <v>45</v>
      </c>
      <c r="Z12" s="12" t="s">
        <v>45</v>
      </c>
      <c r="AA12" s="12" t="s">
        <v>45</v>
      </c>
      <c r="AB12" s="12" t="s">
        <v>45</v>
      </c>
      <c r="AC12" s="12" t="str">
        <f t="shared" si="2"/>
        <v>WO</v>
      </c>
      <c r="AD12" s="12" t="s">
        <v>45</v>
      </c>
      <c r="AE12" s="12" t="s">
        <v>45</v>
      </c>
      <c r="AF12" s="12" t="s">
        <v>45</v>
      </c>
      <c r="AG12" s="12" t="s">
        <v>40</v>
      </c>
      <c r="AH12" s="12" t="s">
        <v>45</v>
      </c>
      <c r="AI12" s="12" t="s">
        <v>45</v>
      </c>
      <c r="AJ12" s="12" t="str">
        <f t="shared" si="2"/>
        <v>WO</v>
      </c>
      <c r="AK12" s="12" t="s">
        <v>45</v>
      </c>
      <c r="AL12" s="12" t="s">
        <v>45</v>
      </c>
      <c r="AM12" s="12" t="s">
        <v>45</v>
      </c>
      <c r="AN12" s="12" t="s">
        <v>45</v>
      </c>
      <c r="AO12" s="13" t="s">
        <v>45</v>
      </c>
      <c r="AP12" s="32"/>
      <c r="AQ12" s="33"/>
      <c r="AR12" s="12">
        <v>4</v>
      </c>
      <c r="AS12" s="12">
        <v>1004</v>
      </c>
      <c r="AT12" s="12" t="str">
        <f t="shared" si="3"/>
        <v>October</v>
      </c>
      <c r="AU12" s="12" t="s">
        <v>6</v>
      </c>
      <c r="AV12" s="11">
        <f t="shared" si="4"/>
        <v>24</v>
      </c>
      <c r="AW12" s="12">
        <f t="shared" si="5"/>
        <v>0</v>
      </c>
      <c r="AX12" s="12">
        <f t="shared" si="6"/>
        <v>3</v>
      </c>
      <c r="AY12" s="12">
        <f t="shared" si="7"/>
        <v>4</v>
      </c>
      <c r="AZ12" s="12">
        <f t="shared" si="8"/>
        <v>31</v>
      </c>
      <c r="BA12" s="12">
        <f>Janreport11[[#This Row],[Days]]-Janreport11[[#This Row],[Absent]]</f>
        <v>31</v>
      </c>
      <c r="BB12" s="27">
        <v>30000</v>
      </c>
      <c r="BC12" s="27">
        <f>Janreport11[[#This Row],[Salary]]/Janreport11[[#This Row],[Days]]</f>
        <v>967.74193548387098</v>
      </c>
      <c r="BD12" s="27">
        <f>Janreport11[[#This Row],[Per Day Salary]]*Janreport11[[#This Row],[Absent]]</f>
        <v>0</v>
      </c>
      <c r="BE12" s="27">
        <f>Janreport11[[#This Row],[Salary]]-Janreport11[[#This Row],[Deduction]]</f>
        <v>30000</v>
      </c>
      <c r="BF12" s="28"/>
      <c r="BG12" s="33"/>
    </row>
    <row r="13" spans="1:59">
      <c r="A13"/>
      <c r="B13"/>
      <c r="C13"/>
      <c r="F13" s="32"/>
      <c r="G13" s="11">
        <v>5</v>
      </c>
      <c r="H13" s="12">
        <v>1005</v>
      </c>
      <c r="I13" s="13" t="s">
        <v>7</v>
      </c>
      <c r="J13" s="11">
        <f t="shared" si="9"/>
        <v>4</v>
      </c>
      <c r="K13" s="12" t="s">
        <v>45</v>
      </c>
      <c r="L13" s="12" t="s">
        <v>40</v>
      </c>
      <c r="M13" s="12" t="s">
        <v>45</v>
      </c>
      <c r="N13" s="12" t="s">
        <v>45</v>
      </c>
      <c r="O13" s="12" t="str">
        <f t="shared" si="2"/>
        <v>WO</v>
      </c>
      <c r="P13" s="12" t="s">
        <v>45</v>
      </c>
      <c r="Q13" s="12" t="s">
        <v>45</v>
      </c>
      <c r="R13" s="12" t="s">
        <v>45</v>
      </c>
      <c r="S13" s="12" t="s">
        <v>45</v>
      </c>
      <c r="T13" s="12" t="s">
        <v>40</v>
      </c>
      <c r="U13" s="12" t="s">
        <v>45</v>
      </c>
      <c r="V13" s="12" t="str">
        <f t="shared" si="2"/>
        <v>WO</v>
      </c>
      <c r="W13" s="12" t="s">
        <v>45</v>
      </c>
      <c r="X13" s="12" t="s">
        <v>45</v>
      </c>
      <c r="Y13" s="12" t="s">
        <v>46</v>
      </c>
      <c r="Z13" s="12" t="s">
        <v>45</v>
      </c>
      <c r="AA13" s="12" t="s">
        <v>45</v>
      </c>
      <c r="AB13" s="12" t="s">
        <v>45</v>
      </c>
      <c r="AC13" s="12" t="str">
        <f t="shared" si="2"/>
        <v>WO</v>
      </c>
      <c r="AD13" s="12" t="s">
        <v>45</v>
      </c>
      <c r="AE13" s="12" t="s">
        <v>45</v>
      </c>
      <c r="AF13" s="12" t="s">
        <v>45</v>
      </c>
      <c r="AG13" s="12" t="s">
        <v>40</v>
      </c>
      <c r="AH13" s="12" t="s">
        <v>45</v>
      </c>
      <c r="AI13" s="12" t="s">
        <v>45</v>
      </c>
      <c r="AJ13" s="12" t="str">
        <f t="shared" si="2"/>
        <v>WO</v>
      </c>
      <c r="AK13" s="12" t="s">
        <v>45</v>
      </c>
      <c r="AL13" s="12" t="s">
        <v>45</v>
      </c>
      <c r="AM13" s="12" t="s">
        <v>46</v>
      </c>
      <c r="AN13" s="12" t="s">
        <v>45</v>
      </c>
      <c r="AO13" s="13" t="s">
        <v>45</v>
      </c>
      <c r="AP13" s="32"/>
      <c r="AQ13" s="33"/>
      <c r="AR13" s="12">
        <v>5</v>
      </c>
      <c r="AS13" s="12">
        <v>1005</v>
      </c>
      <c r="AT13" s="12" t="str">
        <f t="shared" si="3"/>
        <v>October</v>
      </c>
      <c r="AU13" s="12" t="s">
        <v>7</v>
      </c>
      <c r="AV13" s="11">
        <f t="shared" si="4"/>
        <v>22</v>
      </c>
      <c r="AW13" s="12">
        <f t="shared" si="5"/>
        <v>2</v>
      </c>
      <c r="AX13" s="12">
        <f t="shared" si="6"/>
        <v>3</v>
      </c>
      <c r="AY13" s="12">
        <f t="shared" si="7"/>
        <v>4</v>
      </c>
      <c r="AZ13" s="12">
        <f t="shared" si="8"/>
        <v>31</v>
      </c>
      <c r="BA13" s="12">
        <f>Janreport11[[#This Row],[Days]]-Janreport11[[#This Row],[Absent]]</f>
        <v>29</v>
      </c>
      <c r="BB13" s="27">
        <v>45000</v>
      </c>
      <c r="BC13" s="27">
        <f>Janreport11[[#This Row],[Salary]]/Janreport11[[#This Row],[Days]]</f>
        <v>1451.6129032258063</v>
      </c>
      <c r="BD13" s="27">
        <f>Janreport11[[#This Row],[Per Day Salary]]*Janreport11[[#This Row],[Absent]]</f>
        <v>2903.2258064516127</v>
      </c>
      <c r="BE13" s="27">
        <f>Janreport11[[#This Row],[Salary]]-Janreport11[[#This Row],[Deduction]]</f>
        <v>42096.774193548386</v>
      </c>
      <c r="BF13" s="28"/>
      <c r="BG13" s="33"/>
    </row>
    <row r="14" spans="1:59">
      <c r="A14"/>
      <c r="B14"/>
      <c r="C14"/>
      <c r="F14" s="32"/>
      <c r="G14" s="11">
        <v>6</v>
      </c>
      <c r="H14" s="12">
        <v>1006</v>
      </c>
      <c r="I14" s="13" t="s">
        <v>8</v>
      </c>
      <c r="J14" s="11">
        <f t="shared" si="9"/>
        <v>4</v>
      </c>
      <c r="K14" s="12" t="s">
        <v>45</v>
      </c>
      <c r="L14" s="12" t="s">
        <v>40</v>
      </c>
      <c r="M14" s="12" t="s">
        <v>45</v>
      </c>
      <c r="N14" s="12" t="s">
        <v>45</v>
      </c>
      <c r="O14" s="12" t="str">
        <f t="shared" si="2"/>
        <v>WO</v>
      </c>
      <c r="P14" s="12" t="s">
        <v>45</v>
      </c>
      <c r="Q14" s="12" t="s">
        <v>45</v>
      </c>
      <c r="R14" s="12" t="s">
        <v>45</v>
      </c>
      <c r="S14" s="12" t="s">
        <v>45</v>
      </c>
      <c r="T14" s="12" t="s">
        <v>40</v>
      </c>
      <c r="U14" s="12" t="s">
        <v>45</v>
      </c>
      <c r="V14" s="12" t="str">
        <f t="shared" si="2"/>
        <v>WO</v>
      </c>
      <c r="W14" s="12" t="s">
        <v>45</v>
      </c>
      <c r="X14" s="12" t="s">
        <v>45</v>
      </c>
      <c r="Y14" s="12" t="s">
        <v>45</v>
      </c>
      <c r="Z14" s="12" t="s">
        <v>45</v>
      </c>
      <c r="AA14" s="12" t="s">
        <v>45</v>
      </c>
      <c r="AB14" s="12" t="s">
        <v>45</v>
      </c>
      <c r="AC14" s="12" t="str">
        <f t="shared" si="2"/>
        <v>WO</v>
      </c>
      <c r="AD14" s="12" t="s">
        <v>45</v>
      </c>
      <c r="AE14" s="12" t="s">
        <v>45</v>
      </c>
      <c r="AF14" s="12" t="s">
        <v>45</v>
      </c>
      <c r="AG14" s="12" t="s">
        <v>40</v>
      </c>
      <c r="AH14" s="12" t="s">
        <v>45</v>
      </c>
      <c r="AI14" s="12" t="s">
        <v>45</v>
      </c>
      <c r="AJ14" s="12" t="str">
        <f t="shared" si="2"/>
        <v>WO</v>
      </c>
      <c r="AK14" s="12" t="s">
        <v>45</v>
      </c>
      <c r="AL14" s="12" t="s">
        <v>45</v>
      </c>
      <c r="AM14" s="12" t="s">
        <v>45</v>
      </c>
      <c r="AN14" s="12" t="s">
        <v>45</v>
      </c>
      <c r="AO14" s="13" t="s">
        <v>45</v>
      </c>
      <c r="AP14" s="32"/>
      <c r="AQ14" s="33"/>
      <c r="AR14" s="12">
        <v>6</v>
      </c>
      <c r="AS14" s="12">
        <v>1006</v>
      </c>
      <c r="AT14" s="12" t="str">
        <f t="shared" si="3"/>
        <v>October</v>
      </c>
      <c r="AU14" s="12" t="s">
        <v>8</v>
      </c>
      <c r="AV14" s="11">
        <f t="shared" si="4"/>
        <v>24</v>
      </c>
      <c r="AW14" s="12">
        <f t="shared" si="5"/>
        <v>0</v>
      </c>
      <c r="AX14" s="12">
        <f t="shared" si="6"/>
        <v>3</v>
      </c>
      <c r="AY14" s="12">
        <f t="shared" si="7"/>
        <v>4</v>
      </c>
      <c r="AZ14" s="12">
        <f t="shared" si="8"/>
        <v>31</v>
      </c>
      <c r="BA14" s="12">
        <f>Janreport11[[#This Row],[Days]]-Janreport11[[#This Row],[Absent]]</f>
        <v>31</v>
      </c>
      <c r="BB14" s="27">
        <v>15000</v>
      </c>
      <c r="BC14" s="27">
        <f>Janreport11[[#This Row],[Salary]]/Janreport11[[#This Row],[Days]]</f>
        <v>483.87096774193549</v>
      </c>
      <c r="BD14" s="27">
        <f>Janreport11[[#This Row],[Per Day Salary]]*Janreport11[[#This Row],[Absent]]</f>
        <v>0</v>
      </c>
      <c r="BE14" s="27">
        <f>Janreport11[[#This Row],[Salary]]-Janreport11[[#This Row],[Deduction]]</f>
        <v>15000</v>
      </c>
      <c r="BF14" s="28"/>
      <c r="BG14" s="33"/>
    </row>
    <row r="15" spans="1:59">
      <c r="A15"/>
      <c r="B15"/>
      <c r="C15"/>
      <c r="F15" s="32"/>
      <c r="G15" s="11">
        <v>7</v>
      </c>
      <c r="H15" s="12">
        <v>1007</v>
      </c>
      <c r="I15" s="13" t="s">
        <v>9</v>
      </c>
      <c r="J15" s="11">
        <f t="shared" si="9"/>
        <v>4</v>
      </c>
      <c r="K15" s="12" t="s">
        <v>45</v>
      </c>
      <c r="L15" s="12" t="s">
        <v>40</v>
      </c>
      <c r="M15" s="12" t="s">
        <v>45</v>
      </c>
      <c r="N15" s="12" t="s">
        <v>45</v>
      </c>
      <c r="O15" s="12" t="str">
        <f t="shared" si="2"/>
        <v>WO</v>
      </c>
      <c r="P15" s="12" t="s">
        <v>46</v>
      </c>
      <c r="Q15" s="12" t="s">
        <v>45</v>
      </c>
      <c r="R15" s="12" t="s">
        <v>45</v>
      </c>
      <c r="S15" s="12" t="s">
        <v>45</v>
      </c>
      <c r="T15" s="12" t="s">
        <v>40</v>
      </c>
      <c r="U15" s="12" t="s">
        <v>45</v>
      </c>
      <c r="V15" s="12" t="str">
        <f t="shared" si="2"/>
        <v>WO</v>
      </c>
      <c r="W15" s="12" t="s">
        <v>45</v>
      </c>
      <c r="X15" s="12" t="s">
        <v>45</v>
      </c>
      <c r="Y15" s="12" t="s">
        <v>45</v>
      </c>
      <c r="Z15" s="12" t="s">
        <v>45</v>
      </c>
      <c r="AA15" s="12" t="s">
        <v>45</v>
      </c>
      <c r="AB15" s="12" t="s">
        <v>45</v>
      </c>
      <c r="AC15" s="12" t="str">
        <f t="shared" si="2"/>
        <v>WO</v>
      </c>
      <c r="AD15" s="12" t="s">
        <v>45</v>
      </c>
      <c r="AE15" s="12" t="s">
        <v>45</v>
      </c>
      <c r="AF15" s="12" t="s">
        <v>45</v>
      </c>
      <c r="AG15" s="12" t="s">
        <v>40</v>
      </c>
      <c r="AH15" s="12" t="s">
        <v>45</v>
      </c>
      <c r="AI15" s="12" t="s">
        <v>45</v>
      </c>
      <c r="AJ15" s="12" t="str">
        <f t="shared" si="2"/>
        <v>WO</v>
      </c>
      <c r="AK15" s="12" t="s">
        <v>45</v>
      </c>
      <c r="AL15" s="12" t="s">
        <v>45</v>
      </c>
      <c r="AM15" s="12" t="s">
        <v>45</v>
      </c>
      <c r="AN15" s="12" t="s">
        <v>45</v>
      </c>
      <c r="AO15" s="13" t="s">
        <v>45</v>
      </c>
      <c r="AP15" s="32"/>
      <c r="AQ15" s="33"/>
      <c r="AR15" s="12">
        <v>7</v>
      </c>
      <c r="AS15" s="12">
        <v>1007</v>
      </c>
      <c r="AT15" s="12" t="str">
        <f t="shared" si="3"/>
        <v>October</v>
      </c>
      <c r="AU15" s="12" t="s">
        <v>9</v>
      </c>
      <c r="AV15" s="11">
        <f t="shared" si="4"/>
        <v>23</v>
      </c>
      <c r="AW15" s="12">
        <f t="shared" si="5"/>
        <v>1</v>
      </c>
      <c r="AX15" s="12">
        <f t="shared" si="6"/>
        <v>3</v>
      </c>
      <c r="AY15" s="12">
        <f t="shared" si="7"/>
        <v>4</v>
      </c>
      <c r="AZ15" s="12">
        <f t="shared" si="8"/>
        <v>31</v>
      </c>
      <c r="BA15" s="12">
        <f>Janreport11[[#This Row],[Days]]-Janreport11[[#This Row],[Absent]]</f>
        <v>30</v>
      </c>
      <c r="BB15" s="27">
        <v>62000</v>
      </c>
      <c r="BC15" s="27">
        <f>Janreport11[[#This Row],[Salary]]/Janreport11[[#This Row],[Days]]</f>
        <v>2000</v>
      </c>
      <c r="BD15" s="27">
        <f>Janreport11[[#This Row],[Per Day Salary]]*Janreport11[[#This Row],[Absent]]</f>
        <v>2000</v>
      </c>
      <c r="BE15" s="27">
        <f>Janreport11[[#This Row],[Salary]]-Janreport11[[#This Row],[Deduction]]</f>
        <v>60000</v>
      </c>
      <c r="BF15" s="28"/>
      <c r="BG15" s="33"/>
    </row>
    <row r="16" spans="1:59">
      <c r="A16"/>
      <c r="B16"/>
      <c r="C16"/>
      <c r="F16" s="32"/>
      <c r="G16" s="11">
        <v>8</v>
      </c>
      <c r="H16" s="12">
        <v>1008</v>
      </c>
      <c r="I16" s="13" t="s">
        <v>10</v>
      </c>
      <c r="J16" s="11">
        <f t="shared" si="9"/>
        <v>4</v>
      </c>
      <c r="K16" s="12" t="s">
        <v>45</v>
      </c>
      <c r="L16" s="12" t="s">
        <v>40</v>
      </c>
      <c r="M16" s="12" t="s">
        <v>45</v>
      </c>
      <c r="N16" s="12" t="s">
        <v>45</v>
      </c>
      <c r="O16" s="12" t="str">
        <f t="shared" si="2"/>
        <v>WO</v>
      </c>
      <c r="P16" s="12" t="s">
        <v>45</v>
      </c>
      <c r="Q16" s="12" t="s">
        <v>45</v>
      </c>
      <c r="R16" s="12" t="s">
        <v>45</v>
      </c>
      <c r="S16" s="12" t="s">
        <v>45</v>
      </c>
      <c r="T16" s="12" t="s">
        <v>40</v>
      </c>
      <c r="U16" s="12" t="s">
        <v>45</v>
      </c>
      <c r="V16" s="12" t="str">
        <f t="shared" si="2"/>
        <v>WO</v>
      </c>
      <c r="W16" s="12" t="s">
        <v>45</v>
      </c>
      <c r="X16" s="12" t="s">
        <v>45</v>
      </c>
      <c r="Y16" s="12" t="s">
        <v>45</v>
      </c>
      <c r="Z16" s="12" t="s">
        <v>45</v>
      </c>
      <c r="AA16" s="12" t="s">
        <v>45</v>
      </c>
      <c r="AB16" s="12" t="s">
        <v>45</v>
      </c>
      <c r="AC16" s="12" t="str">
        <f t="shared" si="2"/>
        <v>WO</v>
      </c>
      <c r="AD16" s="12" t="s">
        <v>45</v>
      </c>
      <c r="AE16" s="12" t="s">
        <v>45</v>
      </c>
      <c r="AF16" s="12" t="s">
        <v>45</v>
      </c>
      <c r="AG16" s="12" t="s">
        <v>40</v>
      </c>
      <c r="AH16" s="12" t="s">
        <v>45</v>
      </c>
      <c r="AI16" s="12" t="s">
        <v>45</v>
      </c>
      <c r="AJ16" s="12" t="str">
        <f t="shared" si="2"/>
        <v>WO</v>
      </c>
      <c r="AK16" s="12" t="s">
        <v>45</v>
      </c>
      <c r="AL16" s="12" t="s">
        <v>45</v>
      </c>
      <c r="AM16" s="12" t="s">
        <v>45</v>
      </c>
      <c r="AN16" s="12" t="s">
        <v>45</v>
      </c>
      <c r="AO16" s="13" t="s">
        <v>45</v>
      </c>
      <c r="AP16" s="32"/>
      <c r="AQ16" s="33"/>
      <c r="AR16" s="12">
        <v>8</v>
      </c>
      <c r="AS16" s="12">
        <v>1008</v>
      </c>
      <c r="AT16" s="12" t="str">
        <f t="shared" si="3"/>
        <v>October</v>
      </c>
      <c r="AU16" s="12" t="s">
        <v>10</v>
      </c>
      <c r="AV16" s="11">
        <f t="shared" si="4"/>
        <v>24</v>
      </c>
      <c r="AW16" s="12">
        <f t="shared" si="5"/>
        <v>0</v>
      </c>
      <c r="AX16" s="12">
        <f t="shared" si="6"/>
        <v>3</v>
      </c>
      <c r="AY16" s="12">
        <f t="shared" si="7"/>
        <v>4</v>
      </c>
      <c r="AZ16" s="12">
        <f t="shared" si="8"/>
        <v>31</v>
      </c>
      <c r="BA16" s="12">
        <f>Janreport11[[#This Row],[Days]]-Janreport11[[#This Row],[Absent]]</f>
        <v>31</v>
      </c>
      <c r="BB16" s="27">
        <v>50000</v>
      </c>
      <c r="BC16" s="27">
        <f>Janreport11[[#This Row],[Salary]]/Janreport11[[#This Row],[Days]]</f>
        <v>1612.9032258064517</v>
      </c>
      <c r="BD16" s="27">
        <f>Janreport11[[#This Row],[Per Day Salary]]*Janreport11[[#This Row],[Absent]]</f>
        <v>0</v>
      </c>
      <c r="BE16" s="27">
        <f>Janreport11[[#This Row],[Salary]]-Janreport11[[#This Row],[Deduction]]</f>
        <v>50000</v>
      </c>
      <c r="BF16" s="28"/>
      <c r="BG16" s="33"/>
    </row>
    <row r="17" spans="1:59">
      <c r="A17"/>
      <c r="B17"/>
      <c r="C17"/>
      <c r="F17" s="32"/>
      <c r="G17" s="11">
        <v>9</v>
      </c>
      <c r="H17" s="12">
        <v>1009</v>
      </c>
      <c r="I17" s="13" t="s">
        <v>11</v>
      </c>
      <c r="J17" s="11">
        <f t="shared" si="9"/>
        <v>4</v>
      </c>
      <c r="K17" s="12" t="s">
        <v>45</v>
      </c>
      <c r="L17" s="12" t="s">
        <v>40</v>
      </c>
      <c r="M17" s="12" t="s">
        <v>45</v>
      </c>
      <c r="N17" s="12" t="s">
        <v>45</v>
      </c>
      <c r="O17" s="12" t="str">
        <f t="shared" si="2"/>
        <v>WO</v>
      </c>
      <c r="P17" s="12" t="s">
        <v>45</v>
      </c>
      <c r="Q17" s="12" t="s">
        <v>45</v>
      </c>
      <c r="R17" s="12" t="s">
        <v>45</v>
      </c>
      <c r="S17" s="12" t="s">
        <v>45</v>
      </c>
      <c r="T17" s="12" t="s">
        <v>40</v>
      </c>
      <c r="U17" s="12" t="s">
        <v>45</v>
      </c>
      <c r="V17" s="12" t="str">
        <f t="shared" si="2"/>
        <v>WO</v>
      </c>
      <c r="W17" s="12" t="s">
        <v>45</v>
      </c>
      <c r="X17" s="12" t="s">
        <v>45</v>
      </c>
      <c r="Y17" s="12" t="s">
        <v>46</v>
      </c>
      <c r="Z17" s="12" t="s">
        <v>45</v>
      </c>
      <c r="AA17" s="12" t="s">
        <v>45</v>
      </c>
      <c r="AB17" s="12" t="s">
        <v>45</v>
      </c>
      <c r="AC17" s="12" t="str">
        <f t="shared" ref="AC17:AJ28" si="10">IF(AC$7="Sun","WO","")</f>
        <v>WO</v>
      </c>
      <c r="AD17" s="12" t="s">
        <v>45</v>
      </c>
      <c r="AE17" s="12" t="s">
        <v>45</v>
      </c>
      <c r="AF17" s="12" t="s">
        <v>45</v>
      </c>
      <c r="AG17" s="12" t="s">
        <v>40</v>
      </c>
      <c r="AH17" s="12" t="s">
        <v>45</v>
      </c>
      <c r="AI17" s="12" t="s">
        <v>45</v>
      </c>
      <c r="AJ17" s="12" t="str">
        <f t="shared" si="10"/>
        <v>WO</v>
      </c>
      <c r="AK17" s="12" t="s">
        <v>45</v>
      </c>
      <c r="AL17" s="12" t="s">
        <v>45</v>
      </c>
      <c r="AM17" s="12" t="s">
        <v>45</v>
      </c>
      <c r="AN17" s="12" t="s">
        <v>45</v>
      </c>
      <c r="AO17" s="13" t="s">
        <v>45</v>
      </c>
      <c r="AP17" s="32"/>
      <c r="AQ17" s="33"/>
      <c r="AR17" s="12">
        <v>9</v>
      </c>
      <c r="AS17" s="12">
        <v>1009</v>
      </c>
      <c r="AT17" s="12" t="str">
        <f t="shared" si="3"/>
        <v>October</v>
      </c>
      <c r="AU17" s="12" t="s">
        <v>11</v>
      </c>
      <c r="AV17" s="11">
        <f t="shared" si="4"/>
        <v>23</v>
      </c>
      <c r="AW17" s="12">
        <f t="shared" si="5"/>
        <v>1</v>
      </c>
      <c r="AX17" s="12">
        <f t="shared" si="6"/>
        <v>3</v>
      </c>
      <c r="AY17" s="12">
        <f t="shared" si="7"/>
        <v>4</v>
      </c>
      <c r="AZ17" s="12">
        <f t="shared" si="8"/>
        <v>31</v>
      </c>
      <c r="BA17" s="12">
        <f>Janreport11[[#This Row],[Days]]-Janreport11[[#This Row],[Absent]]</f>
        <v>30</v>
      </c>
      <c r="BB17" s="27">
        <v>25000</v>
      </c>
      <c r="BC17" s="27">
        <f>Janreport11[[#This Row],[Salary]]/Janreport11[[#This Row],[Days]]</f>
        <v>806.45161290322585</v>
      </c>
      <c r="BD17" s="27">
        <f>Janreport11[[#This Row],[Per Day Salary]]*Janreport11[[#This Row],[Absent]]</f>
        <v>806.45161290322585</v>
      </c>
      <c r="BE17" s="27">
        <f>Janreport11[[#This Row],[Salary]]-Janreport11[[#This Row],[Deduction]]</f>
        <v>24193.548387096773</v>
      </c>
      <c r="BF17" s="28"/>
      <c r="BG17" s="33"/>
    </row>
    <row r="18" spans="1:59">
      <c r="A18"/>
      <c r="B18"/>
      <c r="C18"/>
      <c r="F18" s="32"/>
      <c r="G18" s="11">
        <v>10</v>
      </c>
      <c r="H18" s="12">
        <v>1010</v>
      </c>
      <c r="I18" s="13" t="s">
        <v>12</v>
      </c>
      <c r="J18" s="11">
        <f t="shared" si="9"/>
        <v>4</v>
      </c>
      <c r="K18" s="12" t="s">
        <v>45</v>
      </c>
      <c r="L18" s="12" t="s">
        <v>40</v>
      </c>
      <c r="M18" s="12" t="s">
        <v>45</v>
      </c>
      <c r="N18" s="12" t="s">
        <v>45</v>
      </c>
      <c r="O18" s="12" t="str">
        <f t="shared" ref="O18:V28" si="11">IF(O$7="Sun","WO","")</f>
        <v>WO</v>
      </c>
      <c r="P18" s="12" t="s">
        <v>45</v>
      </c>
      <c r="Q18" s="12" t="s">
        <v>45</v>
      </c>
      <c r="R18" s="12" t="s">
        <v>45</v>
      </c>
      <c r="S18" s="12" t="s">
        <v>45</v>
      </c>
      <c r="T18" s="12" t="s">
        <v>40</v>
      </c>
      <c r="U18" s="12" t="s">
        <v>45</v>
      </c>
      <c r="V18" s="12" t="str">
        <f t="shared" si="11"/>
        <v>WO</v>
      </c>
      <c r="W18" s="12" t="s">
        <v>45</v>
      </c>
      <c r="X18" s="12" t="s">
        <v>45</v>
      </c>
      <c r="Y18" s="12" t="s">
        <v>46</v>
      </c>
      <c r="Z18" s="12" t="s">
        <v>45</v>
      </c>
      <c r="AA18" s="12" t="s">
        <v>45</v>
      </c>
      <c r="AB18" s="12" t="s">
        <v>45</v>
      </c>
      <c r="AC18" s="12" t="str">
        <f t="shared" si="10"/>
        <v>WO</v>
      </c>
      <c r="AD18" s="12" t="s">
        <v>45</v>
      </c>
      <c r="AE18" s="12" t="s">
        <v>45</v>
      </c>
      <c r="AF18" s="12" t="s">
        <v>45</v>
      </c>
      <c r="AG18" s="12" t="s">
        <v>40</v>
      </c>
      <c r="AH18" s="12" t="s">
        <v>45</v>
      </c>
      <c r="AI18" s="12" t="s">
        <v>45</v>
      </c>
      <c r="AJ18" s="12" t="str">
        <f t="shared" si="10"/>
        <v>WO</v>
      </c>
      <c r="AK18" s="12" t="s">
        <v>45</v>
      </c>
      <c r="AL18" s="12" t="s">
        <v>45</v>
      </c>
      <c r="AM18" s="12" t="s">
        <v>45</v>
      </c>
      <c r="AN18" s="12" t="s">
        <v>45</v>
      </c>
      <c r="AO18" s="13" t="s">
        <v>45</v>
      </c>
      <c r="AP18" s="32"/>
      <c r="AQ18" s="33"/>
      <c r="AR18" s="12">
        <v>10</v>
      </c>
      <c r="AS18" s="12">
        <v>1010</v>
      </c>
      <c r="AT18" s="12" t="str">
        <f t="shared" si="3"/>
        <v>October</v>
      </c>
      <c r="AU18" s="12" t="s">
        <v>12</v>
      </c>
      <c r="AV18" s="11">
        <f t="shared" si="4"/>
        <v>23</v>
      </c>
      <c r="AW18" s="12">
        <f t="shared" si="5"/>
        <v>1</v>
      </c>
      <c r="AX18" s="12">
        <f t="shared" si="6"/>
        <v>3</v>
      </c>
      <c r="AY18" s="12">
        <f t="shared" si="7"/>
        <v>4</v>
      </c>
      <c r="AZ18" s="12">
        <f t="shared" si="8"/>
        <v>31</v>
      </c>
      <c r="BA18" s="12">
        <f>Janreport11[[#This Row],[Days]]-Janreport11[[#This Row],[Absent]]</f>
        <v>30</v>
      </c>
      <c r="BB18" s="27">
        <v>45000</v>
      </c>
      <c r="BC18" s="27">
        <f>Janreport11[[#This Row],[Salary]]/Janreport11[[#This Row],[Days]]</f>
        <v>1451.6129032258063</v>
      </c>
      <c r="BD18" s="27">
        <f>Janreport11[[#This Row],[Per Day Salary]]*Janreport11[[#This Row],[Absent]]</f>
        <v>1451.6129032258063</v>
      </c>
      <c r="BE18" s="27">
        <f>Janreport11[[#This Row],[Salary]]-Janreport11[[#This Row],[Deduction]]</f>
        <v>43548.387096774197</v>
      </c>
      <c r="BF18" s="28"/>
      <c r="BG18" s="33"/>
    </row>
    <row r="19" spans="1:59">
      <c r="A19"/>
      <c r="B19"/>
      <c r="C19"/>
      <c r="F19" s="32"/>
      <c r="G19" s="11">
        <v>11</v>
      </c>
      <c r="H19" s="12">
        <v>1011</v>
      </c>
      <c r="I19" s="13" t="s">
        <v>13</v>
      </c>
      <c r="J19" s="11">
        <f t="shared" si="9"/>
        <v>4</v>
      </c>
      <c r="K19" s="12" t="s">
        <v>45</v>
      </c>
      <c r="L19" s="12" t="s">
        <v>40</v>
      </c>
      <c r="M19" s="12" t="s">
        <v>45</v>
      </c>
      <c r="N19" s="12" t="s">
        <v>45</v>
      </c>
      <c r="O19" s="12" t="str">
        <f t="shared" si="11"/>
        <v>WO</v>
      </c>
      <c r="P19" s="12" t="s">
        <v>45</v>
      </c>
      <c r="Q19" s="12" t="s">
        <v>45</v>
      </c>
      <c r="R19" s="12" t="s">
        <v>45</v>
      </c>
      <c r="S19" s="12" t="s">
        <v>45</v>
      </c>
      <c r="T19" s="12" t="s">
        <v>40</v>
      </c>
      <c r="U19" s="12" t="s">
        <v>45</v>
      </c>
      <c r="V19" s="12" t="str">
        <f t="shared" si="11"/>
        <v>WO</v>
      </c>
      <c r="W19" s="12" t="s">
        <v>45</v>
      </c>
      <c r="X19" s="12" t="s">
        <v>45</v>
      </c>
      <c r="Y19" s="12" t="s">
        <v>45</v>
      </c>
      <c r="Z19" s="12" t="s">
        <v>45</v>
      </c>
      <c r="AA19" s="12" t="s">
        <v>45</v>
      </c>
      <c r="AB19" s="12" t="s">
        <v>45</v>
      </c>
      <c r="AC19" s="12" t="str">
        <f t="shared" si="10"/>
        <v>WO</v>
      </c>
      <c r="AD19" s="12" t="s">
        <v>45</v>
      </c>
      <c r="AE19" s="12" t="s">
        <v>45</v>
      </c>
      <c r="AF19" s="12" t="s">
        <v>45</v>
      </c>
      <c r="AG19" s="12" t="s">
        <v>40</v>
      </c>
      <c r="AH19" s="12" t="s">
        <v>45</v>
      </c>
      <c r="AI19" s="12" t="s">
        <v>45</v>
      </c>
      <c r="AJ19" s="12" t="str">
        <f t="shared" si="10"/>
        <v>WO</v>
      </c>
      <c r="AK19" s="12" t="s">
        <v>45</v>
      </c>
      <c r="AL19" s="12" t="s">
        <v>45</v>
      </c>
      <c r="AM19" s="12" t="s">
        <v>46</v>
      </c>
      <c r="AN19" s="12" t="s">
        <v>45</v>
      </c>
      <c r="AO19" s="13" t="s">
        <v>45</v>
      </c>
      <c r="AP19" s="32"/>
      <c r="AQ19" s="33"/>
      <c r="AR19" s="12">
        <v>11</v>
      </c>
      <c r="AS19" s="12">
        <v>1011</v>
      </c>
      <c r="AT19" s="12" t="str">
        <f t="shared" si="3"/>
        <v>October</v>
      </c>
      <c r="AU19" s="12" t="s">
        <v>13</v>
      </c>
      <c r="AV19" s="11">
        <f t="shared" si="4"/>
        <v>23</v>
      </c>
      <c r="AW19" s="12">
        <f t="shared" si="5"/>
        <v>1</v>
      </c>
      <c r="AX19" s="12">
        <f t="shared" si="6"/>
        <v>3</v>
      </c>
      <c r="AY19" s="12">
        <f t="shared" si="7"/>
        <v>4</v>
      </c>
      <c r="AZ19" s="12">
        <f t="shared" si="8"/>
        <v>31</v>
      </c>
      <c r="BA19" s="12">
        <f>Janreport11[[#This Row],[Days]]-Janreport11[[#This Row],[Absent]]</f>
        <v>30</v>
      </c>
      <c r="BB19" s="27">
        <v>48000</v>
      </c>
      <c r="BC19" s="27">
        <f>Janreport11[[#This Row],[Salary]]/Janreport11[[#This Row],[Days]]</f>
        <v>1548.3870967741937</v>
      </c>
      <c r="BD19" s="27">
        <f>Janreport11[[#This Row],[Per Day Salary]]*Janreport11[[#This Row],[Absent]]</f>
        <v>1548.3870967741937</v>
      </c>
      <c r="BE19" s="27">
        <f>Janreport11[[#This Row],[Salary]]-Janreport11[[#This Row],[Deduction]]</f>
        <v>46451.612903225803</v>
      </c>
      <c r="BF19" s="28"/>
      <c r="BG19" s="33"/>
    </row>
    <row r="20" spans="1:59">
      <c r="A20"/>
      <c r="B20"/>
      <c r="C20"/>
      <c r="F20" s="32"/>
      <c r="G20" s="11">
        <v>12</v>
      </c>
      <c r="H20" s="12">
        <v>1012</v>
      </c>
      <c r="I20" s="13" t="s">
        <v>14</v>
      </c>
      <c r="J20" s="11">
        <f t="shared" si="9"/>
        <v>4</v>
      </c>
      <c r="K20" s="12" t="s">
        <v>45</v>
      </c>
      <c r="L20" s="12" t="s">
        <v>40</v>
      </c>
      <c r="M20" s="12" t="s">
        <v>45</v>
      </c>
      <c r="N20" s="12" t="s">
        <v>45</v>
      </c>
      <c r="O20" s="12" t="str">
        <f t="shared" si="11"/>
        <v>WO</v>
      </c>
      <c r="P20" s="12" t="s">
        <v>45</v>
      </c>
      <c r="Q20" s="12" t="s">
        <v>45</v>
      </c>
      <c r="R20" s="12" t="s">
        <v>45</v>
      </c>
      <c r="S20" s="12" t="s">
        <v>45</v>
      </c>
      <c r="T20" s="12" t="s">
        <v>40</v>
      </c>
      <c r="U20" s="12" t="s">
        <v>45</v>
      </c>
      <c r="V20" s="12" t="str">
        <f t="shared" si="11"/>
        <v>WO</v>
      </c>
      <c r="W20" s="12" t="s">
        <v>45</v>
      </c>
      <c r="X20" s="12" t="s">
        <v>45</v>
      </c>
      <c r="Y20" s="12" t="s">
        <v>45</v>
      </c>
      <c r="Z20" s="12" t="s">
        <v>45</v>
      </c>
      <c r="AA20" s="12" t="s">
        <v>45</v>
      </c>
      <c r="AB20" s="12" t="s">
        <v>45</v>
      </c>
      <c r="AC20" s="12" t="str">
        <f t="shared" si="10"/>
        <v>WO</v>
      </c>
      <c r="AD20" s="12" t="s">
        <v>45</v>
      </c>
      <c r="AE20" s="12" t="s">
        <v>45</v>
      </c>
      <c r="AF20" s="12" t="s">
        <v>45</v>
      </c>
      <c r="AG20" s="12" t="s">
        <v>40</v>
      </c>
      <c r="AH20" s="12" t="s">
        <v>45</v>
      </c>
      <c r="AI20" s="12" t="s">
        <v>45</v>
      </c>
      <c r="AJ20" s="12" t="str">
        <f t="shared" si="10"/>
        <v>WO</v>
      </c>
      <c r="AK20" s="12" t="s">
        <v>45</v>
      </c>
      <c r="AL20" s="12" t="s">
        <v>45</v>
      </c>
      <c r="AM20" s="12" t="s">
        <v>45</v>
      </c>
      <c r="AN20" s="12" t="s">
        <v>45</v>
      </c>
      <c r="AO20" s="13" t="s">
        <v>45</v>
      </c>
      <c r="AP20" s="32"/>
      <c r="AQ20" s="33"/>
      <c r="AR20" s="12">
        <v>12</v>
      </c>
      <c r="AS20" s="12">
        <v>1012</v>
      </c>
      <c r="AT20" s="12" t="str">
        <f t="shared" si="3"/>
        <v>October</v>
      </c>
      <c r="AU20" s="12" t="s">
        <v>14</v>
      </c>
      <c r="AV20" s="11">
        <f t="shared" si="4"/>
        <v>24</v>
      </c>
      <c r="AW20" s="12">
        <f t="shared" si="5"/>
        <v>0</v>
      </c>
      <c r="AX20" s="12">
        <f t="shared" si="6"/>
        <v>3</v>
      </c>
      <c r="AY20" s="12">
        <f t="shared" si="7"/>
        <v>4</v>
      </c>
      <c r="AZ20" s="12">
        <f t="shared" si="8"/>
        <v>31</v>
      </c>
      <c r="BA20" s="12">
        <f>Janreport11[[#This Row],[Days]]-Janreport11[[#This Row],[Absent]]</f>
        <v>31</v>
      </c>
      <c r="BB20" s="27">
        <v>52000</v>
      </c>
      <c r="BC20" s="27">
        <f>Janreport11[[#This Row],[Salary]]/Janreport11[[#This Row],[Days]]</f>
        <v>1677.4193548387098</v>
      </c>
      <c r="BD20" s="27">
        <f>Janreport11[[#This Row],[Per Day Salary]]*Janreport11[[#This Row],[Absent]]</f>
        <v>0</v>
      </c>
      <c r="BE20" s="27">
        <f>Janreport11[[#This Row],[Salary]]-Janreport11[[#This Row],[Deduction]]</f>
        <v>52000</v>
      </c>
      <c r="BF20" s="28"/>
      <c r="BG20" s="33"/>
    </row>
    <row r="21" spans="1:59">
      <c r="A21"/>
      <c r="B21"/>
      <c r="C21"/>
      <c r="F21" s="32"/>
      <c r="G21" s="11">
        <v>13</v>
      </c>
      <c r="H21" s="12">
        <v>1013</v>
      </c>
      <c r="I21" s="13" t="s">
        <v>15</v>
      </c>
      <c r="J21" s="11">
        <f t="shared" si="9"/>
        <v>4</v>
      </c>
      <c r="K21" s="12" t="s">
        <v>45</v>
      </c>
      <c r="L21" s="12" t="s">
        <v>40</v>
      </c>
      <c r="M21" s="12" t="s">
        <v>45</v>
      </c>
      <c r="N21" s="12" t="s">
        <v>45</v>
      </c>
      <c r="O21" s="12" t="str">
        <f t="shared" si="11"/>
        <v>WO</v>
      </c>
      <c r="P21" s="12" t="s">
        <v>45</v>
      </c>
      <c r="Q21" s="12" t="s">
        <v>45</v>
      </c>
      <c r="R21" s="12" t="s">
        <v>46</v>
      </c>
      <c r="S21" s="12" t="s">
        <v>45</v>
      </c>
      <c r="T21" s="12" t="s">
        <v>40</v>
      </c>
      <c r="U21" s="12" t="s">
        <v>45</v>
      </c>
      <c r="V21" s="12" t="str">
        <f t="shared" si="11"/>
        <v>WO</v>
      </c>
      <c r="W21" s="12" t="s">
        <v>45</v>
      </c>
      <c r="X21" s="12" t="s">
        <v>45</v>
      </c>
      <c r="Y21" s="12" t="s">
        <v>46</v>
      </c>
      <c r="Z21" s="12" t="s">
        <v>45</v>
      </c>
      <c r="AA21" s="12" t="s">
        <v>45</v>
      </c>
      <c r="AB21" s="12" t="s">
        <v>45</v>
      </c>
      <c r="AC21" s="12" t="str">
        <f t="shared" si="10"/>
        <v>WO</v>
      </c>
      <c r="AD21" s="12" t="s">
        <v>45</v>
      </c>
      <c r="AE21" s="12" t="s">
        <v>45</v>
      </c>
      <c r="AF21" s="12" t="s">
        <v>45</v>
      </c>
      <c r="AG21" s="12" t="s">
        <v>40</v>
      </c>
      <c r="AH21" s="12" t="s">
        <v>45</v>
      </c>
      <c r="AI21" s="12" t="s">
        <v>45</v>
      </c>
      <c r="AJ21" s="12" t="str">
        <f t="shared" si="10"/>
        <v>WO</v>
      </c>
      <c r="AK21" s="12" t="s">
        <v>45</v>
      </c>
      <c r="AL21" s="12" t="s">
        <v>46</v>
      </c>
      <c r="AM21" s="12" t="s">
        <v>45</v>
      </c>
      <c r="AN21" s="12" t="s">
        <v>45</v>
      </c>
      <c r="AO21" s="13" t="s">
        <v>45</v>
      </c>
      <c r="AP21" s="32"/>
      <c r="AQ21" s="33"/>
      <c r="AR21" s="12">
        <v>13</v>
      </c>
      <c r="AS21" s="12">
        <v>1013</v>
      </c>
      <c r="AT21" s="12" t="str">
        <f t="shared" si="3"/>
        <v>October</v>
      </c>
      <c r="AU21" s="12" t="s">
        <v>15</v>
      </c>
      <c r="AV21" s="11">
        <f t="shared" si="4"/>
        <v>21</v>
      </c>
      <c r="AW21" s="12">
        <f t="shared" si="5"/>
        <v>3</v>
      </c>
      <c r="AX21" s="12">
        <f t="shared" si="6"/>
        <v>3</v>
      </c>
      <c r="AY21" s="12">
        <f t="shared" si="7"/>
        <v>4</v>
      </c>
      <c r="AZ21" s="12">
        <f t="shared" si="8"/>
        <v>31</v>
      </c>
      <c r="BA21" s="12">
        <f>Janreport11[[#This Row],[Days]]-Janreport11[[#This Row],[Absent]]</f>
        <v>28</v>
      </c>
      <c r="BB21" s="27">
        <v>42000</v>
      </c>
      <c r="BC21" s="27">
        <f>Janreport11[[#This Row],[Salary]]/Janreport11[[#This Row],[Days]]</f>
        <v>1354.8387096774193</v>
      </c>
      <c r="BD21" s="27">
        <f>Janreport11[[#This Row],[Per Day Salary]]*Janreport11[[#This Row],[Absent]]</f>
        <v>4064.5161290322576</v>
      </c>
      <c r="BE21" s="27">
        <f>Janreport11[[#This Row],[Salary]]-Janreport11[[#This Row],[Deduction]]</f>
        <v>37935.483870967742</v>
      </c>
      <c r="BF21" s="28"/>
      <c r="BG21" s="33"/>
    </row>
    <row r="22" spans="1:59">
      <c r="A22"/>
      <c r="B22"/>
      <c r="C22"/>
      <c r="F22" s="32"/>
      <c r="G22" s="11">
        <v>14</v>
      </c>
      <c r="H22" s="12">
        <v>1014</v>
      </c>
      <c r="I22" s="13" t="s">
        <v>16</v>
      </c>
      <c r="J22" s="11">
        <f t="shared" si="9"/>
        <v>4</v>
      </c>
      <c r="K22" s="12" t="s">
        <v>45</v>
      </c>
      <c r="L22" s="12" t="s">
        <v>40</v>
      </c>
      <c r="M22" s="12" t="s">
        <v>45</v>
      </c>
      <c r="N22" s="12" t="s">
        <v>45</v>
      </c>
      <c r="O22" s="12" t="str">
        <f t="shared" si="11"/>
        <v>WO</v>
      </c>
      <c r="P22" s="12" t="s">
        <v>45</v>
      </c>
      <c r="Q22" s="12" t="s">
        <v>45</v>
      </c>
      <c r="R22" s="12" t="s">
        <v>45</v>
      </c>
      <c r="S22" s="12" t="s">
        <v>45</v>
      </c>
      <c r="T22" s="12" t="s">
        <v>40</v>
      </c>
      <c r="U22" s="12" t="s">
        <v>45</v>
      </c>
      <c r="V22" s="12" t="str">
        <f t="shared" si="11"/>
        <v>WO</v>
      </c>
      <c r="W22" s="12" t="s">
        <v>45</v>
      </c>
      <c r="X22" s="12" t="s">
        <v>45</v>
      </c>
      <c r="Y22" s="12" t="s">
        <v>46</v>
      </c>
      <c r="Z22" s="12" t="s">
        <v>45</v>
      </c>
      <c r="AA22" s="12" t="s">
        <v>45</v>
      </c>
      <c r="AB22" s="12" t="s">
        <v>45</v>
      </c>
      <c r="AC22" s="12" t="str">
        <f t="shared" si="10"/>
        <v>WO</v>
      </c>
      <c r="AD22" s="12" t="s">
        <v>45</v>
      </c>
      <c r="AE22" s="12" t="s">
        <v>45</v>
      </c>
      <c r="AF22" s="12" t="s">
        <v>45</v>
      </c>
      <c r="AG22" s="12" t="s">
        <v>40</v>
      </c>
      <c r="AH22" s="12" t="s">
        <v>45</v>
      </c>
      <c r="AI22" s="12" t="s">
        <v>45</v>
      </c>
      <c r="AJ22" s="12" t="str">
        <f t="shared" si="10"/>
        <v>WO</v>
      </c>
      <c r="AK22" s="12" t="s">
        <v>45</v>
      </c>
      <c r="AL22" s="12" t="s">
        <v>45</v>
      </c>
      <c r="AM22" s="12" t="s">
        <v>45</v>
      </c>
      <c r="AN22" s="12" t="s">
        <v>46</v>
      </c>
      <c r="AO22" s="13" t="s">
        <v>45</v>
      </c>
      <c r="AP22" s="32"/>
      <c r="AQ22" s="33"/>
      <c r="AR22" s="12">
        <v>14</v>
      </c>
      <c r="AS22" s="12">
        <v>1014</v>
      </c>
      <c r="AT22" s="12" t="str">
        <f t="shared" si="3"/>
        <v>October</v>
      </c>
      <c r="AU22" s="12" t="s">
        <v>16</v>
      </c>
      <c r="AV22" s="11">
        <f t="shared" si="4"/>
        <v>22</v>
      </c>
      <c r="AW22" s="12">
        <f t="shared" si="5"/>
        <v>2</v>
      </c>
      <c r="AX22" s="12">
        <f t="shared" si="6"/>
        <v>3</v>
      </c>
      <c r="AY22" s="12">
        <f t="shared" si="7"/>
        <v>4</v>
      </c>
      <c r="AZ22" s="12">
        <f t="shared" si="8"/>
        <v>31</v>
      </c>
      <c r="BA22" s="12">
        <f>Janreport11[[#This Row],[Days]]-Janreport11[[#This Row],[Absent]]</f>
        <v>29</v>
      </c>
      <c r="BB22" s="27">
        <v>15000</v>
      </c>
      <c r="BC22" s="27">
        <f>Janreport11[[#This Row],[Salary]]/Janreport11[[#This Row],[Days]]</f>
        <v>483.87096774193549</v>
      </c>
      <c r="BD22" s="27">
        <f>Janreport11[[#This Row],[Per Day Salary]]*Janreport11[[#This Row],[Absent]]</f>
        <v>967.74193548387098</v>
      </c>
      <c r="BE22" s="27">
        <f>Janreport11[[#This Row],[Salary]]-Janreport11[[#This Row],[Deduction]]</f>
        <v>14032.258064516129</v>
      </c>
      <c r="BF22" s="28"/>
      <c r="BG22" s="33"/>
    </row>
    <row r="23" spans="1:59">
      <c r="A23"/>
      <c r="B23"/>
      <c r="C23"/>
      <c r="F23" s="32"/>
      <c r="G23" s="11">
        <v>15</v>
      </c>
      <c r="H23" s="12">
        <v>1015</v>
      </c>
      <c r="I23" s="13" t="s">
        <v>17</v>
      </c>
      <c r="J23" s="11">
        <f t="shared" si="9"/>
        <v>4</v>
      </c>
      <c r="K23" s="12" t="s">
        <v>45</v>
      </c>
      <c r="L23" s="12" t="s">
        <v>40</v>
      </c>
      <c r="M23" s="12" t="s">
        <v>45</v>
      </c>
      <c r="N23" s="12" t="s">
        <v>45</v>
      </c>
      <c r="O23" s="12" t="str">
        <f t="shared" si="11"/>
        <v>WO</v>
      </c>
      <c r="P23" s="12" t="s">
        <v>45</v>
      </c>
      <c r="Q23" s="12" t="s">
        <v>45</v>
      </c>
      <c r="R23" s="12" t="s">
        <v>45</v>
      </c>
      <c r="S23" s="12" t="s">
        <v>45</v>
      </c>
      <c r="T23" s="12" t="s">
        <v>40</v>
      </c>
      <c r="U23" s="12" t="s">
        <v>45</v>
      </c>
      <c r="V23" s="12" t="str">
        <f t="shared" si="11"/>
        <v>WO</v>
      </c>
      <c r="W23" s="12" t="s">
        <v>45</v>
      </c>
      <c r="X23" s="12" t="s">
        <v>45</v>
      </c>
      <c r="Y23" s="12" t="s">
        <v>45</v>
      </c>
      <c r="Z23" s="12" t="s">
        <v>45</v>
      </c>
      <c r="AA23" s="12" t="s">
        <v>45</v>
      </c>
      <c r="AB23" s="12" t="s">
        <v>45</v>
      </c>
      <c r="AC23" s="12" t="str">
        <f t="shared" si="10"/>
        <v>WO</v>
      </c>
      <c r="AD23" s="12" t="s">
        <v>45</v>
      </c>
      <c r="AE23" s="12" t="s">
        <v>45</v>
      </c>
      <c r="AF23" s="12" t="s">
        <v>45</v>
      </c>
      <c r="AG23" s="12" t="s">
        <v>40</v>
      </c>
      <c r="AH23" s="12" t="s">
        <v>45</v>
      </c>
      <c r="AI23" s="12" t="s">
        <v>45</v>
      </c>
      <c r="AJ23" s="12" t="str">
        <f t="shared" si="10"/>
        <v>WO</v>
      </c>
      <c r="AK23" s="12" t="s">
        <v>45</v>
      </c>
      <c r="AL23" s="12" t="s">
        <v>45</v>
      </c>
      <c r="AM23" s="12" t="s">
        <v>45</v>
      </c>
      <c r="AN23" s="12" t="s">
        <v>45</v>
      </c>
      <c r="AO23" s="13" t="s">
        <v>45</v>
      </c>
      <c r="AP23" s="32"/>
      <c r="AQ23" s="33"/>
      <c r="AR23" s="12">
        <v>15</v>
      </c>
      <c r="AS23" s="12">
        <v>1015</v>
      </c>
      <c r="AT23" s="12" t="str">
        <f t="shared" si="3"/>
        <v>October</v>
      </c>
      <c r="AU23" s="12" t="s">
        <v>17</v>
      </c>
      <c r="AV23" s="11">
        <f t="shared" si="4"/>
        <v>24</v>
      </c>
      <c r="AW23" s="12">
        <f t="shared" si="5"/>
        <v>0</v>
      </c>
      <c r="AX23" s="12">
        <f t="shared" si="6"/>
        <v>3</v>
      </c>
      <c r="AY23" s="12">
        <f t="shared" si="7"/>
        <v>4</v>
      </c>
      <c r="AZ23" s="12">
        <f t="shared" si="8"/>
        <v>31</v>
      </c>
      <c r="BA23" s="12">
        <f>Janreport11[[#This Row],[Days]]-Janreport11[[#This Row],[Absent]]</f>
        <v>31</v>
      </c>
      <c r="BB23" s="27">
        <v>46000</v>
      </c>
      <c r="BC23" s="27">
        <f>Janreport11[[#This Row],[Salary]]/Janreport11[[#This Row],[Days]]</f>
        <v>1483.8709677419354</v>
      </c>
      <c r="BD23" s="27">
        <f>Janreport11[[#This Row],[Per Day Salary]]*Janreport11[[#This Row],[Absent]]</f>
        <v>0</v>
      </c>
      <c r="BE23" s="27">
        <f>Janreport11[[#This Row],[Salary]]-Janreport11[[#This Row],[Deduction]]</f>
        <v>46000</v>
      </c>
      <c r="BF23" s="28"/>
      <c r="BG23" s="33"/>
    </row>
    <row r="24" spans="1:59">
      <c r="A24"/>
      <c r="B24"/>
      <c r="C24"/>
      <c r="F24" s="32"/>
      <c r="G24" s="11">
        <v>16</v>
      </c>
      <c r="H24" s="12">
        <v>1016</v>
      </c>
      <c r="I24" s="13" t="s">
        <v>18</v>
      </c>
      <c r="J24" s="11">
        <f t="shared" si="9"/>
        <v>4</v>
      </c>
      <c r="K24" s="12" t="s">
        <v>45</v>
      </c>
      <c r="L24" s="12" t="s">
        <v>40</v>
      </c>
      <c r="M24" s="12" t="s">
        <v>45</v>
      </c>
      <c r="N24" s="12" t="s">
        <v>45</v>
      </c>
      <c r="O24" s="12" t="str">
        <f t="shared" si="11"/>
        <v>WO</v>
      </c>
      <c r="P24" s="12" t="s">
        <v>45</v>
      </c>
      <c r="Q24" s="12" t="s">
        <v>45</v>
      </c>
      <c r="R24" s="12" t="s">
        <v>45</v>
      </c>
      <c r="S24" s="12" t="s">
        <v>45</v>
      </c>
      <c r="T24" s="12" t="s">
        <v>40</v>
      </c>
      <c r="U24" s="12" t="s">
        <v>45</v>
      </c>
      <c r="V24" s="12" t="str">
        <f t="shared" si="11"/>
        <v>WO</v>
      </c>
      <c r="W24" s="12" t="s">
        <v>45</v>
      </c>
      <c r="X24" s="12" t="s">
        <v>45</v>
      </c>
      <c r="Y24" s="12" t="s">
        <v>45</v>
      </c>
      <c r="Z24" s="12" t="s">
        <v>45</v>
      </c>
      <c r="AA24" s="12" t="s">
        <v>45</v>
      </c>
      <c r="AB24" s="12" t="s">
        <v>45</v>
      </c>
      <c r="AC24" s="12" t="str">
        <f t="shared" si="10"/>
        <v>WO</v>
      </c>
      <c r="AD24" s="12" t="s">
        <v>45</v>
      </c>
      <c r="AE24" s="12" t="s">
        <v>45</v>
      </c>
      <c r="AF24" s="12" t="s">
        <v>45</v>
      </c>
      <c r="AG24" s="12" t="s">
        <v>40</v>
      </c>
      <c r="AH24" s="12" t="s">
        <v>45</v>
      </c>
      <c r="AI24" s="12" t="s">
        <v>45</v>
      </c>
      <c r="AJ24" s="12" t="str">
        <f t="shared" si="10"/>
        <v>WO</v>
      </c>
      <c r="AK24" s="12" t="s">
        <v>45</v>
      </c>
      <c r="AL24" s="12" t="s">
        <v>45</v>
      </c>
      <c r="AM24" s="12" t="s">
        <v>45</v>
      </c>
      <c r="AN24" s="12" t="s">
        <v>45</v>
      </c>
      <c r="AO24" s="13" t="s">
        <v>45</v>
      </c>
      <c r="AP24" s="32"/>
      <c r="AQ24" s="33"/>
      <c r="AR24" s="12">
        <v>16</v>
      </c>
      <c r="AS24" s="12">
        <v>1016</v>
      </c>
      <c r="AT24" s="12" t="str">
        <f t="shared" si="3"/>
        <v>October</v>
      </c>
      <c r="AU24" s="12" t="s">
        <v>18</v>
      </c>
      <c r="AV24" s="11">
        <f t="shared" si="4"/>
        <v>24</v>
      </c>
      <c r="AW24" s="12">
        <f t="shared" si="5"/>
        <v>0</v>
      </c>
      <c r="AX24" s="12">
        <f t="shared" si="6"/>
        <v>3</v>
      </c>
      <c r="AY24" s="12">
        <f t="shared" si="7"/>
        <v>4</v>
      </c>
      <c r="AZ24" s="12">
        <f t="shared" si="8"/>
        <v>31</v>
      </c>
      <c r="BA24" s="12">
        <f>Janreport11[[#This Row],[Days]]-Janreport11[[#This Row],[Absent]]</f>
        <v>31</v>
      </c>
      <c r="BB24" s="27">
        <v>52000</v>
      </c>
      <c r="BC24" s="27">
        <f>Janreport11[[#This Row],[Salary]]/Janreport11[[#This Row],[Days]]</f>
        <v>1677.4193548387098</v>
      </c>
      <c r="BD24" s="27">
        <f>Janreport11[[#This Row],[Per Day Salary]]*Janreport11[[#This Row],[Absent]]</f>
        <v>0</v>
      </c>
      <c r="BE24" s="27">
        <f>Janreport11[[#This Row],[Salary]]-Janreport11[[#This Row],[Deduction]]</f>
        <v>52000</v>
      </c>
      <c r="BF24" s="28"/>
      <c r="BG24" s="33"/>
    </row>
    <row r="25" spans="1:59">
      <c r="A25"/>
      <c r="B25"/>
      <c r="C25"/>
      <c r="F25" s="32"/>
      <c r="G25" s="11">
        <v>17</v>
      </c>
      <c r="H25" s="12">
        <v>1017</v>
      </c>
      <c r="I25" s="13" t="s">
        <v>19</v>
      </c>
      <c r="J25" s="11">
        <f t="shared" si="9"/>
        <v>4</v>
      </c>
      <c r="K25" s="12" t="s">
        <v>45</v>
      </c>
      <c r="L25" s="12" t="s">
        <v>40</v>
      </c>
      <c r="M25" s="12" t="s">
        <v>45</v>
      </c>
      <c r="N25" s="12" t="s">
        <v>45</v>
      </c>
      <c r="O25" s="12" t="str">
        <f t="shared" si="11"/>
        <v>WO</v>
      </c>
      <c r="P25" s="12" t="s">
        <v>45</v>
      </c>
      <c r="Q25" s="12" t="s">
        <v>45</v>
      </c>
      <c r="R25" s="12" t="s">
        <v>45</v>
      </c>
      <c r="S25" s="12" t="s">
        <v>45</v>
      </c>
      <c r="T25" s="12" t="s">
        <v>40</v>
      </c>
      <c r="U25" s="12" t="s">
        <v>45</v>
      </c>
      <c r="V25" s="12" t="str">
        <f t="shared" si="11"/>
        <v>WO</v>
      </c>
      <c r="W25" s="12" t="s">
        <v>45</v>
      </c>
      <c r="X25" s="12" t="s">
        <v>45</v>
      </c>
      <c r="Y25" s="12" t="s">
        <v>45</v>
      </c>
      <c r="Z25" s="12" t="s">
        <v>45</v>
      </c>
      <c r="AA25" s="12" t="s">
        <v>45</v>
      </c>
      <c r="AB25" s="12" t="s">
        <v>45</v>
      </c>
      <c r="AC25" s="12" t="str">
        <f t="shared" si="10"/>
        <v>WO</v>
      </c>
      <c r="AD25" s="12" t="s">
        <v>45</v>
      </c>
      <c r="AE25" s="12" t="s">
        <v>45</v>
      </c>
      <c r="AF25" s="12" t="s">
        <v>45</v>
      </c>
      <c r="AG25" s="12" t="s">
        <v>40</v>
      </c>
      <c r="AH25" s="12" t="s">
        <v>45</v>
      </c>
      <c r="AI25" s="12" t="s">
        <v>45</v>
      </c>
      <c r="AJ25" s="12" t="str">
        <f t="shared" si="10"/>
        <v>WO</v>
      </c>
      <c r="AK25" s="12" t="s">
        <v>45</v>
      </c>
      <c r="AL25" s="12" t="s">
        <v>45</v>
      </c>
      <c r="AM25" s="12" t="s">
        <v>45</v>
      </c>
      <c r="AN25" s="12" t="s">
        <v>45</v>
      </c>
      <c r="AO25" s="13" t="s">
        <v>45</v>
      </c>
      <c r="AP25" s="32"/>
      <c r="AQ25" s="33"/>
      <c r="AR25" s="12">
        <v>17</v>
      </c>
      <c r="AS25" s="12">
        <v>1017</v>
      </c>
      <c r="AT25" s="12" t="str">
        <f t="shared" si="3"/>
        <v>October</v>
      </c>
      <c r="AU25" s="12" t="s">
        <v>19</v>
      </c>
      <c r="AV25" s="11">
        <f t="shared" si="4"/>
        <v>24</v>
      </c>
      <c r="AW25" s="12">
        <f t="shared" si="5"/>
        <v>0</v>
      </c>
      <c r="AX25" s="12">
        <f t="shared" si="6"/>
        <v>3</v>
      </c>
      <c r="AY25" s="12">
        <f t="shared" si="7"/>
        <v>4</v>
      </c>
      <c r="AZ25" s="12">
        <f t="shared" si="8"/>
        <v>31</v>
      </c>
      <c r="BA25" s="12">
        <f>Janreport11[[#This Row],[Days]]-Janreport11[[#This Row],[Absent]]</f>
        <v>31</v>
      </c>
      <c r="BB25" s="27">
        <v>42000</v>
      </c>
      <c r="BC25" s="27">
        <f>Janreport11[[#This Row],[Salary]]/Janreport11[[#This Row],[Days]]</f>
        <v>1354.8387096774193</v>
      </c>
      <c r="BD25" s="27">
        <f>Janreport11[[#This Row],[Per Day Salary]]*Janreport11[[#This Row],[Absent]]</f>
        <v>0</v>
      </c>
      <c r="BE25" s="27">
        <f>Janreport11[[#This Row],[Salary]]-Janreport11[[#This Row],[Deduction]]</f>
        <v>42000</v>
      </c>
      <c r="BF25" s="28"/>
      <c r="BG25" s="33"/>
    </row>
    <row r="26" spans="1:59">
      <c r="A26"/>
      <c r="B26"/>
      <c r="C26"/>
      <c r="F26" s="32"/>
      <c r="G26" s="11">
        <v>18</v>
      </c>
      <c r="H26" s="12">
        <v>1018</v>
      </c>
      <c r="I26" s="13" t="s">
        <v>20</v>
      </c>
      <c r="J26" s="11">
        <f t="shared" si="9"/>
        <v>4</v>
      </c>
      <c r="K26" s="12" t="s">
        <v>45</v>
      </c>
      <c r="L26" s="12" t="s">
        <v>40</v>
      </c>
      <c r="M26" s="12" t="s">
        <v>45</v>
      </c>
      <c r="N26" s="12" t="s">
        <v>45</v>
      </c>
      <c r="O26" s="12" t="str">
        <f t="shared" si="11"/>
        <v>WO</v>
      </c>
      <c r="P26" s="12" t="s">
        <v>45</v>
      </c>
      <c r="Q26" s="12" t="s">
        <v>45</v>
      </c>
      <c r="R26" s="12" t="s">
        <v>45</v>
      </c>
      <c r="S26" s="12" t="s">
        <v>45</v>
      </c>
      <c r="T26" s="12" t="s">
        <v>40</v>
      </c>
      <c r="U26" s="12" t="s">
        <v>45</v>
      </c>
      <c r="V26" s="12" t="str">
        <f t="shared" si="11"/>
        <v>WO</v>
      </c>
      <c r="W26" s="12" t="s">
        <v>45</v>
      </c>
      <c r="X26" s="12" t="s">
        <v>45</v>
      </c>
      <c r="Y26" s="12" t="s">
        <v>45</v>
      </c>
      <c r="Z26" s="12" t="s">
        <v>45</v>
      </c>
      <c r="AA26" s="12" t="s">
        <v>45</v>
      </c>
      <c r="AB26" s="12" t="s">
        <v>45</v>
      </c>
      <c r="AC26" s="12" t="str">
        <f t="shared" si="10"/>
        <v>WO</v>
      </c>
      <c r="AD26" s="12" t="s">
        <v>45</v>
      </c>
      <c r="AE26" s="12" t="s">
        <v>45</v>
      </c>
      <c r="AF26" s="12" t="s">
        <v>45</v>
      </c>
      <c r="AG26" s="12" t="s">
        <v>40</v>
      </c>
      <c r="AH26" s="12" t="s">
        <v>45</v>
      </c>
      <c r="AI26" s="12" t="s">
        <v>45</v>
      </c>
      <c r="AJ26" s="12" t="str">
        <f t="shared" si="10"/>
        <v>WO</v>
      </c>
      <c r="AK26" s="12" t="s">
        <v>45</v>
      </c>
      <c r="AL26" s="12" t="s">
        <v>45</v>
      </c>
      <c r="AM26" s="12" t="s">
        <v>45</v>
      </c>
      <c r="AN26" s="12" t="s">
        <v>45</v>
      </c>
      <c r="AO26" s="13" t="s">
        <v>45</v>
      </c>
      <c r="AP26" s="32"/>
      <c r="AQ26" s="33"/>
      <c r="AR26" s="12">
        <v>18</v>
      </c>
      <c r="AS26" s="12">
        <v>1018</v>
      </c>
      <c r="AT26" s="12" t="str">
        <f t="shared" si="3"/>
        <v>October</v>
      </c>
      <c r="AU26" s="12" t="s">
        <v>20</v>
      </c>
      <c r="AV26" s="11">
        <f t="shared" si="4"/>
        <v>24</v>
      </c>
      <c r="AW26" s="12">
        <f t="shared" si="5"/>
        <v>0</v>
      </c>
      <c r="AX26" s="12">
        <f t="shared" si="6"/>
        <v>3</v>
      </c>
      <c r="AY26" s="12">
        <f t="shared" si="7"/>
        <v>4</v>
      </c>
      <c r="AZ26" s="12">
        <f t="shared" si="8"/>
        <v>31</v>
      </c>
      <c r="BA26" s="12">
        <f>Janreport11[[#This Row],[Days]]-Janreport11[[#This Row],[Absent]]</f>
        <v>31</v>
      </c>
      <c r="BB26" s="27">
        <v>62000</v>
      </c>
      <c r="BC26" s="27">
        <f>Janreport11[[#This Row],[Salary]]/Janreport11[[#This Row],[Days]]</f>
        <v>2000</v>
      </c>
      <c r="BD26" s="27">
        <f>Janreport11[[#This Row],[Per Day Salary]]*Janreport11[[#This Row],[Absent]]</f>
        <v>0</v>
      </c>
      <c r="BE26" s="27">
        <f>Janreport11[[#This Row],[Salary]]-Janreport11[[#This Row],[Deduction]]</f>
        <v>62000</v>
      </c>
      <c r="BF26" s="28"/>
      <c r="BG26" s="33"/>
    </row>
    <row r="27" spans="1:59">
      <c r="A27"/>
      <c r="B27"/>
      <c r="C27"/>
      <c r="F27" s="32"/>
      <c r="G27" s="11">
        <v>19</v>
      </c>
      <c r="H27" s="12">
        <v>1019</v>
      </c>
      <c r="I27" s="13" t="s">
        <v>21</v>
      </c>
      <c r="J27" s="11">
        <f t="shared" si="9"/>
        <v>4</v>
      </c>
      <c r="K27" s="12" t="s">
        <v>45</v>
      </c>
      <c r="L27" s="12" t="s">
        <v>40</v>
      </c>
      <c r="M27" s="12" t="s">
        <v>45</v>
      </c>
      <c r="N27" s="12" t="s">
        <v>45</v>
      </c>
      <c r="O27" s="12" t="str">
        <f t="shared" si="11"/>
        <v>WO</v>
      </c>
      <c r="P27" s="12" t="s">
        <v>45</v>
      </c>
      <c r="Q27" s="12" t="s">
        <v>45</v>
      </c>
      <c r="R27" s="12" t="s">
        <v>45</v>
      </c>
      <c r="S27" s="12" t="s">
        <v>45</v>
      </c>
      <c r="T27" s="12" t="s">
        <v>40</v>
      </c>
      <c r="U27" s="12" t="s">
        <v>45</v>
      </c>
      <c r="V27" s="12" t="str">
        <f t="shared" si="11"/>
        <v>WO</v>
      </c>
      <c r="W27" s="12" t="s">
        <v>45</v>
      </c>
      <c r="X27" s="12" t="s">
        <v>45</v>
      </c>
      <c r="Y27" s="12" t="s">
        <v>45</v>
      </c>
      <c r="Z27" s="12" t="s">
        <v>45</v>
      </c>
      <c r="AA27" s="12" t="s">
        <v>45</v>
      </c>
      <c r="AB27" s="12" t="s">
        <v>45</v>
      </c>
      <c r="AC27" s="12" t="str">
        <f t="shared" si="10"/>
        <v>WO</v>
      </c>
      <c r="AD27" s="12" t="s">
        <v>45</v>
      </c>
      <c r="AE27" s="12" t="s">
        <v>45</v>
      </c>
      <c r="AF27" s="12" t="s">
        <v>45</v>
      </c>
      <c r="AG27" s="12" t="s">
        <v>40</v>
      </c>
      <c r="AH27" s="12" t="s">
        <v>45</v>
      </c>
      <c r="AI27" s="12" t="s">
        <v>45</v>
      </c>
      <c r="AJ27" s="12" t="str">
        <f t="shared" si="10"/>
        <v>WO</v>
      </c>
      <c r="AK27" s="12" t="s">
        <v>45</v>
      </c>
      <c r="AL27" s="12" t="s">
        <v>45</v>
      </c>
      <c r="AM27" s="12" t="s">
        <v>45</v>
      </c>
      <c r="AN27" s="12" t="s">
        <v>45</v>
      </c>
      <c r="AO27" s="13" t="s">
        <v>45</v>
      </c>
      <c r="AP27" s="32"/>
      <c r="AQ27" s="33"/>
      <c r="AR27" s="12">
        <v>19</v>
      </c>
      <c r="AS27" s="12">
        <v>1019</v>
      </c>
      <c r="AT27" s="12" t="str">
        <f t="shared" si="3"/>
        <v>October</v>
      </c>
      <c r="AU27" s="12" t="s">
        <v>21</v>
      </c>
      <c r="AV27" s="11">
        <f t="shared" si="4"/>
        <v>24</v>
      </c>
      <c r="AW27" s="12">
        <f t="shared" si="5"/>
        <v>0</v>
      </c>
      <c r="AX27" s="12">
        <f t="shared" si="6"/>
        <v>3</v>
      </c>
      <c r="AY27" s="12">
        <f t="shared" si="7"/>
        <v>4</v>
      </c>
      <c r="AZ27" s="12">
        <f t="shared" si="8"/>
        <v>31</v>
      </c>
      <c r="BA27" s="12">
        <f>Janreport11[[#This Row],[Days]]-Janreport11[[#This Row],[Absent]]</f>
        <v>31</v>
      </c>
      <c r="BB27" s="27">
        <v>41000</v>
      </c>
      <c r="BC27" s="27">
        <f>Janreport11[[#This Row],[Salary]]/Janreport11[[#This Row],[Days]]</f>
        <v>1322.5806451612902</v>
      </c>
      <c r="BD27" s="27">
        <f>Janreport11[[#This Row],[Per Day Salary]]*Janreport11[[#This Row],[Absent]]</f>
        <v>0</v>
      </c>
      <c r="BE27" s="27">
        <f>Janreport11[[#This Row],[Salary]]-Janreport11[[#This Row],[Deduction]]</f>
        <v>41000</v>
      </c>
      <c r="BF27" s="28"/>
      <c r="BG27" s="33"/>
    </row>
    <row r="28" spans="1:59" ht="14.4" thickBot="1">
      <c r="A28"/>
      <c r="B28"/>
      <c r="C28"/>
      <c r="F28" s="32"/>
      <c r="G28" s="14">
        <v>20</v>
      </c>
      <c r="H28" s="15">
        <v>1020</v>
      </c>
      <c r="I28" s="16" t="s">
        <v>22</v>
      </c>
      <c r="J28" s="14">
        <f t="shared" si="9"/>
        <v>4</v>
      </c>
      <c r="K28" s="15" t="s">
        <v>45</v>
      </c>
      <c r="L28" s="15" t="s">
        <v>40</v>
      </c>
      <c r="M28" s="15" t="s">
        <v>45</v>
      </c>
      <c r="N28" s="15" t="s">
        <v>45</v>
      </c>
      <c r="O28" s="15" t="str">
        <f t="shared" si="11"/>
        <v>WO</v>
      </c>
      <c r="P28" s="15" t="s">
        <v>45</v>
      </c>
      <c r="Q28" s="15" t="s">
        <v>45</v>
      </c>
      <c r="R28" s="15" t="s">
        <v>45</v>
      </c>
      <c r="S28" s="15" t="s">
        <v>45</v>
      </c>
      <c r="T28" s="15" t="s">
        <v>40</v>
      </c>
      <c r="U28" s="15" t="s">
        <v>45</v>
      </c>
      <c r="V28" s="15" t="str">
        <f t="shared" si="11"/>
        <v>WO</v>
      </c>
      <c r="W28" s="15" t="s">
        <v>45</v>
      </c>
      <c r="X28" s="15" t="s">
        <v>45</v>
      </c>
      <c r="Y28" s="15" t="s">
        <v>45</v>
      </c>
      <c r="Z28" s="15" t="s">
        <v>45</v>
      </c>
      <c r="AA28" s="15" t="s">
        <v>45</v>
      </c>
      <c r="AB28" s="15" t="s">
        <v>45</v>
      </c>
      <c r="AC28" s="15" t="str">
        <f t="shared" si="10"/>
        <v>WO</v>
      </c>
      <c r="AD28" s="15" t="s">
        <v>45</v>
      </c>
      <c r="AE28" s="15" t="s">
        <v>45</v>
      </c>
      <c r="AF28" s="15" t="s">
        <v>45</v>
      </c>
      <c r="AG28" s="15" t="s">
        <v>40</v>
      </c>
      <c r="AH28" s="15" t="s">
        <v>45</v>
      </c>
      <c r="AI28" s="15" t="s">
        <v>45</v>
      </c>
      <c r="AJ28" s="15" t="str">
        <f t="shared" si="10"/>
        <v>WO</v>
      </c>
      <c r="AK28" s="15" t="s">
        <v>45</v>
      </c>
      <c r="AL28" s="15" t="s">
        <v>45</v>
      </c>
      <c r="AM28" s="15" t="s">
        <v>45</v>
      </c>
      <c r="AN28" s="15" t="s">
        <v>45</v>
      </c>
      <c r="AO28" s="16" t="s">
        <v>45</v>
      </c>
      <c r="AP28" s="32"/>
      <c r="AQ28" s="33"/>
      <c r="AR28" s="15">
        <v>20</v>
      </c>
      <c r="AS28" s="15">
        <v>1020</v>
      </c>
      <c r="AT28" s="15" t="str">
        <f t="shared" si="3"/>
        <v>October</v>
      </c>
      <c r="AU28" s="15" t="s">
        <v>22</v>
      </c>
      <c r="AV28" s="14">
        <f t="shared" si="4"/>
        <v>24</v>
      </c>
      <c r="AW28" s="15">
        <f t="shared" si="5"/>
        <v>0</v>
      </c>
      <c r="AX28" s="15">
        <f t="shared" si="6"/>
        <v>3</v>
      </c>
      <c r="AY28" s="15">
        <f t="shared" si="7"/>
        <v>4</v>
      </c>
      <c r="AZ28" s="15">
        <f t="shared" si="8"/>
        <v>31</v>
      </c>
      <c r="BA28" s="15">
        <f>Janreport11[[#This Row],[Days]]-Janreport11[[#This Row],[Absent]]</f>
        <v>31</v>
      </c>
      <c r="BB28" s="29">
        <v>30000</v>
      </c>
      <c r="BC28" s="29">
        <f>Janreport11[[#This Row],[Salary]]/Janreport11[[#This Row],[Days]]</f>
        <v>967.74193548387098</v>
      </c>
      <c r="BD28" s="29">
        <f>Janreport11[[#This Row],[Per Day Salary]]*Janreport11[[#This Row],[Absent]]</f>
        <v>0</v>
      </c>
      <c r="BE28" s="29">
        <f>Janreport11[[#This Row],[Salary]]-Janreport11[[#This Row],[Deduction]]</f>
        <v>30000</v>
      </c>
      <c r="BF28" s="30"/>
      <c r="BG28" s="33"/>
    </row>
    <row r="29" spans="1:59" ht="14.4" thickTop="1">
      <c r="A29"/>
      <c r="B29"/>
      <c r="C29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</row>
    <row r="30" spans="1:59">
      <c r="A30"/>
      <c r="B30"/>
      <c r="C30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</row>
    <row r="31" spans="1:59">
      <c r="A31"/>
      <c r="B31"/>
      <c r="C31"/>
    </row>
    <row r="32" spans="1:59">
      <c r="A32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</sheetData>
  <mergeCells count="1">
    <mergeCell ref="G7:I7"/>
  </mergeCells>
  <conditionalFormatting sqref="K9:AO28">
    <cfRule type="containsText" dxfId="68" priority="1" operator="containsText" text="L">
      <formula>NOT(ISERROR(SEARCH("L",K9)))</formula>
    </cfRule>
    <cfRule type="containsText" dxfId="67" priority="2" operator="containsText" text="A">
      <formula>NOT(ISERROR(SEARCH("A",K9)))</formula>
    </cfRule>
    <cfRule type="containsText" dxfId="66" priority="3" operator="containsText" text="P">
      <formula>NOT(ISERROR(SEARCH("P",K9)))</formula>
    </cfRule>
    <cfRule type="containsText" dxfId="65" priority="4" operator="containsText" text="WO">
      <formula>NOT(ISERROR(SEARCH("WO",K9)))</formula>
    </cfRule>
  </conditionalFormatting>
  <dataValidations count="1">
    <dataValidation type="list" allowBlank="1" showInputMessage="1" showErrorMessage="1" sqref="K9:N28 P9:U28 W9:AB28 AD9:AI27 AD28:AI28 AK9:AO28" xr:uid="{E10ED6AA-A750-405A-B92F-7C6B830E3292}">
      <formula1>"P,A,L"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2666C9-8630-46E4-8636-066A0B4BB54C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6CC5B6D4-B82B-40AD-8D36-213C133A2AB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Oct!AV9:AY9</xm:f>
              <xm:sqref>BF9</xm:sqref>
            </x14:sparkline>
            <x14:sparkline>
              <xm:f>Oct!AV10:AY10</xm:f>
              <xm:sqref>BF10</xm:sqref>
            </x14:sparkline>
            <x14:sparkline>
              <xm:f>Oct!AV11:AY11</xm:f>
              <xm:sqref>BF11</xm:sqref>
            </x14:sparkline>
            <x14:sparkline>
              <xm:f>Oct!AV12:AY12</xm:f>
              <xm:sqref>BF12</xm:sqref>
            </x14:sparkline>
            <x14:sparkline>
              <xm:f>Oct!AV13:AY13</xm:f>
              <xm:sqref>BF13</xm:sqref>
            </x14:sparkline>
            <x14:sparkline>
              <xm:f>Oct!AV14:AY14</xm:f>
              <xm:sqref>BF14</xm:sqref>
            </x14:sparkline>
            <x14:sparkline>
              <xm:f>Oct!AV15:AY15</xm:f>
              <xm:sqref>BF15</xm:sqref>
            </x14:sparkline>
            <x14:sparkline>
              <xm:f>Oct!AV16:AY16</xm:f>
              <xm:sqref>BF16</xm:sqref>
            </x14:sparkline>
            <x14:sparkline>
              <xm:f>Oct!AV17:AY17</xm:f>
              <xm:sqref>BF17</xm:sqref>
            </x14:sparkline>
            <x14:sparkline>
              <xm:f>Oct!AV18:AY18</xm:f>
              <xm:sqref>BF18</xm:sqref>
            </x14:sparkline>
            <x14:sparkline>
              <xm:f>Oct!AV19:AY19</xm:f>
              <xm:sqref>BF19</xm:sqref>
            </x14:sparkline>
            <x14:sparkline>
              <xm:f>Oct!AV20:AY20</xm:f>
              <xm:sqref>BF20</xm:sqref>
            </x14:sparkline>
            <x14:sparkline>
              <xm:f>Oct!AV21:AY21</xm:f>
              <xm:sqref>BF21</xm:sqref>
            </x14:sparkline>
            <x14:sparkline>
              <xm:f>Oct!AV22:AY22</xm:f>
              <xm:sqref>BF22</xm:sqref>
            </x14:sparkline>
            <x14:sparkline>
              <xm:f>Oct!AV23:AY23</xm:f>
              <xm:sqref>BF23</xm:sqref>
            </x14:sparkline>
            <x14:sparkline>
              <xm:f>Oct!AV24:AY24</xm:f>
              <xm:sqref>BF24</xm:sqref>
            </x14:sparkline>
            <x14:sparkline>
              <xm:f>Oct!AV25:AY25</xm:f>
              <xm:sqref>BF25</xm:sqref>
            </x14:sparkline>
            <x14:sparkline>
              <xm:f>Oct!AV26:AY26</xm:f>
              <xm:sqref>BF26</xm:sqref>
            </x14:sparkline>
            <x14:sparkline>
              <xm:f>Oct!AV27:AY27</xm:f>
              <xm:sqref>BF27</xm:sqref>
            </x14:sparkline>
            <x14:sparkline>
              <xm:f>Oct!AV28:AY28</xm:f>
              <xm:sqref>BF28</xm:sqref>
            </x14:sparkline>
          </x14:sparklines>
        </x14:sparklineGroup>
      </x14:sparklineGroup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BB7C9-B2FA-4F44-8AEF-8AB9DFB40B7D}">
  <dimension ref="A1:BG37"/>
  <sheetViews>
    <sheetView topLeftCell="T1" workbookViewId="0">
      <selection activeCell="AW10" sqref="AW10"/>
    </sheetView>
  </sheetViews>
  <sheetFormatPr defaultColWidth="8.69921875" defaultRowHeight="13.8"/>
  <cols>
    <col min="1" max="6" width="8.69921875" style="31"/>
    <col min="7" max="7" width="4.796875" style="31" bestFit="1" customWidth="1"/>
    <col min="8" max="8" width="11.296875" style="31" bestFit="1" customWidth="1"/>
    <col min="9" max="9" width="15.19921875" style="31" bestFit="1" customWidth="1"/>
    <col min="10" max="10" width="8.09765625" style="31" bestFit="1" customWidth="1"/>
    <col min="11" max="11" width="4.5" style="31" bestFit="1" customWidth="1"/>
    <col min="12" max="12" width="10.69921875" style="31" bestFit="1" customWidth="1"/>
    <col min="13" max="13" width="3" style="31" bestFit="1" customWidth="1"/>
    <col min="14" max="14" width="3.5" style="31" bestFit="1" customWidth="1"/>
    <col min="15" max="15" width="4.09765625" style="31" bestFit="1" customWidth="1"/>
    <col min="16" max="16" width="4.3984375" style="31" bestFit="1" customWidth="1"/>
    <col min="17" max="17" width="3.796875" style="31" bestFit="1" customWidth="1"/>
    <col min="18" max="18" width="4.5" style="31" bestFit="1" customWidth="1"/>
    <col min="19" max="19" width="3.8984375" style="31" bestFit="1" customWidth="1"/>
    <col min="20" max="20" width="3" style="31" bestFit="1" customWidth="1"/>
    <col min="21" max="21" width="3.5" style="31" bestFit="1" customWidth="1"/>
    <col min="22" max="22" width="4.09765625" style="31" bestFit="1" customWidth="1"/>
    <col min="23" max="23" width="4.3984375" style="31" bestFit="1" customWidth="1"/>
    <col min="24" max="24" width="3.796875" style="31" bestFit="1" customWidth="1"/>
    <col min="25" max="25" width="4.5" style="31" bestFit="1" customWidth="1"/>
    <col min="26" max="26" width="3.8984375" style="31" bestFit="1" customWidth="1"/>
    <col min="27" max="27" width="3" style="31" bestFit="1" customWidth="1"/>
    <col min="28" max="28" width="3.5" style="31" bestFit="1" customWidth="1"/>
    <col min="29" max="29" width="4.09765625" style="31" bestFit="1" customWidth="1"/>
    <col min="30" max="30" width="4.3984375" style="31" bestFit="1" customWidth="1"/>
    <col min="31" max="31" width="3.796875" style="31" bestFit="1" customWidth="1"/>
    <col min="32" max="32" width="4.5" style="31" bestFit="1" customWidth="1"/>
    <col min="33" max="33" width="3.8984375" style="31" bestFit="1" customWidth="1"/>
    <col min="34" max="34" width="3" style="31" bestFit="1" customWidth="1"/>
    <col min="35" max="35" width="3.5" style="31" bestFit="1" customWidth="1"/>
    <col min="36" max="36" width="4.09765625" style="31" bestFit="1" customWidth="1"/>
    <col min="37" max="37" width="4.3984375" style="31" bestFit="1" customWidth="1"/>
    <col min="38" max="38" width="3.796875" style="31" bestFit="1" customWidth="1"/>
    <col min="39" max="39" width="4.5" style="31" bestFit="1" customWidth="1"/>
    <col min="40" max="40" width="3.8984375" style="31" bestFit="1" customWidth="1"/>
    <col min="41" max="41" width="3" style="31" bestFit="1" customWidth="1"/>
    <col min="42" max="43" width="8.69921875" style="31"/>
    <col min="44" max="44" width="6.796875" style="31" customWidth="1"/>
    <col min="45" max="46" width="13.19921875" style="31" customWidth="1"/>
    <col min="47" max="47" width="16.296875" style="31" customWidth="1"/>
    <col min="48" max="48" width="9.19921875" style="31" customWidth="1"/>
    <col min="49" max="50" width="8.69921875" style="31"/>
    <col min="51" max="51" width="9.69921875" style="31" customWidth="1"/>
    <col min="52" max="52" width="8.69921875" style="31"/>
    <col min="53" max="53" width="11" style="31" customWidth="1"/>
    <col min="54" max="54" width="11.3984375" style="31" bestFit="1" customWidth="1"/>
    <col min="55" max="55" width="14.59765625" style="31" customWidth="1"/>
    <col min="56" max="56" width="13" style="31" customWidth="1"/>
    <col min="57" max="57" width="12.5" style="31" customWidth="1"/>
    <col min="58" max="58" width="19" style="31" customWidth="1"/>
    <col min="59" max="16384" width="8.69921875" style="31"/>
  </cols>
  <sheetData>
    <row r="1" spans="1:59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9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9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9">
      <c r="A4"/>
      <c r="B4"/>
      <c r="C4"/>
      <c r="F4" s="34"/>
      <c r="G4" s="34"/>
      <c r="H4" s="34"/>
      <c r="I4" s="34"/>
      <c r="J4" s="34"/>
      <c r="K4" s="34"/>
      <c r="L4" s="34"/>
      <c r="M4" s="34"/>
    </row>
    <row r="5" spans="1:59">
      <c r="A5"/>
      <c r="B5"/>
      <c r="C5"/>
      <c r="F5" s="34"/>
      <c r="G5" s="34" t="s">
        <v>27</v>
      </c>
      <c r="H5" s="35">
        <v>45962</v>
      </c>
      <c r="I5" s="34">
        <f>(DATEDIF($H$5,$L$5,"D"))+1</f>
        <v>30</v>
      </c>
      <c r="J5" s="34" t="str">
        <f>TEXT(H5,"MMMM")</f>
        <v>November</v>
      </c>
      <c r="K5" s="34" t="s">
        <v>28</v>
      </c>
      <c r="L5" s="35">
        <f>EOMONTH(H5,0)</f>
        <v>45991</v>
      </c>
      <c r="M5" s="34"/>
    </row>
    <row r="6" spans="1:59" ht="14.4" thickBot="1">
      <c r="A6"/>
      <c r="B6"/>
      <c r="C6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</row>
    <row r="7" spans="1:59" ht="15" thickTop="1" thickBot="1">
      <c r="A7"/>
      <c r="B7"/>
      <c r="C7"/>
      <c r="F7" s="32"/>
      <c r="G7" s="42" t="s">
        <v>30</v>
      </c>
      <c r="H7" s="43"/>
      <c r="I7" s="44"/>
      <c r="J7" s="20" t="s">
        <v>29</v>
      </c>
      <c r="K7" s="21" t="str">
        <f>TEXT(K8,"DDD")</f>
        <v>Sat</v>
      </c>
      <c r="L7" s="21" t="str">
        <f t="shared" ref="L7:AO7" si="0">TEXT(L8,"DDD")</f>
        <v>Sun</v>
      </c>
      <c r="M7" s="21" t="str">
        <f t="shared" si="0"/>
        <v>Mon</v>
      </c>
      <c r="N7" s="21" t="str">
        <f t="shared" si="0"/>
        <v>Tue</v>
      </c>
      <c r="O7" s="21" t="str">
        <f t="shared" si="0"/>
        <v>Wed</v>
      </c>
      <c r="P7" s="21" t="str">
        <f t="shared" si="0"/>
        <v>Thu</v>
      </c>
      <c r="Q7" s="21" t="str">
        <f t="shared" si="0"/>
        <v>Fri</v>
      </c>
      <c r="R7" s="21" t="str">
        <f t="shared" si="0"/>
        <v>Sat</v>
      </c>
      <c r="S7" s="21" t="str">
        <f t="shared" si="0"/>
        <v>Sun</v>
      </c>
      <c r="T7" s="21" t="str">
        <f t="shared" si="0"/>
        <v>Mon</v>
      </c>
      <c r="U7" s="21" t="str">
        <f t="shared" si="0"/>
        <v>Tue</v>
      </c>
      <c r="V7" s="21" t="str">
        <f t="shared" si="0"/>
        <v>Wed</v>
      </c>
      <c r="W7" s="21" t="str">
        <f t="shared" si="0"/>
        <v>Thu</v>
      </c>
      <c r="X7" s="21" t="str">
        <f t="shared" si="0"/>
        <v>Fri</v>
      </c>
      <c r="Y7" s="21" t="str">
        <f t="shared" si="0"/>
        <v>Sat</v>
      </c>
      <c r="Z7" s="21" t="str">
        <f t="shared" si="0"/>
        <v>Sun</v>
      </c>
      <c r="AA7" s="21" t="str">
        <f t="shared" si="0"/>
        <v>Mon</v>
      </c>
      <c r="AB7" s="21" t="str">
        <f t="shared" si="0"/>
        <v>Tue</v>
      </c>
      <c r="AC7" s="21" t="str">
        <f t="shared" si="0"/>
        <v>Wed</v>
      </c>
      <c r="AD7" s="21" t="str">
        <f t="shared" si="0"/>
        <v>Thu</v>
      </c>
      <c r="AE7" s="21" t="str">
        <f t="shared" si="0"/>
        <v>Fri</v>
      </c>
      <c r="AF7" s="21" t="str">
        <f t="shared" si="0"/>
        <v>Sat</v>
      </c>
      <c r="AG7" s="21" t="str">
        <f t="shared" si="0"/>
        <v>Sun</v>
      </c>
      <c r="AH7" s="21" t="str">
        <f t="shared" si="0"/>
        <v>Mon</v>
      </c>
      <c r="AI7" s="21" t="str">
        <f t="shared" si="0"/>
        <v>Tue</v>
      </c>
      <c r="AJ7" s="21" t="str">
        <f t="shared" si="0"/>
        <v>Wed</v>
      </c>
      <c r="AK7" s="21" t="str">
        <f t="shared" si="0"/>
        <v>Thu</v>
      </c>
      <c r="AL7" s="21" t="str">
        <f t="shared" si="0"/>
        <v>Fri</v>
      </c>
      <c r="AM7" s="21" t="str">
        <f t="shared" si="0"/>
        <v>Sat</v>
      </c>
      <c r="AN7" s="21" t="str">
        <f t="shared" si="0"/>
        <v>Sun</v>
      </c>
      <c r="AO7" s="22" t="str">
        <f t="shared" si="0"/>
        <v/>
      </c>
      <c r="AP7" s="32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</row>
    <row r="8" spans="1:59" ht="15" thickTop="1" thickBot="1">
      <c r="A8"/>
      <c r="B8"/>
      <c r="C8"/>
      <c r="F8" s="32"/>
      <c r="G8" s="8" t="s">
        <v>23</v>
      </c>
      <c r="H8" s="9" t="s">
        <v>24</v>
      </c>
      <c r="I8" s="10" t="s">
        <v>25</v>
      </c>
      <c r="J8" s="17" t="s">
        <v>26</v>
      </c>
      <c r="K8" s="18">
        <f>H5</f>
        <v>45962</v>
      </c>
      <c r="L8" s="18">
        <f>IF(K8&lt;$L$5,K8+1,"")</f>
        <v>45963</v>
      </c>
      <c r="M8" s="18">
        <f t="shared" ref="M8:AO8" si="1">IF(L8&lt;$L$5,L8+1,"")</f>
        <v>45964</v>
      </c>
      <c r="N8" s="18">
        <f t="shared" si="1"/>
        <v>45965</v>
      </c>
      <c r="O8" s="18">
        <f t="shared" si="1"/>
        <v>45966</v>
      </c>
      <c r="P8" s="18">
        <f t="shared" si="1"/>
        <v>45967</v>
      </c>
      <c r="Q8" s="18">
        <f t="shared" si="1"/>
        <v>45968</v>
      </c>
      <c r="R8" s="18">
        <f t="shared" si="1"/>
        <v>45969</v>
      </c>
      <c r="S8" s="18">
        <f t="shared" si="1"/>
        <v>45970</v>
      </c>
      <c r="T8" s="18">
        <f t="shared" si="1"/>
        <v>45971</v>
      </c>
      <c r="U8" s="18">
        <f t="shared" si="1"/>
        <v>45972</v>
      </c>
      <c r="V8" s="18">
        <f t="shared" si="1"/>
        <v>45973</v>
      </c>
      <c r="W8" s="18">
        <f t="shared" si="1"/>
        <v>45974</v>
      </c>
      <c r="X8" s="18">
        <f t="shared" si="1"/>
        <v>45975</v>
      </c>
      <c r="Y8" s="18">
        <f t="shared" si="1"/>
        <v>45976</v>
      </c>
      <c r="Z8" s="18">
        <f t="shared" si="1"/>
        <v>45977</v>
      </c>
      <c r="AA8" s="18">
        <f t="shared" si="1"/>
        <v>45978</v>
      </c>
      <c r="AB8" s="18">
        <f t="shared" si="1"/>
        <v>45979</v>
      </c>
      <c r="AC8" s="18">
        <f t="shared" si="1"/>
        <v>45980</v>
      </c>
      <c r="AD8" s="18">
        <f t="shared" si="1"/>
        <v>45981</v>
      </c>
      <c r="AE8" s="18">
        <f t="shared" si="1"/>
        <v>45982</v>
      </c>
      <c r="AF8" s="18">
        <f t="shared" si="1"/>
        <v>45983</v>
      </c>
      <c r="AG8" s="18">
        <f t="shared" si="1"/>
        <v>45984</v>
      </c>
      <c r="AH8" s="18">
        <f t="shared" si="1"/>
        <v>45985</v>
      </c>
      <c r="AI8" s="18">
        <f t="shared" si="1"/>
        <v>45986</v>
      </c>
      <c r="AJ8" s="18">
        <f t="shared" si="1"/>
        <v>45987</v>
      </c>
      <c r="AK8" s="18">
        <f t="shared" si="1"/>
        <v>45988</v>
      </c>
      <c r="AL8" s="18">
        <f t="shared" si="1"/>
        <v>45989</v>
      </c>
      <c r="AM8" s="18">
        <f t="shared" si="1"/>
        <v>45990</v>
      </c>
      <c r="AN8" s="18">
        <f t="shared" si="1"/>
        <v>45991</v>
      </c>
      <c r="AO8" s="19" t="str">
        <f t="shared" si="1"/>
        <v/>
      </c>
      <c r="AP8" s="32"/>
      <c r="AQ8" s="33"/>
      <c r="AR8" s="26" t="s">
        <v>23</v>
      </c>
      <c r="AS8" s="26" t="s">
        <v>24</v>
      </c>
      <c r="AT8" s="26" t="s">
        <v>42</v>
      </c>
      <c r="AU8" s="26" t="s">
        <v>25</v>
      </c>
      <c r="AV8" s="23" t="s">
        <v>31</v>
      </c>
      <c r="AW8" s="24" t="s">
        <v>32</v>
      </c>
      <c r="AX8" s="24" t="s">
        <v>33</v>
      </c>
      <c r="AY8" s="24" t="s">
        <v>34</v>
      </c>
      <c r="AZ8" s="24" t="s">
        <v>29</v>
      </c>
      <c r="BA8" s="24" t="s">
        <v>35</v>
      </c>
      <c r="BB8" s="24" t="s">
        <v>36</v>
      </c>
      <c r="BC8" s="24" t="s">
        <v>37</v>
      </c>
      <c r="BD8" s="24" t="s">
        <v>38</v>
      </c>
      <c r="BE8" s="24" t="s">
        <v>39</v>
      </c>
      <c r="BF8" s="25" t="s">
        <v>41</v>
      </c>
      <c r="BG8" s="33"/>
    </row>
    <row r="9" spans="1:59" ht="14.4" thickTop="1">
      <c r="A9"/>
      <c r="B9"/>
      <c r="C9"/>
      <c r="F9" s="32"/>
      <c r="G9" s="11">
        <v>1</v>
      </c>
      <c r="H9" s="12">
        <v>1001</v>
      </c>
      <c r="I9" s="13" t="s">
        <v>3</v>
      </c>
      <c r="J9" s="11">
        <f>COUNTIF($K$7:$AO$7,"Sun")</f>
        <v>5</v>
      </c>
      <c r="K9" s="12" t="s">
        <v>43</v>
      </c>
      <c r="L9" s="12" t="str">
        <f t="shared" ref="L9:AO17" si="2">IF(L$7="Sun","WO","")</f>
        <v>WO</v>
      </c>
      <c r="M9" s="12" t="s">
        <v>43</v>
      </c>
      <c r="N9" s="12" t="s">
        <v>43</v>
      </c>
      <c r="O9" s="12" t="s">
        <v>40</v>
      </c>
      <c r="P9" s="12" t="s">
        <v>43</v>
      </c>
      <c r="Q9" s="12" t="s">
        <v>43</v>
      </c>
      <c r="R9" s="12" t="s">
        <v>43</v>
      </c>
      <c r="S9" s="12" t="str">
        <f t="shared" si="2"/>
        <v>WO</v>
      </c>
      <c r="T9" s="12" t="s">
        <v>43</v>
      </c>
      <c r="U9" s="12" t="s">
        <v>43</v>
      </c>
      <c r="V9" s="12" t="s">
        <v>43</v>
      </c>
      <c r="W9" s="12" t="s">
        <v>43</v>
      </c>
      <c r="X9" s="12" t="s">
        <v>40</v>
      </c>
      <c r="Y9" s="12" t="s">
        <v>43</v>
      </c>
      <c r="Z9" s="12" t="str">
        <f t="shared" si="2"/>
        <v>WO</v>
      </c>
      <c r="AA9" s="12" t="s">
        <v>43</v>
      </c>
      <c r="AB9" s="12" t="s">
        <v>43</v>
      </c>
      <c r="AC9" s="12" t="s">
        <v>43</v>
      </c>
      <c r="AD9" s="12" t="s">
        <v>43</v>
      </c>
      <c r="AE9" s="12" t="s">
        <v>43</v>
      </c>
      <c r="AF9" s="12" t="s">
        <v>43</v>
      </c>
      <c r="AG9" s="12" t="str">
        <f t="shared" si="2"/>
        <v>WO</v>
      </c>
      <c r="AH9" s="12" t="s">
        <v>43</v>
      </c>
      <c r="AI9" s="12" t="s">
        <v>43</v>
      </c>
      <c r="AJ9" s="12" t="s">
        <v>43</v>
      </c>
      <c r="AK9" s="12" t="s">
        <v>43</v>
      </c>
      <c r="AL9" s="12" t="s">
        <v>43</v>
      </c>
      <c r="AM9" s="12" t="s">
        <v>43</v>
      </c>
      <c r="AN9" s="12" t="str">
        <f t="shared" si="2"/>
        <v>WO</v>
      </c>
      <c r="AO9" s="13" t="str">
        <f t="shared" si="2"/>
        <v/>
      </c>
      <c r="AP9" s="32"/>
      <c r="AQ9" s="33"/>
      <c r="AR9" s="12">
        <v>1</v>
      </c>
      <c r="AS9" s="12">
        <v>1001</v>
      </c>
      <c r="AT9" s="12" t="str">
        <f t="shared" ref="AT9:AT28" si="3">$J$5</f>
        <v>November</v>
      </c>
      <c r="AU9" s="12" t="s">
        <v>3</v>
      </c>
      <c r="AV9" s="11">
        <f t="shared" ref="AV9:AV28" si="4">COUNTIF($K9:$AO9,"*P*")</f>
        <v>23</v>
      </c>
      <c r="AW9" s="12">
        <f t="shared" ref="AW9:AW28" si="5">COUNTIF($K9:$AO9,"*A*")</f>
        <v>0</v>
      </c>
      <c r="AX9" s="12">
        <f t="shared" ref="AX9:AX28" si="6">COUNTIF($K9:$AO9,"L")</f>
        <v>2</v>
      </c>
      <c r="AY9" s="12">
        <f t="shared" ref="AY9:AY28" si="7">$J$9</f>
        <v>5</v>
      </c>
      <c r="AZ9" s="12">
        <f t="shared" ref="AZ9:AZ28" si="8">$I$5</f>
        <v>30</v>
      </c>
      <c r="BA9" s="12">
        <f>Janreport12[[#This Row],[Days]]-Janreport12[[#This Row],[Absent]]</f>
        <v>30</v>
      </c>
      <c r="BB9" s="27">
        <v>10000</v>
      </c>
      <c r="BC9" s="27">
        <f>Janreport12[[#This Row],[Salary]]/Janreport12[[#This Row],[Days]]</f>
        <v>333.33333333333331</v>
      </c>
      <c r="BD9" s="27">
        <f>Janreport12[[#This Row],[Per Day Salary]]*Janreport12[[#This Row],[Absent]]</f>
        <v>0</v>
      </c>
      <c r="BE9" s="27">
        <f>Janreport12[[#This Row],[Salary]]-Janreport12[[#This Row],[Deduction]]</f>
        <v>10000</v>
      </c>
      <c r="BF9" s="28"/>
      <c r="BG9" s="33"/>
    </row>
    <row r="10" spans="1:59">
      <c r="A10"/>
      <c r="B10"/>
      <c r="C10"/>
      <c r="F10" s="32"/>
      <c r="G10" s="11">
        <v>2</v>
      </c>
      <c r="H10" s="12">
        <v>1002</v>
      </c>
      <c r="I10" s="13" t="s">
        <v>4</v>
      </c>
      <c r="J10" s="11">
        <f t="shared" ref="J10:J28" si="9">COUNTIF($K$7:$AO$7,"Sun")</f>
        <v>5</v>
      </c>
      <c r="K10" s="12" t="s">
        <v>43</v>
      </c>
      <c r="L10" s="12" t="str">
        <f t="shared" si="2"/>
        <v>WO</v>
      </c>
      <c r="M10" s="12" t="s">
        <v>43</v>
      </c>
      <c r="N10" s="12" t="s">
        <v>43</v>
      </c>
      <c r="O10" s="12" t="s">
        <v>40</v>
      </c>
      <c r="P10" s="12" t="s">
        <v>43</v>
      </c>
      <c r="Q10" s="12" t="s">
        <v>43</v>
      </c>
      <c r="R10" s="12" t="s">
        <v>43</v>
      </c>
      <c r="S10" s="12" t="str">
        <f t="shared" si="2"/>
        <v>WO</v>
      </c>
      <c r="T10" s="12" t="s">
        <v>43</v>
      </c>
      <c r="U10" s="12" t="s">
        <v>43</v>
      </c>
      <c r="V10" s="12" t="s">
        <v>43</v>
      </c>
      <c r="W10" s="12" t="s">
        <v>43</v>
      </c>
      <c r="X10" s="12" t="s">
        <v>40</v>
      </c>
      <c r="Y10" s="12" t="s">
        <v>43</v>
      </c>
      <c r="Z10" s="12" t="str">
        <f t="shared" si="2"/>
        <v>WO</v>
      </c>
      <c r="AA10" s="12" t="s">
        <v>43</v>
      </c>
      <c r="AB10" s="12" t="s">
        <v>43</v>
      </c>
      <c r="AC10" s="12" t="s">
        <v>43</v>
      </c>
      <c r="AD10" s="12" t="s">
        <v>43</v>
      </c>
      <c r="AE10" s="12" t="s">
        <v>43</v>
      </c>
      <c r="AF10" s="12" t="s">
        <v>43</v>
      </c>
      <c r="AG10" s="12" t="str">
        <f t="shared" si="2"/>
        <v>WO</v>
      </c>
      <c r="AH10" s="12" t="s">
        <v>43</v>
      </c>
      <c r="AI10" s="12" t="s">
        <v>43</v>
      </c>
      <c r="AJ10" s="12" t="s">
        <v>43</v>
      </c>
      <c r="AK10" s="12" t="s">
        <v>43</v>
      </c>
      <c r="AL10" s="12" t="s">
        <v>43</v>
      </c>
      <c r="AM10" s="12" t="s">
        <v>43</v>
      </c>
      <c r="AN10" s="12" t="str">
        <f t="shared" si="2"/>
        <v>WO</v>
      </c>
      <c r="AO10" s="13" t="str">
        <f t="shared" si="2"/>
        <v/>
      </c>
      <c r="AP10" s="32"/>
      <c r="AQ10" s="33"/>
      <c r="AR10" s="12">
        <v>2</v>
      </c>
      <c r="AS10" s="12">
        <v>1002</v>
      </c>
      <c r="AT10" s="12" t="str">
        <f t="shared" si="3"/>
        <v>November</v>
      </c>
      <c r="AU10" s="12" t="s">
        <v>4</v>
      </c>
      <c r="AV10" s="11">
        <f t="shared" si="4"/>
        <v>23</v>
      </c>
      <c r="AW10" s="12">
        <f t="shared" si="5"/>
        <v>0</v>
      </c>
      <c r="AX10" s="12">
        <f t="shared" si="6"/>
        <v>2</v>
      </c>
      <c r="AY10" s="12">
        <f t="shared" si="7"/>
        <v>5</v>
      </c>
      <c r="AZ10" s="12">
        <f t="shared" si="8"/>
        <v>30</v>
      </c>
      <c r="BA10" s="12">
        <f>Janreport12[[#This Row],[Days]]-Janreport12[[#This Row],[Absent]]</f>
        <v>30</v>
      </c>
      <c r="BB10" s="27">
        <v>20000</v>
      </c>
      <c r="BC10" s="27">
        <f>Janreport12[[#This Row],[Salary]]/Janreport12[[#This Row],[Days]]</f>
        <v>666.66666666666663</v>
      </c>
      <c r="BD10" s="27">
        <f>Janreport12[[#This Row],[Per Day Salary]]*Janreport12[[#This Row],[Absent]]</f>
        <v>0</v>
      </c>
      <c r="BE10" s="27">
        <f>Janreport12[[#This Row],[Salary]]-Janreport12[[#This Row],[Deduction]]</f>
        <v>20000</v>
      </c>
      <c r="BF10" s="28"/>
      <c r="BG10" s="33"/>
    </row>
    <row r="11" spans="1:59">
      <c r="A11"/>
      <c r="B11"/>
      <c r="C11"/>
      <c r="F11" s="32"/>
      <c r="G11" s="11">
        <v>3</v>
      </c>
      <c r="H11" s="12">
        <v>1003</v>
      </c>
      <c r="I11" s="13" t="s">
        <v>5</v>
      </c>
      <c r="J11" s="11">
        <f t="shared" si="9"/>
        <v>5</v>
      </c>
      <c r="K11" s="12" t="s">
        <v>43</v>
      </c>
      <c r="L11" s="12" t="str">
        <f t="shared" si="2"/>
        <v>WO</v>
      </c>
      <c r="M11" s="12" t="s">
        <v>43</v>
      </c>
      <c r="N11" s="12" t="s">
        <v>43</v>
      </c>
      <c r="O11" s="12" t="s">
        <v>40</v>
      </c>
      <c r="P11" s="12" t="s">
        <v>43</v>
      </c>
      <c r="Q11" s="12" t="s">
        <v>43</v>
      </c>
      <c r="R11" s="12" t="s">
        <v>43</v>
      </c>
      <c r="S11" s="12" t="str">
        <f t="shared" si="2"/>
        <v>WO</v>
      </c>
      <c r="T11" s="12" t="s">
        <v>43</v>
      </c>
      <c r="U11" s="12" t="s">
        <v>43</v>
      </c>
      <c r="V11" s="12" t="s">
        <v>43</v>
      </c>
      <c r="W11" s="12" t="s">
        <v>43</v>
      </c>
      <c r="X11" s="12" t="s">
        <v>40</v>
      </c>
      <c r="Y11" s="12" t="s">
        <v>43</v>
      </c>
      <c r="Z11" s="12" t="str">
        <f t="shared" si="2"/>
        <v>WO</v>
      </c>
      <c r="AA11" s="12" t="s">
        <v>43</v>
      </c>
      <c r="AB11" s="12" t="s">
        <v>43</v>
      </c>
      <c r="AC11" s="12" t="s">
        <v>43</v>
      </c>
      <c r="AD11" s="12" t="s">
        <v>44</v>
      </c>
      <c r="AE11" s="12" t="s">
        <v>43</v>
      </c>
      <c r="AF11" s="12" t="s">
        <v>43</v>
      </c>
      <c r="AG11" s="12" t="str">
        <f t="shared" si="2"/>
        <v>WO</v>
      </c>
      <c r="AH11" s="12" t="s">
        <v>43</v>
      </c>
      <c r="AI11" s="12" t="s">
        <v>43</v>
      </c>
      <c r="AJ11" s="12" t="s">
        <v>43</v>
      </c>
      <c r="AK11" s="12" t="s">
        <v>43</v>
      </c>
      <c r="AL11" s="12" t="s">
        <v>43</v>
      </c>
      <c r="AM11" s="12" t="s">
        <v>43</v>
      </c>
      <c r="AN11" s="12" t="str">
        <f t="shared" si="2"/>
        <v>WO</v>
      </c>
      <c r="AO11" s="13" t="str">
        <f t="shared" si="2"/>
        <v/>
      </c>
      <c r="AP11" s="32"/>
      <c r="AQ11" s="33"/>
      <c r="AR11" s="12">
        <v>3</v>
      </c>
      <c r="AS11" s="12">
        <v>1003</v>
      </c>
      <c r="AT11" s="12" t="str">
        <f t="shared" si="3"/>
        <v>November</v>
      </c>
      <c r="AU11" s="12" t="s">
        <v>5</v>
      </c>
      <c r="AV11" s="11">
        <f t="shared" si="4"/>
        <v>22</v>
      </c>
      <c r="AW11" s="12">
        <f t="shared" si="5"/>
        <v>1</v>
      </c>
      <c r="AX11" s="12">
        <f t="shared" si="6"/>
        <v>2</v>
      </c>
      <c r="AY11" s="12">
        <f t="shared" si="7"/>
        <v>5</v>
      </c>
      <c r="AZ11" s="12">
        <f t="shared" si="8"/>
        <v>30</v>
      </c>
      <c r="BA11" s="12">
        <f>Janreport12[[#This Row],[Days]]-Janreport12[[#This Row],[Absent]]</f>
        <v>29</v>
      </c>
      <c r="BB11" s="27">
        <v>25000</v>
      </c>
      <c r="BC11" s="27">
        <f>Janreport12[[#This Row],[Salary]]/Janreport12[[#This Row],[Days]]</f>
        <v>833.33333333333337</v>
      </c>
      <c r="BD11" s="27">
        <f>Janreport12[[#This Row],[Per Day Salary]]*Janreport12[[#This Row],[Absent]]</f>
        <v>833.33333333333337</v>
      </c>
      <c r="BE11" s="27">
        <f>Janreport12[[#This Row],[Salary]]-Janreport12[[#This Row],[Deduction]]</f>
        <v>24166.666666666668</v>
      </c>
      <c r="BF11" s="28"/>
      <c r="BG11" s="33"/>
    </row>
    <row r="12" spans="1:59">
      <c r="A12"/>
      <c r="B12"/>
      <c r="C12"/>
      <c r="F12" s="32"/>
      <c r="G12" s="11">
        <v>4</v>
      </c>
      <c r="H12" s="12">
        <v>1004</v>
      </c>
      <c r="I12" s="13" t="s">
        <v>6</v>
      </c>
      <c r="J12" s="11">
        <f t="shared" si="9"/>
        <v>5</v>
      </c>
      <c r="K12" s="12" t="s">
        <v>43</v>
      </c>
      <c r="L12" s="12" t="str">
        <f t="shared" si="2"/>
        <v>WO</v>
      </c>
      <c r="M12" s="12" t="s">
        <v>43</v>
      </c>
      <c r="N12" s="12" t="s">
        <v>43</v>
      </c>
      <c r="O12" s="12" t="s">
        <v>40</v>
      </c>
      <c r="P12" s="12" t="s">
        <v>43</v>
      </c>
      <c r="Q12" s="12" t="s">
        <v>43</v>
      </c>
      <c r="R12" s="12" t="s">
        <v>43</v>
      </c>
      <c r="S12" s="12" t="str">
        <f t="shared" si="2"/>
        <v>WO</v>
      </c>
      <c r="T12" s="12" t="s">
        <v>43</v>
      </c>
      <c r="U12" s="12" t="s">
        <v>43</v>
      </c>
      <c r="V12" s="12" t="s">
        <v>43</v>
      </c>
      <c r="W12" s="12" t="s">
        <v>43</v>
      </c>
      <c r="X12" s="12" t="s">
        <v>40</v>
      </c>
      <c r="Y12" s="12" t="s">
        <v>43</v>
      </c>
      <c r="Z12" s="12" t="str">
        <f t="shared" si="2"/>
        <v>WO</v>
      </c>
      <c r="AA12" s="12" t="s">
        <v>43</v>
      </c>
      <c r="AB12" s="12" t="s">
        <v>43</v>
      </c>
      <c r="AC12" s="12" t="s">
        <v>43</v>
      </c>
      <c r="AD12" s="12" t="s">
        <v>43</v>
      </c>
      <c r="AE12" s="12" t="s">
        <v>43</v>
      </c>
      <c r="AF12" s="12" t="s">
        <v>43</v>
      </c>
      <c r="AG12" s="12" t="str">
        <f t="shared" si="2"/>
        <v>WO</v>
      </c>
      <c r="AH12" s="12" t="s">
        <v>43</v>
      </c>
      <c r="AI12" s="12" t="s">
        <v>43</v>
      </c>
      <c r="AJ12" s="12" t="s">
        <v>43</v>
      </c>
      <c r="AK12" s="12" t="s">
        <v>43</v>
      </c>
      <c r="AL12" s="12" t="s">
        <v>43</v>
      </c>
      <c r="AM12" s="12" t="s">
        <v>43</v>
      </c>
      <c r="AN12" s="12" t="str">
        <f t="shared" si="2"/>
        <v>WO</v>
      </c>
      <c r="AO12" s="13" t="str">
        <f t="shared" si="2"/>
        <v/>
      </c>
      <c r="AP12" s="32"/>
      <c r="AQ12" s="33"/>
      <c r="AR12" s="12">
        <v>4</v>
      </c>
      <c r="AS12" s="12">
        <v>1004</v>
      </c>
      <c r="AT12" s="12" t="str">
        <f t="shared" si="3"/>
        <v>November</v>
      </c>
      <c r="AU12" s="12" t="s">
        <v>6</v>
      </c>
      <c r="AV12" s="11">
        <f t="shared" si="4"/>
        <v>23</v>
      </c>
      <c r="AW12" s="12">
        <f t="shared" si="5"/>
        <v>0</v>
      </c>
      <c r="AX12" s="12">
        <f t="shared" si="6"/>
        <v>2</v>
      </c>
      <c r="AY12" s="12">
        <f t="shared" si="7"/>
        <v>5</v>
      </c>
      <c r="AZ12" s="12">
        <f t="shared" si="8"/>
        <v>30</v>
      </c>
      <c r="BA12" s="12">
        <f>Janreport12[[#This Row],[Days]]-Janreport12[[#This Row],[Absent]]</f>
        <v>30</v>
      </c>
      <c r="BB12" s="27">
        <v>30000</v>
      </c>
      <c r="BC12" s="27">
        <f>Janreport12[[#This Row],[Salary]]/Janreport12[[#This Row],[Days]]</f>
        <v>1000</v>
      </c>
      <c r="BD12" s="27">
        <f>Janreport12[[#This Row],[Per Day Salary]]*Janreport12[[#This Row],[Absent]]</f>
        <v>0</v>
      </c>
      <c r="BE12" s="27">
        <f>Janreport12[[#This Row],[Salary]]-Janreport12[[#This Row],[Deduction]]</f>
        <v>30000</v>
      </c>
      <c r="BF12" s="28"/>
      <c r="BG12" s="33"/>
    </row>
    <row r="13" spans="1:59">
      <c r="A13"/>
      <c r="B13"/>
      <c r="C13"/>
      <c r="F13" s="32"/>
      <c r="G13" s="11">
        <v>5</v>
      </c>
      <c r="H13" s="12">
        <v>1005</v>
      </c>
      <c r="I13" s="13" t="s">
        <v>7</v>
      </c>
      <c r="J13" s="11">
        <f t="shared" si="9"/>
        <v>5</v>
      </c>
      <c r="K13" s="12" t="s">
        <v>43</v>
      </c>
      <c r="L13" s="12" t="str">
        <f t="shared" si="2"/>
        <v>WO</v>
      </c>
      <c r="M13" s="12" t="s">
        <v>43</v>
      </c>
      <c r="N13" s="12" t="s">
        <v>43</v>
      </c>
      <c r="O13" s="12" t="s">
        <v>40</v>
      </c>
      <c r="P13" s="12" t="s">
        <v>43</v>
      </c>
      <c r="Q13" s="12" t="s">
        <v>44</v>
      </c>
      <c r="R13" s="12" t="s">
        <v>43</v>
      </c>
      <c r="S13" s="12" t="str">
        <f t="shared" si="2"/>
        <v>WO</v>
      </c>
      <c r="T13" s="12" t="s">
        <v>43</v>
      </c>
      <c r="U13" s="12" t="s">
        <v>43</v>
      </c>
      <c r="V13" s="12" t="s">
        <v>43</v>
      </c>
      <c r="W13" s="12" t="s">
        <v>43</v>
      </c>
      <c r="X13" s="12" t="s">
        <v>40</v>
      </c>
      <c r="Y13" s="12" t="s">
        <v>43</v>
      </c>
      <c r="Z13" s="12" t="str">
        <f t="shared" si="2"/>
        <v>WO</v>
      </c>
      <c r="AA13" s="12" t="s">
        <v>43</v>
      </c>
      <c r="AB13" s="12" t="s">
        <v>43</v>
      </c>
      <c r="AC13" s="12" t="s">
        <v>43</v>
      </c>
      <c r="AD13" s="12" t="s">
        <v>43</v>
      </c>
      <c r="AE13" s="12" t="s">
        <v>43</v>
      </c>
      <c r="AF13" s="12" t="s">
        <v>43</v>
      </c>
      <c r="AG13" s="12" t="str">
        <f t="shared" si="2"/>
        <v>WO</v>
      </c>
      <c r="AH13" s="12" t="s">
        <v>43</v>
      </c>
      <c r="AI13" s="12" t="s">
        <v>43</v>
      </c>
      <c r="AJ13" s="12" t="s">
        <v>43</v>
      </c>
      <c r="AK13" s="12" t="s">
        <v>43</v>
      </c>
      <c r="AL13" s="12" t="s">
        <v>44</v>
      </c>
      <c r="AM13" s="12" t="s">
        <v>43</v>
      </c>
      <c r="AN13" s="12" t="str">
        <f t="shared" si="2"/>
        <v>WO</v>
      </c>
      <c r="AO13" s="13" t="str">
        <f t="shared" si="2"/>
        <v/>
      </c>
      <c r="AP13" s="32"/>
      <c r="AQ13" s="33"/>
      <c r="AR13" s="12">
        <v>5</v>
      </c>
      <c r="AS13" s="12">
        <v>1005</v>
      </c>
      <c r="AT13" s="12" t="str">
        <f t="shared" si="3"/>
        <v>November</v>
      </c>
      <c r="AU13" s="12" t="s">
        <v>7</v>
      </c>
      <c r="AV13" s="11">
        <f t="shared" si="4"/>
        <v>21</v>
      </c>
      <c r="AW13" s="12">
        <f t="shared" si="5"/>
        <v>2</v>
      </c>
      <c r="AX13" s="12">
        <f t="shared" si="6"/>
        <v>2</v>
      </c>
      <c r="AY13" s="12">
        <f t="shared" si="7"/>
        <v>5</v>
      </c>
      <c r="AZ13" s="12">
        <f t="shared" si="8"/>
        <v>30</v>
      </c>
      <c r="BA13" s="12">
        <f>Janreport12[[#This Row],[Days]]-Janreport12[[#This Row],[Absent]]</f>
        <v>28</v>
      </c>
      <c r="BB13" s="27">
        <v>45000</v>
      </c>
      <c r="BC13" s="27">
        <f>Janreport12[[#This Row],[Salary]]/Janreport12[[#This Row],[Days]]</f>
        <v>1500</v>
      </c>
      <c r="BD13" s="27">
        <f>Janreport12[[#This Row],[Per Day Salary]]*Janreport12[[#This Row],[Absent]]</f>
        <v>3000</v>
      </c>
      <c r="BE13" s="27">
        <f>Janreport12[[#This Row],[Salary]]-Janreport12[[#This Row],[Deduction]]</f>
        <v>42000</v>
      </c>
      <c r="BF13" s="28"/>
      <c r="BG13" s="33"/>
    </row>
    <row r="14" spans="1:59">
      <c r="A14"/>
      <c r="B14"/>
      <c r="C14"/>
      <c r="F14" s="32"/>
      <c r="G14" s="11">
        <v>6</v>
      </c>
      <c r="H14" s="12">
        <v>1006</v>
      </c>
      <c r="I14" s="13" t="s">
        <v>8</v>
      </c>
      <c r="J14" s="11">
        <f t="shared" si="9"/>
        <v>5</v>
      </c>
      <c r="K14" s="12" t="s">
        <v>43</v>
      </c>
      <c r="L14" s="12" t="str">
        <f t="shared" si="2"/>
        <v>WO</v>
      </c>
      <c r="M14" s="12" t="s">
        <v>43</v>
      </c>
      <c r="N14" s="12" t="s">
        <v>43</v>
      </c>
      <c r="O14" s="12" t="s">
        <v>40</v>
      </c>
      <c r="P14" s="12" t="s">
        <v>43</v>
      </c>
      <c r="Q14" s="12" t="s">
        <v>44</v>
      </c>
      <c r="R14" s="12" t="s">
        <v>43</v>
      </c>
      <c r="S14" s="12" t="str">
        <f t="shared" si="2"/>
        <v>WO</v>
      </c>
      <c r="T14" s="12" t="s">
        <v>43</v>
      </c>
      <c r="U14" s="12" t="s">
        <v>43</v>
      </c>
      <c r="V14" s="12" t="s">
        <v>43</v>
      </c>
      <c r="W14" s="12" t="s">
        <v>43</v>
      </c>
      <c r="X14" s="12" t="s">
        <v>40</v>
      </c>
      <c r="Y14" s="12" t="s">
        <v>43</v>
      </c>
      <c r="Z14" s="12" t="str">
        <f t="shared" si="2"/>
        <v>WO</v>
      </c>
      <c r="AA14" s="12" t="s">
        <v>43</v>
      </c>
      <c r="AB14" s="12" t="s">
        <v>43</v>
      </c>
      <c r="AC14" s="12" t="s">
        <v>43</v>
      </c>
      <c r="AD14" s="12" t="s">
        <v>43</v>
      </c>
      <c r="AE14" s="12" t="s">
        <v>43</v>
      </c>
      <c r="AF14" s="12" t="s">
        <v>43</v>
      </c>
      <c r="AG14" s="12" t="str">
        <f t="shared" si="2"/>
        <v>WO</v>
      </c>
      <c r="AH14" s="12" t="s">
        <v>43</v>
      </c>
      <c r="AI14" s="12" t="s">
        <v>43</v>
      </c>
      <c r="AJ14" s="12" t="s">
        <v>43</v>
      </c>
      <c r="AK14" s="12" t="s">
        <v>43</v>
      </c>
      <c r="AL14" s="12" t="s">
        <v>43</v>
      </c>
      <c r="AM14" s="12" t="s">
        <v>43</v>
      </c>
      <c r="AN14" s="12" t="str">
        <f t="shared" si="2"/>
        <v>WO</v>
      </c>
      <c r="AO14" s="13" t="str">
        <f t="shared" si="2"/>
        <v/>
      </c>
      <c r="AP14" s="32"/>
      <c r="AQ14" s="33"/>
      <c r="AR14" s="12">
        <v>6</v>
      </c>
      <c r="AS14" s="12">
        <v>1006</v>
      </c>
      <c r="AT14" s="12" t="str">
        <f t="shared" si="3"/>
        <v>November</v>
      </c>
      <c r="AU14" s="12" t="s">
        <v>8</v>
      </c>
      <c r="AV14" s="11">
        <f t="shared" si="4"/>
        <v>22</v>
      </c>
      <c r="AW14" s="12">
        <f t="shared" si="5"/>
        <v>1</v>
      </c>
      <c r="AX14" s="12">
        <f t="shared" si="6"/>
        <v>2</v>
      </c>
      <c r="AY14" s="12">
        <f t="shared" si="7"/>
        <v>5</v>
      </c>
      <c r="AZ14" s="12">
        <f t="shared" si="8"/>
        <v>30</v>
      </c>
      <c r="BA14" s="12">
        <f>Janreport12[[#This Row],[Days]]-Janreport12[[#This Row],[Absent]]</f>
        <v>29</v>
      </c>
      <c r="BB14" s="27">
        <v>15000</v>
      </c>
      <c r="BC14" s="27">
        <f>Janreport12[[#This Row],[Salary]]/Janreport12[[#This Row],[Days]]</f>
        <v>500</v>
      </c>
      <c r="BD14" s="27">
        <f>Janreport12[[#This Row],[Per Day Salary]]*Janreport12[[#This Row],[Absent]]</f>
        <v>500</v>
      </c>
      <c r="BE14" s="27">
        <f>Janreport12[[#This Row],[Salary]]-Janreport12[[#This Row],[Deduction]]</f>
        <v>14500</v>
      </c>
      <c r="BF14" s="28"/>
      <c r="BG14" s="33"/>
    </row>
    <row r="15" spans="1:59">
      <c r="A15"/>
      <c r="B15"/>
      <c r="C15"/>
      <c r="F15" s="32"/>
      <c r="G15" s="11">
        <v>7</v>
      </c>
      <c r="H15" s="12">
        <v>1007</v>
      </c>
      <c r="I15" s="13" t="s">
        <v>9</v>
      </c>
      <c r="J15" s="11">
        <f t="shared" si="9"/>
        <v>5</v>
      </c>
      <c r="K15" s="12" t="s">
        <v>43</v>
      </c>
      <c r="L15" s="12" t="str">
        <f t="shared" si="2"/>
        <v>WO</v>
      </c>
      <c r="M15" s="12" t="s">
        <v>43</v>
      </c>
      <c r="N15" s="12" t="s">
        <v>43</v>
      </c>
      <c r="O15" s="12" t="s">
        <v>40</v>
      </c>
      <c r="P15" s="12" t="s">
        <v>43</v>
      </c>
      <c r="Q15" s="12" t="s">
        <v>43</v>
      </c>
      <c r="R15" s="12" t="s">
        <v>43</v>
      </c>
      <c r="S15" s="12" t="str">
        <f t="shared" si="2"/>
        <v>WO</v>
      </c>
      <c r="T15" s="12" t="s">
        <v>43</v>
      </c>
      <c r="U15" s="12" t="s">
        <v>43</v>
      </c>
      <c r="V15" s="12" t="s">
        <v>43</v>
      </c>
      <c r="W15" s="12" t="s">
        <v>43</v>
      </c>
      <c r="X15" s="12" t="s">
        <v>40</v>
      </c>
      <c r="Y15" s="12" t="s">
        <v>43</v>
      </c>
      <c r="Z15" s="12" t="str">
        <f t="shared" si="2"/>
        <v>WO</v>
      </c>
      <c r="AA15" s="12" t="s">
        <v>43</v>
      </c>
      <c r="AB15" s="12" t="s">
        <v>43</v>
      </c>
      <c r="AC15" s="12" t="s">
        <v>43</v>
      </c>
      <c r="AD15" s="12" t="s">
        <v>43</v>
      </c>
      <c r="AE15" s="12" t="s">
        <v>43</v>
      </c>
      <c r="AF15" s="12" t="s">
        <v>43</v>
      </c>
      <c r="AG15" s="12" t="str">
        <f t="shared" si="2"/>
        <v>WO</v>
      </c>
      <c r="AH15" s="12" t="s">
        <v>43</v>
      </c>
      <c r="AI15" s="12" t="s">
        <v>43</v>
      </c>
      <c r="AJ15" s="12" t="s">
        <v>43</v>
      </c>
      <c r="AK15" s="12" t="s">
        <v>43</v>
      </c>
      <c r="AL15" s="12" t="s">
        <v>43</v>
      </c>
      <c r="AM15" s="12" t="s">
        <v>43</v>
      </c>
      <c r="AN15" s="12" t="str">
        <f t="shared" si="2"/>
        <v>WO</v>
      </c>
      <c r="AO15" s="13" t="str">
        <f t="shared" si="2"/>
        <v/>
      </c>
      <c r="AP15" s="32"/>
      <c r="AQ15" s="33"/>
      <c r="AR15" s="12">
        <v>7</v>
      </c>
      <c r="AS15" s="12">
        <v>1007</v>
      </c>
      <c r="AT15" s="12" t="str">
        <f t="shared" si="3"/>
        <v>November</v>
      </c>
      <c r="AU15" s="12" t="s">
        <v>9</v>
      </c>
      <c r="AV15" s="11">
        <f t="shared" si="4"/>
        <v>23</v>
      </c>
      <c r="AW15" s="12">
        <f t="shared" si="5"/>
        <v>0</v>
      </c>
      <c r="AX15" s="12">
        <f t="shared" si="6"/>
        <v>2</v>
      </c>
      <c r="AY15" s="12">
        <f t="shared" si="7"/>
        <v>5</v>
      </c>
      <c r="AZ15" s="12">
        <f t="shared" si="8"/>
        <v>30</v>
      </c>
      <c r="BA15" s="12">
        <f>Janreport12[[#This Row],[Days]]-Janreport12[[#This Row],[Absent]]</f>
        <v>30</v>
      </c>
      <c r="BB15" s="27">
        <v>62000</v>
      </c>
      <c r="BC15" s="27">
        <f>Janreport12[[#This Row],[Salary]]/Janreport12[[#This Row],[Days]]</f>
        <v>2066.6666666666665</v>
      </c>
      <c r="BD15" s="27">
        <f>Janreport12[[#This Row],[Per Day Salary]]*Janreport12[[#This Row],[Absent]]</f>
        <v>0</v>
      </c>
      <c r="BE15" s="27">
        <f>Janreport12[[#This Row],[Salary]]-Janreport12[[#This Row],[Deduction]]</f>
        <v>62000</v>
      </c>
      <c r="BF15" s="28"/>
      <c r="BG15" s="33"/>
    </row>
    <row r="16" spans="1:59">
      <c r="A16"/>
      <c r="B16"/>
      <c r="C16"/>
      <c r="F16" s="32"/>
      <c r="G16" s="11">
        <v>8</v>
      </c>
      <c r="H16" s="12">
        <v>1008</v>
      </c>
      <c r="I16" s="13" t="s">
        <v>10</v>
      </c>
      <c r="J16" s="11">
        <f t="shared" si="9"/>
        <v>5</v>
      </c>
      <c r="K16" s="12" t="s">
        <v>43</v>
      </c>
      <c r="L16" s="12" t="str">
        <f t="shared" si="2"/>
        <v>WO</v>
      </c>
      <c r="M16" s="12" t="s">
        <v>43</v>
      </c>
      <c r="N16" s="12" t="s">
        <v>43</v>
      </c>
      <c r="O16" s="12" t="s">
        <v>40</v>
      </c>
      <c r="P16" s="12" t="s">
        <v>43</v>
      </c>
      <c r="Q16" s="12" t="s">
        <v>43</v>
      </c>
      <c r="R16" s="12" t="s">
        <v>43</v>
      </c>
      <c r="S16" s="12" t="str">
        <f t="shared" si="2"/>
        <v>WO</v>
      </c>
      <c r="T16" s="12" t="s">
        <v>43</v>
      </c>
      <c r="U16" s="12" t="s">
        <v>43</v>
      </c>
      <c r="V16" s="12" t="s">
        <v>43</v>
      </c>
      <c r="W16" s="12" t="s">
        <v>43</v>
      </c>
      <c r="X16" s="12" t="s">
        <v>40</v>
      </c>
      <c r="Y16" s="12" t="s">
        <v>43</v>
      </c>
      <c r="Z16" s="12" t="str">
        <f t="shared" si="2"/>
        <v>WO</v>
      </c>
      <c r="AA16" s="12" t="s">
        <v>43</v>
      </c>
      <c r="AB16" s="12" t="s">
        <v>43</v>
      </c>
      <c r="AC16" s="12" t="s">
        <v>43</v>
      </c>
      <c r="AD16" s="12" t="s">
        <v>43</v>
      </c>
      <c r="AE16" s="12" t="s">
        <v>43</v>
      </c>
      <c r="AF16" s="12" t="s">
        <v>43</v>
      </c>
      <c r="AG16" s="12" t="str">
        <f t="shared" si="2"/>
        <v>WO</v>
      </c>
      <c r="AH16" s="12" t="s">
        <v>43</v>
      </c>
      <c r="AI16" s="12" t="s">
        <v>43</v>
      </c>
      <c r="AJ16" s="12" t="s">
        <v>43</v>
      </c>
      <c r="AK16" s="12" t="s">
        <v>43</v>
      </c>
      <c r="AL16" s="12" t="s">
        <v>43</v>
      </c>
      <c r="AM16" s="12" t="s">
        <v>43</v>
      </c>
      <c r="AN16" s="12" t="str">
        <f t="shared" si="2"/>
        <v>WO</v>
      </c>
      <c r="AO16" s="13" t="str">
        <f t="shared" si="2"/>
        <v/>
      </c>
      <c r="AP16" s="32"/>
      <c r="AQ16" s="33"/>
      <c r="AR16" s="12">
        <v>8</v>
      </c>
      <c r="AS16" s="12">
        <v>1008</v>
      </c>
      <c r="AT16" s="12" t="str">
        <f t="shared" si="3"/>
        <v>November</v>
      </c>
      <c r="AU16" s="12" t="s">
        <v>10</v>
      </c>
      <c r="AV16" s="11">
        <f t="shared" si="4"/>
        <v>23</v>
      </c>
      <c r="AW16" s="12">
        <f t="shared" si="5"/>
        <v>0</v>
      </c>
      <c r="AX16" s="12">
        <f t="shared" si="6"/>
        <v>2</v>
      </c>
      <c r="AY16" s="12">
        <f t="shared" si="7"/>
        <v>5</v>
      </c>
      <c r="AZ16" s="12">
        <f t="shared" si="8"/>
        <v>30</v>
      </c>
      <c r="BA16" s="12">
        <f>Janreport12[[#This Row],[Days]]-Janreport12[[#This Row],[Absent]]</f>
        <v>30</v>
      </c>
      <c r="BB16" s="27">
        <v>50000</v>
      </c>
      <c r="BC16" s="27">
        <f>Janreport12[[#This Row],[Salary]]/Janreport12[[#This Row],[Days]]</f>
        <v>1666.6666666666667</v>
      </c>
      <c r="BD16" s="27">
        <f>Janreport12[[#This Row],[Per Day Salary]]*Janreport12[[#This Row],[Absent]]</f>
        <v>0</v>
      </c>
      <c r="BE16" s="27">
        <f>Janreport12[[#This Row],[Salary]]-Janreport12[[#This Row],[Deduction]]</f>
        <v>50000</v>
      </c>
      <c r="BF16" s="28"/>
      <c r="BG16" s="33"/>
    </row>
    <row r="17" spans="1:59">
      <c r="A17"/>
      <c r="B17"/>
      <c r="C17"/>
      <c r="F17" s="32"/>
      <c r="G17" s="11">
        <v>9</v>
      </c>
      <c r="H17" s="12">
        <v>1009</v>
      </c>
      <c r="I17" s="13" t="s">
        <v>11</v>
      </c>
      <c r="J17" s="11">
        <f t="shared" si="9"/>
        <v>5</v>
      </c>
      <c r="K17" s="12" t="s">
        <v>43</v>
      </c>
      <c r="L17" s="12" t="str">
        <f t="shared" si="2"/>
        <v>WO</v>
      </c>
      <c r="M17" s="12" t="s">
        <v>43</v>
      </c>
      <c r="N17" s="12" t="s">
        <v>43</v>
      </c>
      <c r="O17" s="12" t="s">
        <v>40</v>
      </c>
      <c r="P17" s="12" t="s">
        <v>43</v>
      </c>
      <c r="Q17" s="12" t="s">
        <v>43</v>
      </c>
      <c r="R17" s="12" t="s">
        <v>43</v>
      </c>
      <c r="S17" s="12" t="str">
        <f t="shared" si="2"/>
        <v>WO</v>
      </c>
      <c r="T17" s="12" t="s">
        <v>43</v>
      </c>
      <c r="U17" s="12" t="s">
        <v>43</v>
      </c>
      <c r="V17" s="12" t="s">
        <v>43</v>
      </c>
      <c r="W17" s="12" t="s">
        <v>43</v>
      </c>
      <c r="X17" s="12" t="s">
        <v>40</v>
      </c>
      <c r="Y17" s="12" t="s">
        <v>43</v>
      </c>
      <c r="Z17" s="12" t="str">
        <f t="shared" si="2"/>
        <v>WO</v>
      </c>
      <c r="AA17" s="12" t="s">
        <v>43</v>
      </c>
      <c r="AB17" s="12" t="s">
        <v>43</v>
      </c>
      <c r="AC17" s="12" t="s">
        <v>43</v>
      </c>
      <c r="AD17" s="12" t="s">
        <v>43</v>
      </c>
      <c r="AE17" s="12" t="s">
        <v>43</v>
      </c>
      <c r="AF17" s="12" t="s">
        <v>43</v>
      </c>
      <c r="AG17" s="12" t="str">
        <f t="shared" ref="AG17:AO28" si="10">IF(AG$7="Sun","WO","")</f>
        <v>WO</v>
      </c>
      <c r="AH17" s="12" t="s">
        <v>43</v>
      </c>
      <c r="AI17" s="12" t="s">
        <v>43</v>
      </c>
      <c r="AJ17" s="12" t="s">
        <v>43</v>
      </c>
      <c r="AK17" s="12" t="s">
        <v>43</v>
      </c>
      <c r="AL17" s="12" t="s">
        <v>43</v>
      </c>
      <c r="AM17" s="12" t="s">
        <v>43</v>
      </c>
      <c r="AN17" s="12" t="str">
        <f t="shared" si="10"/>
        <v>WO</v>
      </c>
      <c r="AO17" s="13" t="str">
        <f t="shared" si="10"/>
        <v/>
      </c>
      <c r="AP17" s="32"/>
      <c r="AQ17" s="33"/>
      <c r="AR17" s="12">
        <v>9</v>
      </c>
      <c r="AS17" s="12">
        <v>1009</v>
      </c>
      <c r="AT17" s="12" t="str">
        <f t="shared" si="3"/>
        <v>November</v>
      </c>
      <c r="AU17" s="12" t="s">
        <v>11</v>
      </c>
      <c r="AV17" s="11">
        <f t="shared" si="4"/>
        <v>23</v>
      </c>
      <c r="AW17" s="12">
        <f t="shared" si="5"/>
        <v>0</v>
      </c>
      <c r="AX17" s="12">
        <f t="shared" si="6"/>
        <v>2</v>
      </c>
      <c r="AY17" s="12">
        <f t="shared" si="7"/>
        <v>5</v>
      </c>
      <c r="AZ17" s="12">
        <f t="shared" si="8"/>
        <v>30</v>
      </c>
      <c r="BA17" s="12">
        <f>Janreport12[[#This Row],[Days]]-Janreport12[[#This Row],[Absent]]</f>
        <v>30</v>
      </c>
      <c r="BB17" s="27">
        <v>25000</v>
      </c>
      <c r="BC17" s="27">
        <f>Janreport12[[#This Row],[Salary]]/Janreport12[[#This Row],[Days]]</f>
        <v>833.33333333333337</v>
      </c>
      <c r="BD17" s="27">
        <f>Janreport12[[#This Row],[Per Day Salary]]*Janreport12[[#This Row],[Absent]]</f>
        <v>0</v>
      </c>
      <c r="BE17" s="27">
        <f>Janreport12[[#This Row],[Salary]]-Janreport12[[#This Row],[Deduction]]</f>
        <v>25000</v>
      </c>
      <c r="BF17" s="28"/>
      <c r="BG17" s="33"/>
    </row>
    <row r="18" spans="1:59">
      <c r="A18"/>
      <c r="B18"/>
      <c r="C18"/>
      <c r="F18" s="32"/>
      <c r="G18" s="11">
        <v>10</v>
      </c>
      <c r="H18" s="12">
        <v>1010</v>
      </c>
      <c r="I18" s="13" t="s">
        <v>12</v>
      </c>
      <c r="J18" s="11">
        <f t="shared" si="9"/>
        <v>5</v>
      </c>
      <c r="K18" s="12" t="s">
        <v>43</v>
      </c>
      <c r="L18" s="12" t="str">
        <f t="shared" ref="L18:Z28" si="11">IF(L$7="Sun","WO","")</f>
        <v>WO</v>
      </c>
      <c r="M18" s="12" t="s">
        <v>43</v>
      </c>
      <c r="N18" s="12" t="s">
        <v>43</v>
      </c>
      <c r="O18" s="12" t="s">
        <v>40</v>
      </c>
      <c r="P18" s="12" t="s">
        <v>44</v>
      </c>
      <c r="Q18" s="12" t="s">
        <v>43</v>
      </c>
      <c r="R18" s="12" t="s">
        <v>43</v>
      </c>
      <c r="S18" s="12" t="str">
        <f t="shared" si="11"/>
        <v>WO</v>
      </c>
      <c r="T18" s="12" t="s">
        <v>43</v>
      </c>
      <c r="U18" s="12" t="s">
        <v>43</v>
      </c>
      <c r="V18" s="12" t="s">
        <v>43</v>
      </c>
      <c r="W18" s="12" t="s">
        <v>43</v>
      </c>
      <c r="X18" s="12" t="s">
        <v>40</v>
      </c>
      <c r="Y18" s="12" t="s">
        <v>43</v>
      </c>
      <c r="Z18" s="12" t="str">
        <f t="shared" si="11"/>
        <v>WO</v>
      </c>
      <c r="AA18" s="12" t="s">
        <v>43</v>
      </c>
      <c r="AB18" s="12" t="s">
        <v>43</v>
      </c>
      <c r="AC18" s="12" t="s">
        <v>44</v>
      </c>
      <c r="AD18" s="12" t="s">
        <v>43</v>
      </c>
      <c r="AE18" s="12" t="s">
        <v>43</v>
      </c>
      <c r="AF18" s="12" t="s">
        <v>43</v>
      </c>
      <c r="AG18" s="12" t="str">
        <f t="shared" si="10"/>
        <v>WO</v>
      </c>
      <c r="AH18" s="12" t="s">
        <v>43</v>
      </c>
      <c r="AI18" s="12" t="s">
        <v>43</v>
      </c>
      <c r="AJ18" s="12" t="s">
        <v>43</v>
      </c>
      <c r="AK18" s="12" t="s">
        <v>43</v>
      </c>
      <c r="AL18" s="12" t="s">
        <v>43</v>
      </c>
      <c r="AM18" s="12" t="s">
        <v>43</v>
      </c>
      <c r="AN18" s="12" t="str">
        <f t="shared" si="10"/>
        <v>WO</v>
      </c>
      <c r="AO18" s="13" t="str">
        <f t="shared" si="10"/>
        <v/>
      </c>
      <c r="AP18" s="32"/>
      <c r="AQ18" s="33"/>
      <c r="AR18" s="12">
        <v>10</v>
      </c>
      <c r="AS18" s="12">
        <v>1010</v>
      </c>
      <c r="AT18" s="12" t="str">
        <f t="shared" si="3"/>
        <v>November</v>
      </c>
      <c r="AU18" s="12" t="s">
        <v>12</v>
      </c>
      <c r="AV18" s="11">
        <f t="shared" si="4"/>
        <v>21</v>
      </c>
      <c r="AW18" s="12">
        <f t="shared" si="5"/>
        <v>2</v>
      </c>
      <c r="AX18" s="12">
        <f t="shared" si="6"/>
        <v>2</v>
      </c>
      <c r="AY18" s="12">
        <f t="shared" si="7"/>
        <v>5</v>
      </c>
      <c r="AZ18" s="12">
        <f t="shared" si="8"/>
        <v>30</v>
      </c>
      <c r="BA18" s="12">
        <f>Janreport12[[#This Row],[Days]]-Janreport12[[#This Row],[Absent]]</f>
        <v>28</v>
      </c>
      <c r="BB18" s="27">
        <v>45000</v>
      </c>
      <c r="BC18" s="27">
        <f>Janreport12[[#This Row],[Salary]]/Janreport12[[#This Row],[Days]]</f>
        <v>1500</v>
      </c>
      <c r="BD18" s="27">
        <f>Janreport12[[#This Row],[Per Day Salary]]*Janreport12[[#This Row],[Absent]]</f>
        <v>3000</v>
      </c>
      <c r="BE18" s="27">
        <f>Janreport12[[#This Row],[Salary]]-Janreport12[[#This Row],[Deduction]]</f>
        <v>42000</v>
      </c>
      <c r="BF18" s="28"/>
      <c r="BG18" s="33"/>
    </row>
    <row r="19" spans="1:59">
      <c r="A19"/>
      <c r="B19"/>
      <c r="C19"/>
      <c r="F19" s="32"/>
      <c r="G19" s="11">
        <v>11</v>
      </c>
      <c r="H19" s="12">
        <v>1011</v>
      </c>
      <c r="I19" s="13" t="s">
        <v>13</v>
      </c>
      <c r="J19" s="11">
        <f t="shared" si="9"/>
        <v>5</v>
      </c>
      <c r="K19" s="12" t="s">
        <v>43</v>
      </c>
      <c r="L19" s="12" t="str">
        <f t="shared" si="11"/>
        <v>WO</v>
      </c>
      <c r="M19" s="12" t="s">
        <v>43</v>
      </c>
      <c r="N19" s="12" t="s">
        <v>43</v>
      </c>
      <c r="O19" s="12" t="s">
        <v>40</v>
      </c>
      <c r="P19" s="12" t="s">
        <v>44</v>
      </c>
      <c r="Q19" s="12" t="s">
        <v>43</v>
      </c>
      <c r="R19" s="12" t="s">
        <v>43</v>
      </c>
      <c r="S19" s="12" t="str">
        <f t="shared" si="11"/>
        <v>WO</v>
      </c>
      <c r="T19" s="12" t="s">
        <v>43</v>
      </c>
      <c r="U19" s="12" t="s">
        <v>43</v>
      </c>
      <c r="V19" s="12" t="s">
        <v>43</v>
      </c>
      <c r="W19" s="12" t="s">
        <v>43</v>
      </c>
      <c r="X19" s="12" t="s">
        <v>40</v>
      </c>
      <c r="Y19" s="12" t="s">
        <v>43</v>
      </c>
      <c r="Z19" s="12" t="str">
        <f t="shared" si="11"/>
        <v>WO</v>
      </c>
      <c r="AA19" s="12" t="s">
        <v>43</v>
      </c>
      <c r="AB19" s="12" t="s">
        <v>43</v>
      </c>
      <c r="AC19" s="12" t="s">
        <v>43</v>
      </c>
      <c r="AD19" s="12" t="s">
        <v>43</v>
      </c>
      <c r="AE19" s="12" t="s">
        <v>43</v>
      </c>
      <c r="AF19" s="12" t="s">
        <v>43</v>
      </c>
      <c r="AG19" s="12" t="str">
        <f t="shared" si="10"/>
        <v>WO</v>
      </c>
      <c r="AH19" s="12" t="s">
        <v>43</v>
      </c>
      <c r="AI19" s="12" t="s">
        <v>43</v>
      </c>
      <c r="AJ19" s="12" t="s">
        <v>43</v>
      </c>
      <c r="AK19" s="12" t="s">
        <v>44</v>
      </c>
      <c r="AL19" s="12" t="s">
        <v>43</v>
      </c>
      <c r="AM19" s="12" t="s">
        <v>43</v>
      </c>
      <c r="AN19" s="12" t="str">
        <f t="shared" si="10"/>
        <v>WO</v>
      </c>
      <c r="AO19" s="13" t="str">
        <f t="shared" si="10"/>
        <v/>
      </c>
      <c r="AP19" s="32"/>
      <c r="AQ19" s="33"/>
      <c r="AR19" s="12">
        <v>11</v>
      </c>
      <c r="AS19" s="12">
        <v>1011</v>
      </c>
      <c r="AT19" s="12" t="str">
        <f t="shared" si="3"/>
        <v>November</v>
      </c>
      <c r="AU19" s="12" t="s">
        <v>13</v>
      </c>
      <c r="AV19" s="11">
        <f t="shared" si="4"/>
        <v>21</v>
      </c>
      <c r="AW19" s="12">
        <f t="shared" si="5"/>
        <v>2</v>
      </c>
      <c r="AX19" s="12">
        <f t="shared" si="6"/>
        <v>2</v>
      </c>
      <c r="AY19" s="12">
        <f t="shared" si="7"/>
        <v>5</v>
      </c>
      <c r="AZ19" s="12">
        <f t="shared" si="8"/>
        <v>30</v>
      </c>
      <c r="BA19" s="12">
        <f>Janreport12[[#This Row],[Days]]-Janreport12[[#This Row],[Absent]]</f>
        <v>28</v>
      </c>
      <c r="BB19" s="27">
        <v>48000</v>
      </c>
      <c r="BC19" s="27">
        <f>Janreport12[[#This Row],[Salary]]/Janreport12[[#This Row],[Days]]</f>
        <v>1600</v>
      </c>
      <c r="BD19" s="27">
        <f>Janreport12[[#This Row],[Per Day Salary]]*Janreport12[[#This Row],[Absent]]</f>
        <v>3200</v>
      </c>
      <c r="BE19" s="27">
        <f>Janreport12[[#This Row],[Salary]]-Janreport12[[#This Row],[Deduction]]</f>
        <v>44800</v>
      </c>
      <c r="BF19" s="28"/>
      <c r="BG19" s="33"/>
    </row>
    <row r="20" spans="1:59">
      <c r="A20"/>
      <c r="B20"/>
      <c r="C20"/>
      <c r="F20" s="32"/>
      <c r="G20" s="11">
        <v>12</v>
      </c>
      <c r="H20" s="12">
        <v>1012</v>
      </c>
      <c r="I20" s="13" t="s">
        <v>14</v>
      </c>
      <c r="J20" s="11">
        <f t="shared" si="9"/>
        <v>5</v>
      </c>
      <c r="K20" s="12" t="s">
        <v>43</v>
      </c>
      <c r="L20" s="12" t="str">
        <f t="shared" si="11"/>
        <v>WO</v>
      </c>
      <c r="M20" s="12" t="s">
        <v>43</v>
      </c>
      <c r="N20" s="12" t="s">
        <v>43</v>
      </c>
      <c r="O20" s="12" t="s">
        <v>40</v>
      </c>
      <c r="P20" s="12" t="s">
        <v>43</v>
      </c>
      <c r="Q20" s="12" t="s">
        <v>43</v>
      </c>
      <c r="R20" s="12" t="s">
        <v>43</v>
      </c>
      <c r="S20" s="12" t="str">
        <f t="shared" si="11"/>
        <v>WO</v>
      </c>
      <c r="T20" s="12" t="s">
        <v>43</v>
      </c>
      <c r="U20" s="12" t="s">
        <v>43</v>
      </c>
      <c r="V20" s="12" t="s">
        <v>43</v>
      </c>
      <c r="W20" s="12" t="s">
        <v>43</v>
      </c>
      <c r="X20" s="12" t="s">
        <v>40</v>
      </c>
      <c r="Y20" s="12" t="s">
        <v>43</v>
      </c>
      <c r="Z20" s="12" t="str">
        <f t="shared" si="11"/>
        <v>WO</v>
      </c>
      <c r="AA20" s="12" t="s">
        <v>43</v>
      </c>
      <c r="AB20" s="12" t="s">
        <v>43</v>
      </c>
      <c r="AC20" s="12" t="s">
        <v>43</v>
      </c>
      <c r="AD20" s="12" t="s">
        <v>43</v>
      </c>
      <c r="AE20" s="12" t="s">
        <v>43</v>
      </c>
      <c r="AF20" s="12" t="s">
        <v>43</v>
      </c>
      <c r="AG20" s="12" t="str">
        <f t="shared" si="10"/>
        <v>WO</v>
      </c>
      <c r="AH20" s="12" t="s">
        <v>43</v>
      </c>
      <c r="AI20" s="12" t="s">
        <v>43</v>
      </c>
      <c r="AJ20" s="12" t="s">
        <v>43</v>
      </c>
      <c r="AK20" s="12" t="s">
        <v>43</v>
      </c>
      <c r="AL20" s="12" t="s">
        <v>43</v>
      </c>
      <c r="AM20" s="12" t="s">
        <v>43</v>
      </c>
      <c r="AN20" s="12" t="str">
        <f t="shared" si="10"/>
        <v>WO</v>
      </c>
      <c r="AO20" s="13" t="str">
        <f t="shared" si="10"/>
        <v/>
      </c>
      <c r="AP20" s="32"/>
      <c r="AQ20" s="33"/>
      <c r="AR20" s="12">
        <v>12</v>
      </c>
      <c r="AS20" s="12">
        <v>1012</v>
      </c>
      <c r="AT20" s="12" t="str">
        <f t="shared" si="3"/>
        <v>November</v>
      </c>
      <c r="AU20" s="12" t="s">
        <v>14</v>
      </c>
      <c r="AV20" s="11">
        <f t="shared" si="4"/>
        <v>23</v>
      </c>
      <c r="AW20" s="12">
        <f t="shared" si="5"/>
        <v>0</v>
      </c>
      <c r="AX20" s="12">
        <f t="shared" si="6"/>
        <v>2</v>
      </c>
      <c r="AY20" s="12">
        <f t="shared" si="7"/>
        <v>5</v>
      </c>
      <c r="AZ20" s="12">
        <f t="shared" si="8"/>
        <v>30</v>
      </c>
      <c r="BA20" s="12">
        <f>Janreport12[[#This Row],[Days]]-Janreport12[[#This Row],[Absent]]</f>
        <v>30</v>
      </c>
      <c r="BB20" s="27">
        <v>52000</v>
      </c>
      <c r="BC20" s="27">
        <f>Janreport12[[#This Row],[Salary]]/Janreport12[[#This Row],[Days]]</f>
        <v>1733.3333333333333</v>
      </c>
      <c r="BD20" s="27">
        <f>Janreport12[[#This Row],[Per Day Salary]]*Janreport12[[#This Row],[Absent]]</f>
        <v>0</v>
      </c>
      <c r="BE20" s="27">
        <f>Janreport12[[#This Row],[Salary]]-Janreport12[[#This Row],[Deduction]]</f>
        <v>52000</v>
      </c>
      <c r="BF20" s="28"/>
      <c r="BG20" s="33"/>
    </row>
    <row r="21" spans="1:59">
      <c r="A21"/>
      <c r="B21"/>
      <c r="C21"/>
      <c r="F21" s="32"/>
      <c r="G21" s="11">
        <v>13</v>
      </c>
      <c r="H21" s="12">
        <v>1013</v>
      </c>
      <c r="I21" s="13" t="s">
        <v>15</v>
      </c>
      <c r="J21" s="11">
        <f t="shared" si="9"/>
        <v>5</v>
      </c>
      <c r="K21" s="12" t="s">
        <v>43</v>
      </c>
      <c r="L21" s="12" t="str">
        <f t="shared" si="11"/>
        <v>WO</v>
      </c>
      <c r="M21" s="12" t="s">
        <v>43</v>
      </c>
      <c r="N21" s="12" t="s">
        <v>43</v>
      </c>
      <c r="O21" s="12" t="s">
        <v>40</v>
      </c>
      <c r="P21" s="12" t="s">
        <v>43</v>
      </c>
      <c r="Q21" s="12" t="s">
        <v>43</v>
      </c>
      <c r="R21" s="12" t="s">
        <v>43</v>
      </c>
      <c r="S21" s="12" t="str">
        <f t="shared" si="11"/>
        <v>WO</v>
      </c>
      <c r="T21" s="12" t="s">
        <v>43</v>
      </c>
      <c r="U21" s="12" t="s">
        <v>43</v>
      </c>
      <c r="V21" s="12" t="s">
        <v>43</v>
      </c>
      <c r="W21" s="12" t="s">
        <v>43</v>
      </c>
      <c r="X21" s="12" t="s">
        <v>40</v>
      </c>
      <c r="Y21" s="12" t="s">
        <v>43</v>
      </c>
      <c r="Z21" s="12" t="str">
        <f t="shared" si="11"/>
        <v>WO</v>
      </c>
      <c r="AA21" s="12" t="s">
        <v>43</v>
      </c>
      <c r="AB21" s="12" t="s">
        <v>43</v>
      </c>
      <c r="AC21" s="12" t="s">
        <v>44</v>
      </c>
      <c r="AD21" s="12" t="s">
        <v>43</v>
      </c>
      <c r="AE21" s="12" t="s">
        <v>43</v>
      </c>
      <c r="AF21" s="12" t="s">
        <v>43</v>
      </c>
      <c r="AG21" s="12" t="str">
        <f t="shared" si="10"/>
        <v>WO</v>
      </c>
      <c r="AH21" s="12" t="s">
        <v>43</v>
      </c>
      <c r="AI21" s="12" t="s">
        <v>43</v>
      </c>
      <c r="AJ21" s="12" t="s">
        <v>43</v>
      </c>
      <c r="AK21" s="12" t="s">
        <v>43</v>
      </c>
      <c r="AL21" s="12" t="s">
        <v>43</v>
      </c>
      <c r="AM21" s="12" t="s">
        <v>43</v>
      </c>
      <c r="AN21" s="12" t="str">
        <f t="shared" si="10"/>
        <v>WO</v>
      </c>
      <c r="AO21" s="13" t="str">
        <f t="shared" si="10"/>
        <v/>
      </c>
      <c r="AP21" s="32"/>
      <c r="AQ21" s="33"/>
      <c r="AR21" s="12">
        <v>13</v>
      </c>
      <c r="AS21" s="12">
        <v>1013</v>
      </c>
      <c r="AT21" s="12" t="str">
        <f t="shared" si="3"/>
        <v>November</v>
      </c>
      <c r="AU21" s="12" t="s">
        <v>15</v>
      </c>
      <c r="AV21" s="11">
        <f t="shared" si="4"/>
        <v>22</v>
      </c>
      <c r="AW21" s="12">
        <f t="shared" si="5"/>
        <v>1</v>
      </c>
      <c r="AX21" s="12">
        <f t="shared" si="6"/>
        <v>2</v>
      </c>
      <c r="AY21" s="12">
        <f t="shared" si="7"/>
        <v>5</v>
      </c>
      <c r="AZ21" s="12">
        <f t="shared" si="8"/>
        <v>30</v>
      </c>
      <c r="BA21" s="12">
        <f>Janreport12[[#This Row],[Days]]-Janreport12[[#This Row],[Absent]]</f>
        <v>29</v>
      </c>
      <c r="BB21" s="27">
        <v>42000</v>
      </c>
      <c r="BC21" s="27">
        <f>Janreport12[[#This Row],[Salary]]/Janreport12[[#This Row],[Days]]</f>
        <v>1400</v>
      </c>
      <c r="BD21" s="27">
        <f>Janreport12[[#This Row],[Per Day Salary]]*Janreport12[[#This Row],[Absent]]</f>
        <v>1400</v>
      </c>
      <c r="BE21" s="27">
        <f>Janreport12[[#This Row],[Salary]]-Janreport12[[#This Row],[Deduction]]</f>
        <v>40600</v>
      </c>
      <c r="BF21" s="28"/>
      <c r="BG21" s="33"/>
    </row>
    <row r="22" spans="1:59">
      <c r="A22"/>
      <c r="B22"/>
      <c r="C22"/>
      <c r="F22" s="32"/>
      <c r="G22" s="11">
        <v>14</v>
      </c>
      <c r="H22" s="12">
        <v>1014</v>
      </c>
      <c r="I22" s="13" t="s">
        <v>16</v>
      </c>
      <c r="J22" s="11">
        <f t="shared" si="9"/>
        <v>5</v>
      </c>
      <c r="K22" s="12" t="s">
        <v>43</v>
      </c>
      <c r="L22" s="12" t="str">
        <f t="shared" si="11"/>
        <v>WO</v>
      </c>
      <c r="M22" s="12" t="s">
        <v>43</v>
      </c>
      <c r="N22" s="12" t="s">
        <v>43</v>
      </c>
      <c r="O22" s="12" t="s">
        <v>40</v>
      </c>
      <c r="P22" s="12" t="s">
        <v>43</v>
      </c>
      <c r="Q22" s="12" t="s">
        <v>43</v>
      </c>
      <c r="R22" s="12" t="s">
        <v>43</v>
      </c>
      <c r="S22" s="12" t="str">
        <f t="shared" si="11"/>
        <v>WO</v>
      </c>
      <c r="T22" s="12" t="s">
        <v>43</v>
      </c>
      <c r="U22" s="12" t="s">
        <v>43</v>
      </c>
      <c r="V22" s="12" t="s">
        <v>43</v>
      </c>
      <c r="W22" s="12" t="s">
        <v>43</v>
      </c>
      <c r="X22" s="12" t="s">
        <v>40</v>
      </c>
      <c r="Y22" s="12" t="s">
        <v>43</v>
      </c>
      <c r="Z22" s="12" t="str">
        <f t="shared" si="11"/>
        <v>WO</v>
      </c>
      <c r="AA22" s="12" t="s">
        <v>43</v>
      </c>
      <c r="AB22" s="12" t="s">
        <v>43</v>
      </c>
      <c r="AC22" s="12" t="s">
        <v>44</v>
      </c>
      <c r="AD22" s="12" t="s">
        <v>44</v>
      </c>
      <c r="AE22" s="12" t="s">
        <v>43</v>
      </c>
      <c r="AF22" s="12" t="s">
        <v>43</v>
      </c>
      <c r="AG22" s="12" t="str">
        <f t="shared" si="10"/>
        <v>WO</v>
      </c>
      <c r="AH22" s="12" t="s">
        <v>43</v>
      </c>
      <c r="AI22" s="12" t="s">
        <v>43</v>
      </c>
      <c r="AJ22" s="12" t="s">
        <v>43</v>
      </c>
      <c r="AK22" s="12" t="s">
        <v>44</v>
      </c>
      <c r="AL22" s="12" t="s">
        <v>43</v>
      </c>
      <c r="AM22" s="12" t="s">
        <v>43</v>
      </c>
      <c r="AN22" s="12" t="str">
        <f t="shared" si="10"/>
        <v>WO</v>
      </c>
      <c r="AO22" s="13" t="str">
        <f t="shared" si="10"/>
        <v/>
      </c>
      <c r="AP22" s="32"/>
      <c r="AQ22" s="33"/>
      <c r="AR22" s="12">
        <v>14</v>
      </c>
      <c r="AS22" s="12">
        <v>1014</v>
      </c>
      <c r="AT22" s="12" t="str">
        <f t="shared" si="3"/>
        <v>November</v>
      </c>
      <c r="AU22" s="12" t="s">
        <v>16</v>
      </c>
      <c r="AV22" s="11">
        <f t="shared" si="4"/>
        <v>20</v>
      </c>
      <c r="AW22" s="12">
        <f t="shared" si="5"/>
        <v>3</v>
      </c>
      <c r="AX22" s="12">
        <f t="shared" si="6"/>
        <v>2</v>
      </c>
      <c r="AY22" s="12">
        <f t="shared" si="7"/>
        <v>5</v>
      </c>
      <c r="AZ22" s="12">
        <f t="shared" si="8"/>
        <v>30</v>
      </c>
      <c r="BA22" s="12">
        <f>Janreport12[[#This Row],[Days]]-Janreport12[[#This Row],[Absent]]</f>
        <v>27</v>
      </c>
      <c r="BB22" s="27">
        <v>15000</v>
      </c>
      <c r="BC22" s="27">
        <f>Janreport12[[#This Row],[Salary]]/Janreport12[[#This Row],[Days]]</f>
        <v>500</v>
      </c>
      <c r="BD22" s="27">
        <f>Janreport12[[#This Row],[Per Day Salary]]*Janreport12[[#This Row],[Absent]]</f>
        <v>1500</v>
      </c>
      <c r="BE22" s="27">
        <f>Janreport12[[#This Row],[Salary]]-Janreport12[[#This Row],[Deduction]]</f>
        <v>13500</v>
      </c>
      <c r="BF22" s="28"/>
      <c r="BG22" s="33"/>
    </row>
    <row r="23" spans="1:59">
      <c r="A23"/>
      <c r="B23"/>
      <c r="C23"/>
      <c r="F23" s="32"/>
      <c r="G23" s="11">
        <v>15</v>
      </c>
      <c r="H23" s="12">
        <v>1015</v>
      </c>
      <c r="I23" s="13" t="s">
        <v>17</v>
      </c>
      <c r="J23" s="11">
        <f t="shared" si="9"/>
        <v>5</v>
      </c>
      <c r="K23" s="12" t="s">
        <v>43</v>
      </c>
      <c r="L23" s="12" t="str">
        <f t="shared" si="11"/>
        <v>WO</v>
      </c>
      <c r="M23" s="12" t="s">
        <v>43</v>
      </c>
      <c r="N23" s="12" t="s">
        <v>43</v>
      </c>
      <c r="O23" s="12" t="s">
        <v>40</v>
      </c>
      <c r="P23" s="12" t="s">
        <v>43</v>
      </c>
      <c r="Q23" s="12" t="s">
        <v>44</v>
      </c>
      <c r="R23" s="12" t="s">
        <v>43</v>
      </c>
      <c r="S23" s="12" t="str">
        <f t="shared" si="11"/>
        <v>WO</v>
      </c>
      <c r="T23" s="12" t="s">
        <v>43</v>
      </c>
      <c r="U23" s="12" t="s">
        <v>43</v>
      </c>
      <c r="V23" s="12" t="s">
        <v>43</v>
      </c>
      <c r="W23" s="12" t="s">
        <v>43</v>
      </c>
      <c r="X23" s="12" t="s">
        <v>40</v>
      </c>
      <c r="Y23" s="12" t="s">
        <v>43</v>
      </c>
      <c r="Z23" s="12" t="str">
        <f t="shared" si="11"/>
        <v>WO</v>
      </c>
      <c r="AA23" s="12" t="s">
        <v>43</v>
      </c>
      <c r="AB23" s="12" t="s">
        <v>43</v>
      </c>
      <c r="AC23" s="12" t="s">
        <v>43</v>
      </c>
      <c r="AD23" s="12" t="s">
        <v>43</v>
      </c>
      <c r="AE23" s="12" t="s">
        <v>43</v>
      </c>
      <c r="AF23" s="12" t="s">
        <v>43</v>
      </c>
      <c r="AG23" s="12" t="str">
        <f t="shared" si="10"/>
        <v>WO</v>
      </c>
      <c r="AH23" s="12" t="s">
        <v>43</v>
      </c>
      <c r="AI23" s="12" t="s">
        <v>43</v>
      </c>
      <c r="AJ23" s="12" t="s">
        <v>43</v>
      </c>
      <c r="AK23" s="12" t="s">
        <v>43</v>
      </c>
      <c r="AL23" s="12" t="s">
        <v>43</v>
      </c>
      <c r="AM23" s="12" t="s">
        <v>43</v>
      </c>
      <c r="AN23" s="12" t="str">
        <f t="shared" si="10"/>
        <v>WO</v>
      </c>
      <c r="AO23" s="13" t="str">
        <f t="shared" si="10"/>
        <v/>
      </c>
      <c r="AP23" s="32"/>
      <c r="AQ23" s="33"/>
      <c r="AR23" s="12">
        <v>15</v>
      </c>
      <c r="AS23" s="12">
        <v>1015</v>
      </c>
      <c r="AT23" s="12" t="str">
        <f t="shared" si="3"/>
        <v>November</v>
      </c>
      <c r="AU23" s="12" t="s">
        <v>17</v>
      </c>
      <c r="AV23" s="11">
        <f t="shared" si="4"/>
        <v>22</v>
      </c>
      <c r="AW23" s="12">
        <f t="shared" si="5"/>
        <v>1</v>
      </c>
      <c r="AX23" s="12">
        <f t="shared" si="6"/>
        <v>2</v>
      </c>
      <c r="AY23" s="12">
        <f t="shared" si="7"/>
        <v>5</v>
      </c>
      <c r="AZ23" s="12">
        <f t="shared" si="8"/>
        <v>30</v>
      </c>
      <c r="BA23" s="12">
        <f>Janreport12[[#This Row],[Days]]-Janreport12[[#This Row],[Absent]]</f>
        <v>29</v>
      </c>
      <c r="BB23" s="27">
        <v>46000</v>
      </c>
      <c r="BC23" s="27">
        <f>Janreport12[[#This Row],[Salary]]/Janreport12[[#This Row],[Days]]</f>
        <v>1533.3333333333333</v>
      </c>
      <c r="BD23" s="27">
        <f>Janreport12[[#This Row],[Per Day Salary]]*Janreport12[[#This Row],[Absent]]</f>
        <v>1533.3333333333333</v>
      </c>
      <c r="BE23" s="27">
        <f>Janreport12[[#This Row],[Salary]]-Janreport12[[#This Row],[Deduction]]</f>
        <v>44466.666666666664</v>
      </c>
      <c r="BF23" s="28"/>
      <c r="BG23" s="33"/>
    </row>
    <row r="24" spans="1:59">
      <c r="A24"/>
      <c r="B24"/>
      <c r="C24"/>
      <c r="F24" s="32"/>
      <c r="G24" s="11">
        <v>16</v>
      </c>
      <c r="H24" s="12">
        <v>1016</v>
      </c>
      <c r="I24" s="13" t="s">
        <v>18</v>
      </c>
      <c r="J24" s="11">
        <f t="shared" si="9"/>
        <v>5</v>
      </c>
      <c r="K24" s="12" t="s">
        <v>43</v>
      </c>
      <c r="L24" s="12" t="str">
        <f t="shared" si="11"/>
        <v>WO</v>
      </c>
      <c r="M24" s="12" t="s">
        <v>43</v>
      </c>
      <c r="N24" s="12" t="s">
        <v>43</v>
      </c>
      <c r="O24" s="12" t="s">
        <v>40</v>
      </c>
      <c r="P24" s="12" t="s">
        <v>43</v>
      </c>
      <c r="Q24" s="12" t="s">
        <v>43</v>
      </c>
      <c r="R24" s="12" t="s">
        <v>43</v>
      </c>
      <c r="S24" s="12" t="str">
        <f t="shared" si="11"/>
        <v>WO</v>
      </c>
      <c r="T24" s="12" t="s">
        <v>43</v>
      </c>
      <c r="U24" s="12" t="s">
        <v>43</v>
      </c>
      <c r="V24" s="12" t="s">
        <v>43</v>
      </c>
      <c r="W24" s="12" t="s">
        <v>43</v>
      </c>
      <c r="X24" s="12" t="s">
        <v>40</v>
      </c>
      <c r="Y24" s="12" t="s">
        <v>43</v>
      </c>
      <c r="Z24" s="12" t="str">
        <f t="shared" si="11"/>
        <v>WO</v>
      </c>
      <c r="AA24" s="12" t="s">
        <v>43</v>
      </c>
      <c r="AB24" s="12" t="s">
        <v>43</v>
      </c>
      <c r="AC24" s="12" t="s">
        <v>43</v>
      </c>
      <c r="AD24" s="12" t="s">
        <v>43</v>
      </c>
      <c r="AE24" s="12" t="s">
        <v>43</v>
      </c>
      <c r="AF24" s="12" t="s">
        <v>43</v>
      </c>
      <c r="AG24" s="12" t="str">
        <f t="shared" si="10"/>
        <v>WO</v>
      </c>
      <c r="AH24" s="12" t="s">
        <v>43</v>
      </c>
      <c r="AI24" s="12" t="s">
        <v>43</v>
      </c>
      <c r="AJ24" s="12" t="s">
        <v>43</v>
      </c>
      <c r="AK24" s="12" t="s">
        <v>43</v>
      </c>
      <c r="AL24" s="12" t="s">
        <v>43</v>
      </c>
      <c r="AM24" s="12" t="s">
        <v>43</v>
      </c>
      <c r="AN24" s="12" t="str">
        <f t="shared" si="10"/>
        <v>WO</v>
      </c>
      <c r="AO24" s="13" t="str">
        <f t="shared" si="10"/>
        <v/>
      </c>
      <c r="AP24" s="32"/>
      <c r="AQ24" s="33"/>
      <c r="AR24" s="12">
        <v>16</v>
      </c>
      <c r="AS24" s="12">
        <v>1016</v>
      </c>
      <c r="AT24" s="12" t="str">
        <f t="shared" si="3"/>
        <v>November</v>
      </c>
      <c r="AU24" s="12" t="s">
        <v>18</v>
      </c>
      <c r="AV24" s="11">
        <f t="shared" si="4"/>
        <v>23</v>
      </c>
      <c r="AW24" s="12">
        <f t="shared" si="5"/>
        <v>0</v>
      </c>
      <c r="AX24" s="12">
        <f t="shared" si="6"/>
        <v>2</v>
      </c>
      <c r="AY24" s="12">
        <f t="shared" si="7"/>
        <v>5</v>
      </c>
      <c r="AZ24" s="12">
        <f t="shared" si="8"/>
        <v>30</v>
      </c>
      <c r="BA24" s="12">
        <f>Janreport12[[#This Row],[Days]]-Janreport12[[#This Row],[Absent]]</f>
        <v>30</v>
      </c>
      <c r="BB24" s="27">
        <v>52000</v>
      </c>
      <c r="BC24" s="27">
        <f>Janreport12[[#This Row],[Salary]]/Janreport12[[#This Row],[Days]]</f>
        <v>1733.3333333333333</v>
      </c>
      <c r="BD24" s="27">
        <f>Janreport12[[#This Row],[Per Day Salary]]*Janreport12[[#This Row],[Absent]]</f>
        <v>0</v>
      </c>
      <c r="BE24" s="27">
        <f>Janreport12[[#This Row],[Salary]]-Janreport12[[#This Row],[Deduction]]</f>
        <v>52000</v>
      </c>
      <c r="BF24" s="28"/>
      <c r="BG24" s="33"/>
    </row>
    <row r="25" spans="1:59">
      <c r="A25"/>
      <c r="B25"/>
      <c r="C25"/>
      <c r="F25" s="32"/>
      <c r="G25" s="11">
        <v>17</v>
      </c>
      <c r="H25" s="12">
        <v>1017</v>
      </c>
      <c r="I25" s="13" t="s">
        <v>19</v>
      </c>
      <c r="J25" s="11">
        <f t="shared" si="9"/>
        <v>5</v>
      </c>
      <c r="K25" s="12" t="s">
        <v>43</v>
      </c>
      <c r="L25" s="12" t="str">
        <f t="shared" si="11"/>
        <v>WO</v>
      </c>
      <c r="M25" s="12" t="s">
        <v>43</v>
      </c>
      <c r="N25" s="12" t="s">
        <v>43</v>
      </c>
      <c r="O25" s="12" t="s">
        <v>40</v>
      </c>
      <c r="P25" s="12" t="s">
        <v>43</v>
      </c>
      <c r="Q25" s="12" t="s">
        <v>43</v>
      </c>
      <c r="R25" s="12" t="s">
        <v>43</v>
      </c>
      <c r="S25" s="12" t="str">
        <f t="shared" si="11"/>
        <v>WO</v>
      </c>
      <c r="T25" s="12" t="s">
        <v>43</v>
      </c>
      <c r="U25" s="12" t="s">
        <v>43</v>
      </c>
      <c r="V25" s="12" t="s">
        <v>43</v>
      </c>
      <c r="W25" s="12" t="s">
        <v>43</v>
      </c>
      <c r="X25" s="12" t="s">
        <v>40</v>
      </c>
      <c r="Y25" s="12" t="s">
        <v>43</v>
      </c>
      <c r="Z25" s="12" t="str">
        <f t="shared" si="11"/>
        <v>WO</v>
      </c>
      <c r="AA25" s="12" t="s">
        <v>43</v>
      </c>
      <c r="AB25" s="12" t="s">
        <v>43</v>
      </c>
      <c r="AC25" s="12" t="s">
        <v>43</v>
      </c>
      <c r="AD25" s="12" t="s">
        <v>43</v>
      </c>
      <c r="AE25" s="12" t="s">
        <v>43</v>
      </c>
      <c r="AF25" s="12" t="s">
        <v>43</v>
      </c>
      <c r="AG25" s="12" t="str">
        <f t="shared" si="10"/>
        <v>WO</v>
      </c>
      <c r="AH25" s="12" t="s">
        <v>43</v>
      </c>
      <c r="AI25" s="12" t="s">
        <v>43</v>
      </c>
      <c r="AJ25" s="12" t="s">
        <v>43</v>
      </c>
      <c r="AK25" s="12" t="s">
        <v>43</v>
      </c>
      <c r="AL25" s="12" t="s">
        <v>43</v>
      </c>
      <c r="AM25" s="12" t="s">
        <v>43</v>
      </c>
      <c r="AN25" s="12" t="str">
        <f t="shared" si="10"/>
        <v>WO</v>
      </c>
      <c r="AO25" s="13" t="str">
        <f t="shared" si="10"/>
        <v/>
      </c>
      <c r="AP25" s="32"/>
      <c r="AQ25" s="33"/>
      <c r="AR25" s="12">
        <v>17</v>
      </c>
      <c r="AS25" s="12">
        <v>1017</v>
      </c>
      <c r="AT25" s="12" t="str">
        <f t="shared" si="3"/>
        <v>November</v>
      </c>
      <c r="AU25" s="12" t="s">
        <v>19</v>
      </c>
      <c r="AV25" s="11">
        <f t="shared" si="4"/>
        <v>23</v>
      </c>
      <c r="AW25" s="12">
        <f t="shared" si="5"/>
        <v>0</v>
      </c>
      <c r="AX25" s="12">
        <f t="shared" si="6"/>
        <v>2</v>
      </c>
      <c r="AY25" s="12">
        <f t="shared" si="7"/>
        <v>5</v>
      </c>
      <c r="AZ25" s="12">
        <f t="shared" si="8"/>
        <v>30</v>
      </c>
      <c r="BA25" s="12">
        <f>Janreport12[[#This Row],[Days]]-Janreport12[[#This Row],[Absent]]</f>
        <v>30</v>
      </c>
      <c r="BB25" s="27">
        <v>42000</v>
      </c>
      <c r="BC25" s="27">
        <f>Janreport12[[#This Row],[Salary]]/Janreport12[[#This Row],[Days]]</f>
        <v>1400</v>
      </c>
      <c r="BD25" s="27">
        <f>Janreport12[[#This Row],[Per Day Salary]]*Janreport12[[#This Row],[Absent]]</f>
        <v>0</v>
      </c>
      <c r="BE25" s="27">
        <f>Janreport12[[#This Row],[Salary]]-Janreport12[[#This Row],[Deduction]]</f>
        <v>42000</v>
      </c>
      <c r="BF25" s="28"/>
      <c r="BG25" s="33"/>
    </row>
    <row r="26" spans="1:59">
      <c r="A26"/>
      <c r="B26"/>
      <c r="C26"/>
      <c r="F26" s="32"/>
      <c r="G26" s="11">
        <v>18</v>
      </c>
      <c r="H26" s="12">
        <v>1018</v>
      </c>
      <c r="I26" s="13" t="s">
        <v>20</v>
      </c>
      <c r="J26" s="11">
        <f t="shared" si="9"/>
        <v>5</v>
      </c>
      <c r="K26" s="12" t="s">
        <v>43</v>
      </c>
      <c r="L26" s="12" t="str">
        <f t="shared" si="11"/>
        <v>WO</v>
      </c>
      <c r="M26" s="12" t="s">
        <v>43</v>
      </c>
      <c r="N26" s="12" t="s">
        <v>43</v>
      </c>
      <c r="O26" s="12" t="s">
        <v>40</v>
      </c>
      <c r="P26" s="12" t="s">
        <v>43</v>
      </c>
      <c r="Q26" s="12" t="s">
        <v>43</v>
      </c>
      <c r="R26" s="12" t="s">
        <v>43</v>
      </c>
      <c r="S26" s="12" t="str">
        <f t="shared" si="11"/>
        <v>WO</v>
      </c>
      <c r="T26" s="12" t="s">
        <v>43</v>
      </c>
      <c r="U26" s="12" t="s">
        <v>43</v>
      </c>
      <c r="V26" s="12" t="s">
        <v>43</v>
      </c>
      <c r="W26" s="12" t="s">
        <v>43</v>
      </c>
      <c r="X26" s="12" t="s">
        <v>40</v>
      </c>
      <c r="Y26" s="12" t="s">
        <v>43</v>
      </c>
      <c r="Z26" s="12" t="str">
        <f t="shared" si="11"/>
        <v>WO</v>
      </c>
      <c r="AA26" s="12" t="s">
        <v>43</v>
      </c>
      <c r="AB26" s="12" t="s">
        <v>43</v>
      </c>
      <c r="AC26" s="12" t="s">
        <v>43</v>
      </c>
      <c r="AD26" s="12" t="s">
        <v>43</v>
      </c>
      <c r="AE26" s="12" t="s">
        <v>43</v>
      </c>
      <c r="AF26" s="12" t="s">
        <v>43</v>
      </c>
      <c r="AG26" s="12" t="str">
        <f t="shared" si="10"/>
        <v>WO</v>
      </c>
      <c r="AH26" s="12" t="s">
        <v>43</v>
      </c>
      <c r="AI26" s="12" t="s">
        <v>43</v>
      </c>
      <c r="AJ26" s="12" t="s">
        <v>43</v>
      </c>
      <c r="AK26" s="12" t="s">
        <v>43</v>
      </c>
      <c r="AL26" s="12" t="s">
        <v>43</v>
      </c>
      <c r="AM26" s="12" t="s">
        <v>43</v>
      </c>
      <c r="AN26" s="12" t="str">
        <f t="shared" si="10"/>
        <v>WO</v>
      </c>
      <c r="AO26" s="13" t="str">
        <f t="shared" si="10"/>
        <v/>
      </c>
      <c r="AP26" s="32"/>
      <c r="AQ26" s="33"/>
      <c r="AR26" s="12">
        <v>18</v>
      </c>
      <c r="AS26" s="12">
        <v>1018</v>
      </c>
      <c r="AT26" s="12" t="str">
        <f t="shared" si="3"/>
        <v>November</v>
      </c>
      <c r="AU26" s="12" t="s">
        <v>20</v>
      </c>
      <c r="AV26" s="11">
        <f t="shared" si="4"/>
        <v>23</v>
      </c>
      <c r="AW26" s="12">
        <f t="shared" si="5"/>
        <v>0</v>
      </c>
      <c r="AX26" s="12">
        <f t="shared" si="6"/>
        <v>2</v>
      </c>
      <c r="AY26" s="12">
        <f t="shared" si="7"/>
        <v>5</v>
      </c>
      <c r="AZ26" s="12">
        <f t="shared" si="8"/>
        <v>30</v>
      </c>
      <c r="BA26" s="12">
        <f>Janreport12[[#This Row],[Days]]-Janreport12[[#This Row],[Absent]]</f>
        <v>30</v>
      </c>
      <c r="BB26" s="27">
        <v>62000</v>
      </c>
      <c r="BC26" s="27">
        <f>Janreport12[[#This Row],[Salary]]/Janreport12[[#This Row],[Days]]</f>
        <v>2066.6666666666665</v>
      </c>
      <c r="BD26" s="27">
        <f>Janreport12[[#This Row],[Per Day Salary]]*Janreport12[[#This Row],[Absent]]</f>
        <v>0</v>
      </c>
      <c r="BE26" s="27">
        <f>Janreport12[[#This Row],[Salary]]-Janreport12[[#This Row],[Deduction]]</f>
        <v>62000</v>
      </c>
      <c r="BF26" s="28"/>
      <c r="BG26" s="33"/>
    </row>
    <row r="27" spans="1:59">
      <c r="A27"/>
      <c r="B27"/>
      <c r="C27"/>
      <c r="F27" s="32"/>
      <c r="G27" s="11">
        <v>19</v>
      </c>
      <c r="H27" s="12">
        <v>1019</v>
      </c>
      <c r="I27" s="13" t="s">
        <v>21</v>
      </c>
      <c r="J27" s="11">
        <f t="shared" si="9"/>
        <v>5</v>
      </c>
      <c r="K27" s="12" t="s">
        <v>43</v>
      </c>
      <c r="L27" s="12" t="str">
        <f t="shared" si="11"/>
        <v>WO</v>
      </c>
      <c r="M27" s="12" t="s">
        <v>43</v>
      </c>
      <c r="N27" s="12" t="s">
        <v>43</v>
      </c>
      <c r="O27" s="12" t="s">
        <v>40</v>
      </c>
      <c r="P27" s="12" t="s">
        <v>43</v>
      </c>
      <c r="Q27" s="12" t="s">
        <v>43</v>
      </c>
      <c r="R27" s="12" t="s">
        <v>43</v>
      </c>
      <c r="S27" s="12" t="str">
        <f t="shared" si="11"/>
        <v>WO</v>
      </c>
      <c r="T27" s="12" t="s">
        <v>43</v>
      </c>
      <c r="U27" s="12" t="s">
        <v>43</v>
      </c>
      <c r="V27" s="12" t="s">
        <v>43</v>
      </c>
      <c r="W27" s="12" t="s">
        <v>43</v>
      </c>
      <c r="X27" s="12" t="s">
        <v>40</v>
      </c>
      <c r="Y27" s="12" t="s">
        <v>43</v>
      </c>
      <c r="Z27" s="12" t="str">
        <f t="shared" si="11"/>
        <v>WO</v>
      </c>
      <c r="AA27" s="12" t="s">
        <v>43</v>
      </c>
      <c r="AB27" s="12" t="s">
        <v>43</v>
      </c>
      <c r="AC27" s="12" t="s">
        <v>43</v>
      </c>
      <c r="AD27" s="12" t="s">
        <v>43</v>
      </c>
      <c r="AE27" s="12" t="s">
        <v>43</v>
      </c>
      <c r="AF27" s="12" t="s">
        <v>43</v>
      </c>
      <c r="AG27" s="12" t="str">
        <f t="shared" si="10"/>
        <v>WO</v>
      </c>
      <c r="AH27" s="12" t="s">
        <v>43</v>
      </c>
      <c r="AI27" s="12" t="s">
        <v>43</v>
      </c>
      <c r="AJ27" s="12" t="s">
        <v>43</v>
      </c>
      <c r="AK27" s="12" t="s">
        <v>43</v>
      </c>
      <c r="AL27" s="12" t="s">
        <v>43</v>
      </c>
      <c r="AM27" s="12" t="s">
        <v>43</v>
      </c>
      <c r="AN27" s="12" t="str">
        <f t="shared" si="10"/>
        <v>WO</v>
      </c>
      <c r="AO27" s="13" t="str">
        <f t="shared" si="10"/>
        <v/>
      </c>
      <c r="AP27" s="32"/>
      <c r="AQ27" s="33"/>
      <c r="AR27" s="12">
        <v>19</v>
      </c>
      <c r="AS27" s="12">
        <v>1019</v>
      </c>
      <c r="AT27" s="12" t="str">
        <f t="shared" si="3"/>
        <v>November</v>
      </c>
      <c r="AU27" s="12" t="s">
        <v>21</v>
      </c>
      <c r="AV27" s="11">
        <f t="shared" si="4"/>
        <v>23</v>
      </c>
      <c r="AW27" s="12">
        <f t="shared" si="5"/>
        <v>0</v>
      </c>
      <c r="AX27" s="12">
        <f t="shared" si="6"/>
        <v>2</v>
      </c>
      <c r="AY27" s="12">
        <f t="shared" si="7"/>
        <v>5</v>
      </c>
      <c r="AZ27" s="12">
        <f t="shared" si="8"/>
        <v>30</v>
      </c>
      <c r="BA27" s="12">
        <f>Janreport12[[#This Row],[Days]]-Janreport12[[#This Row],[Absent]]</f>
        <v>30</v>
      </c>
      <c r="BB27" s="27">
        <v>41000</v>
      </c>
      <c r="BC27" s="27">
        <f>Janreport12[[#This Row],[Salary]]/Janreport12[[#This Row],[Days]]</f>
        <v>1366.6666666666667</v>
      </c>
      <c r="BD27" s="27">
        <f>Janreport12[[#This Row],[Per Day Salary]]*Janreport12[[#This Row],[Absent]]</f>
        <v>0</v>
      </c>
      <c r="BE27" s="27">
        <f>Janreport12[[#This Row],[Salary]]-Janreport12[[#This Row],[Deduction]]</f>
        <v>41000</v>
      </c>
      <c r="BF27" s="28"/>
      <c r="BG27" s="33"/>
    </row>
    <row r="28" spans="1:59" ht="14.4" thickBot="1">
      <c r="A28"/>
      <c r="B28"/>
      <c r="C28"/>
      <c r="F28" s="32"/>
      <c r="G28" s="14">
        <v>20</v>
      </c>
      <c r="H28" s="15">
        <v>1020</v>
      </c>
      <c r="I28" s="16" t="s">
        <v>22</v>
      </c>
      <c r="J28" s="14">
        <f t="shared" si="9"/>
        <v>5</v>
      </c>
      <c r="K28" s="15" t="s">
        <v>43</v>
      </c>
      <c r="L28" s="15" t="str">
        <f t="shared" si="11"/>
        <v>WO</v>
      </c>
      <c r="M28" s="15" t="s">
        <v>43</v>
      </c>
      <c r="N28" s="15" t="s">
        <v>43</v>
      </c>
      <c r="O28" s="15" t="s">
        <v>40</v>
      </c>
      <c r="P28" s="15" t="s">
        <v>43</v>
      </c>
      <c r="Q28" s="15" t="s">
        <v>43</v>
      </c>
      <c r="R28" s="15" t="s">
        <v>43</v>
      </c>
      <c r="S28" s="15" t="str">
        <f t="shared" si="11"/>
        <v>WO</v>
      </c>
      <c r="T28" s="15" t="s">
        <v>43</v>
      </c>
      <c r="U28" s="15" t="s">
        <v>43</v>
      </c>
      <c r="V28" s="15" t="s">
        <v>43</v>
      </c>
      <c r="W28" s="15" t="s">
        <v>43</v>
      </c>
      <c r="X28" s="15" t="s">
        <v>40</v>
      </c>
      <c r="Y28" s="15" t="s">
        <v>43</v>
      </c>
      <c r="Z28" s="15" t="str">
        <f t="shared" si="11"/>
        <v>WO</v>
      </c>
      <c r="AA28" s="15" t="s">
        <v>43</v>
      </c>
      <c r="AB28" s="15" t="s">
        <v>43</v>
      </c>
      <c r="AC28" s="15" t="s">
        <v>43</v>
      </c>
      <c r="AD28" s="15" t="s">
        <v>43</v>
      </c>
      <c r="AE28" s="15" t="s">
        <v>43</v>
      </c>
      <c r="AF28" s="15" t="s">
        <v>43</v>
      </c>
      <c r="AG28" s="15" t="str">
        <f t="shared" si="10"/>
        <v>WO</v>
      </c>
      <c r="AH28" s="15" t="s">
        <v>43</v>
      </c>
      <c r="AI28" s="15" t="s">
        <v>43</v>
      </c>
      <c r="AJ28" s="15" t="s">
        <v>43</v>
      </c>
      <c r="AK28" s="15" t="s">
        <v>43</v>
      </c>
      <c r="AL28" s="15" t="s">
        <v>43</v>
      </c>
      <c r="AM28" s="15" t="s">
        <v>43</v>
      </c>
      <c r="AN28" s="15" t="str">
        <f t="shared" si="10"/>
        <v>WO</v>
      </c>
      <c r="AO28" s="16" t="str">
        <f t="shared" si="10"/>
        <v/>
      </c>
      <c r="AP28" s="32"/>
      <c r="AQ28" s="33"/>
      <c r="AR28" s="15">
        <v>20</v>
      </c>
      <c r="AS28" s="15">
        <v>1020</v>
      </c>
      <c r="AT28" s="15" t="str">
        <f t="shared" si="3"/>
        <v>November</v>
      </c>
      <c r="AU28" s="15" t="s">
        <v>22</v>
      </c>
      <c r="AV28" s="14">
        <f t="shared" si="4"/>
        <v>23</v>
      </c>
      <c r="AW28" s="15">
        <f t="shared" si="5"/>
        <v>0</v>
      </c>
      <c r="AX28" s="15">
        <f t="shared" si="6"/>
        <v>2</v>
      </c>
      <c r="AY28" s="15">
        <f t="shared" si="7"/>
        <v>5</v>
      </c>
      <c r="AZ28" s="15">
        <f t="shared" si="8"/>
        <v>30</v>
      </c>
      <c r="BA28" s="15">
        <f>Janreport12[[#This Row],[Days]]-Janreport12[[#This Row],[Absent]]</f>
        <v>30</v>
      </c>
      <c r="BB28" s="29">
        <v>30000</v>
      </c>
      <c r="BC28" s="29">
        <f>Janreport12[[#This Row],[Salary]]/Janreport12[[#This Row],[Days]]</f>
        <v>1000</v>
      </c>
      <c r="BD28" s="29">
        <f>Janreport12[[#This Row],[Per Day Salary]]*Janreport12[[#This Row],[Absent]]</f>
        <v>0</v>
      </c>
      <c r="BE28" s="29">
        <f>Janreport12[[#This Row],[Salary]]-Janreport12[[#This Row],[Deduction]]</f>
        <v>30000</v>
      </c>
      <c r="BF28" s="30"/>
      <c r="BG28" s="33"/>
    </row>
    <row r="29" spans="1:59" ht="14.4" thickTop="1">
      <c r="A29"/>
      <c r="B29"/>
      <c r="C29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</row>
    <row r="30" spans="1:59">
      <c r="A30"/>
      <c r="B30"/>
      <c r="C30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</row>
    <row r="31" spans="1:59">
      <c r="A31"/>
      <c r="B31"/>
      <c r="C31"/>
    </row>
    <row r="32" spans="1:59">
      <c r="A32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</sheetData>
  <mergeCells count="1">
    <mergeCell ref="G7:I7"/>
  </mergeCells>
  <conditionalFormatting sqref="K9:AO28">
    <cfRule type="containsText" dxfId="45" priority="1" operator="containsText" text="L">
      <formula>NOT(ISERROR(SEARCH("L",K9)))</formula>
    </cfRule>
    <cfRule type="containsText" dxfId="44" priority="2" operator="containsText" text="A">
      <formula>NOT(ISERROR(SEARCH("A",K9)))</formula>
    </cfRule>
    <cfRule type="containsText" dxfId="43" priority="3" operator="containsText" text="P">
      <formula>NOT(ISERROR(SEARCH("P",K9)))</formula>
    </cfRule>
    <cfRule type="containsText" dxfId="42" priority="4" operator="containsText" text="WO">
      <formula>NOT(ISERROR(SEARCH("WO",K9)))</formula>
    </cfRule>
  </conditionalFormatting>
  <dataValidations count="1">
    <dataValidation type="list" allowBlank="1" showInputMessage="1" showErrorMessage="1" sqref="K9:K28 M9:R28 T9:Y28 AA9:AF28 AH9:AM28" xr:uid="{B91AD950-84E1-419F-B474-C7136F4A00B0}">
      <formula1>"P , A 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E66468-6A21-45EA-9ECA-76F17221FB01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36562F90-F049-4027-862A-6BE96EA24F2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Nov!AV9:AY9</xm:f>
              <xm:sqref>BF9</xm:sqref>
            </x14:sparkline>
            <x14:sparkline>
              <xm:f>Nov!AV10:AY10</xm:f>
              <xm:sqref>BF10</xm:sqref>
            </x14:sparkline>
            <x14:sparkline>
              <xm:f>Nov!AV11:AY11</xm:f>
              <xm:sqref>BF11</xm:sqref>
            </x14:sparkline>
            <x14:sparkline>
              <xm:f>Nov!AV12:AY12</xm:f>
              <xm:sqref>BF12</xm:sqref>
            </x14:sparkline>
            <x14:sparkline>
              <xm:f>Nov!AV13:AY13</xm:f>
              <xm:sqref>BF13</xm:sqref>
            </x14:sparkline>
            <x14:sparkline>
              <xm:f>Nov!AV14:AY14</xm:f>
              <xm:sqref>BF14</xm:sqref>
            </x14:sparkline>
            <x14:sparkline>
              <xm:f>Nov!AV15:AY15</xm:f>
              <xm:sqref>BF15</xm:sqref>
            </x14:sparkline>
            <x14:sparkline>
              <xm:f>Nov!AV16:AY16</xm:f>
              <xm:sqref>BF16</xm:sqref>
            </x14:sparkline>
            <x14:sparkline>
              <xm:f>Nov!AV17:AY17</xm:f>
              <xm:sqref>BF17</xm:sqref>
            </x14:sparkline>
            <x14:sparkline>
              <xm:f>Nov!AV18:AY18</xm:f>
              <xm:sqref>BF18</xm:sqref>
            </x14:sparkline>
            <x14:sparkline>
              <xm:f>Nov!AV19:AY19</xm:f>
              <xm:sqref>BF19</xm:sqref>
            </x14:sparkline>
            <x14:sparkline>
              <xm:f>Nov!AV20:AY20</xm:f>
              <xm:sqref>BF20</xm:sqref>
            </x14:sparkline>
            <x14:sparkline>
              <xm:f>Nov!AV21:AY21</xm:f>
              <xm:sqref>BF21</xm:sqref>
            </x14:sparkline>
            <x14:sparkline>
              <xm:f>Nov!AV22:AY22</xm:f>
              <xm:sqref>BF22</xm:sqref>
            </x14:sparkline>
            <x14:sparkline>
              <xm:f>Nov!AV23:AY23</xm:f>
              <xm:sqref>BF23</xm:sqref>
            </x14:sparkline>
            <x14:sparkline>
              <xm:f>Nov!AV24:AY24</xm:f>
              <xm:sqref>BF24</xm:sqref>
            </x14:sparkline>
            <x14:sparkline>
              <xm:f>Nov!AV25:AY25</xm:f>
              <xm:sqref>BF25</xm:sqref>
            </x14:sparkline>
            <x14:sparkline>
              <xm:f>Nov!AV26:AY26</xm:f>
              <xm:sqref>BF26</xm:sqref>
            </x14:sparkline>
            <x14:sparkline>
              <xm:f>Nov!AV27:AY27</xm:f>
              <xm:sqref>BF27</xm:sqref>
            </x14:sparkline>
            <x14:sparkline>
              <xm:f>Nov!AV28:AY28</xm:f>
              <xm:sqref>BF28</xm:sqref>
            </x14:sparkline>
          </x14:sparklines>
        </x14:sparklineGroup>
      </x14:sparklineGroup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D29D-5651-4572-8955-29D000B72C27}">
  <dimension ref="A1:BG37"/>
  <sheetViews>
    <sheetView workbookViewId="0">
      <selection activeCell="AC34" sqref="AC34"/>
    </sheetView>
  </sheetViews>
  <sheetFormatPr defaultColWidth="8.69921875" defaultRowHeight="13.8"/>
  <cols>
    <col min="1" max="6" width="8.69921875" style="31"/>
    <col min="7" max="7" width="4.796875" style="31" bestFit="1" customWidth="1"/>
    <col min="8" max="8" width="11.296875" style="31" bestFit="1" customWidth="1"/>
    <col min="9" max="9" width="15.19921875" style="31" bestFit="1" customWidth="1"/>
    <col min="10" max="10" width="8.09765625" style="31" bestFit="1" customWidth="1"/>
    <col min="11" max="11" width="4.5" style="31" bestFit="1" customWidth="1"/>
    <col min="12" max="12" width="5.19921875" style="31" customWidth="1"/>
    <col min="13" max="13" width="3" style="31" bestFit="1" customWidth="1"/>
    <col min="14" max="14" width="3.5" style="31" bestFit="1" customWidth="1"/>
    <col min="15" max="15" width="4.09765625" style="31" bestFit="1" customWidth="1"/>
    <col min="16" max="16" width="4.3984375" style="31" bestFit="1" customWidth="1"/>
    <col min="17" max="17" width="3.796875" style="31" bestFit="1" customWidth="1"/>
    <col min="18" max="18" width="4.5" style="31" bestFit="1" customWidth="1"/>
    <col min="19" max="19" width="3.8984375" style="31" bestFit="1" customWidth="1"/>
    <col min="20" max="20" width="3" style="31" bestFit="1" customWidth="1"/>
    <col min="21" max="21" width="3.5" style="31" bestFit="1" customWidth="1"/>
    <col min="22" max="22" width="4.09765625" style="31" bestFit="1" customWidth="1"/>
    <col min="23" max="23" width="4.3984375" style="31" bestFit="1" customWidth="1"/>
    <col min="24" max="24" width="3.796875" style="31" bestFit="1" customWidth="1"/>
    <col min="25" max="25" width="4.5" style="31" bestFit="1" customWidth="1"/>
    <col min="26" max="26" width="3.8984375" style="31" bestFit="1" customWidth="1"/>
    <col min="27" max="27" width="3" style="31" bestFit="1" customWidth="1"/>
    <col min="28" max="28" width="3.5" style="31" bestFit="1" customWidth="1"/>
    <col min="29" max="29" width="4.09765625" style="31" bestFit="1" customWidth="1"/>
    <col min="30" max="30" width="4.3984375" style="31" bestFit="1" customWidth="1"/>
    <col min="31" max="31" width="3.796875" style="31" bestFit="1" customWidth="1"/>
    <col min="32" max="32" width="4.5" style="31" bestFit="1" customWidth="1"/>
    <col min="33" max="33" width="3.8984375" style="31" bestFit="1" customWidth="1"/>
    <col min="34" max="34" width="3" style="31" bestFit="1" customWidth="1"/>
    <col min="35" max="35" width="3.5" style="31" bestFit="1" customWidth="1"/>
    <col min="36" max="36" width="4.09765625" style="31" bestFit="1" customWidth="1"/>
    <col min="37" max="37" width="4.3984375" style="31" bestFit="1" customWidth="1"/>
    <col min="38" max="38" width="5.59765625" style="31" customWidth="1"/>
    <col min="39" max="39" width="4.5" style="31" bestFit="1" customWidth="1"/>
    <col min="40" max="40" width="5.3984375" style="31" customWidth="1"/>
    <col min="41" max="41" width="4.3984375" style="31" customWidth="1"/>
    <col min="42" max="43" width="8.69921875" style="31"/>
    <col min="44" max="44" width="6.796875" style="31" customWidth="1"/>
    <col min="45" max="46" width="13.19921875" style="31" customWidth="1"/>
    <col min="47" max="47" width="16.296875" style="31" customWidth="1"/>
    <col min="48" max="48" width="9.19921875" style="31" customWidth="1"/>
    <col min="49" max="50" width="8.69921875" style="31"/>
    <col min="51" max="51" width="9.69921875" style="31" customWidth="1"/>
    <col min="52" max="52" width="8.69921875" style="31"/>
    <col min="53" max="53" width="11" style="31" customWidth="1"/>
    <col min="54" max="54" width="11.3984375" style="31" bestFit="1" customWidth="1"/>
    <col min="55" max="55" width="14.59765625" style="31" customWidth="1"/>
    <col min="56" max="56" width="13" style="31" customWidth="1"/>
    <col min="57" max="57" width="12.5" style="31" customWidth="1"/>
    <col min="58" max="58" width="19" style="31" customWidth="1"/>
    <col min="59" max="16384" width="8.69921875" style="31"/>
  </cols>
  <sheetData>
    <row r="1" spans="1:59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9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9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9">
      <c r="A4"/>
      <c r="B4"/>
      <c r="C4"/>
      <c r="F4" s="34"/>
      <c r="G4" s="34"/>
      <c r="H4" s="34"/>
      <c r="I4" s="34"/>
      <c r="J4" s="34"/>
      <c r="K4" s="34"/>
      <c r="L4" s="34"/>
      <c r="M4" s="34"/>
    </row>
    <row r="5" spans="1:59">
      <c r="A5"/>
      <c r="B5"/>
      <c r="C5"/>
      <c r="F5" s="34"/>
      <c r="G5" s="34" t="s">
        <v>27</v>
      </c>
      <c r="H5" s="35">
        <v>45992</v>
      </c>
      <c r="I5" s="34">
        <f>(DATEDIF($H$5,$L$5,"D"))+1</f>
        <v>31</v>
      </c>
      <c r="J5" s="34" t="str">
        <f>TEXT(H5,"MMMM")</f>
        <v>December</v>
      </c>
      <c r="K5" s="34" t="s">
        <v>28</v>
      </c>
      <c r="L5" s="35">
        <f>EOMONTH(H5,0)</f>
        <v>46022</v>
      </c>
      <c r="M5" s="34"/>
    </row>
    <row r="6" spans="1:59" ht="14.4" thickBot="1">
      <c r="A6"/>
      <c r="B6"/>
      <c r="C6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</row>
    <row r="7" spans="1:59" ht="15" thickTop="1" thickBot="1">
      <c r="A7"/>
      <c r="B7"/>
      <c r="C7"/>
      <c r="F7" s="32"/>
      <c r="G7" s="42" t="s">
        <v>30</v>
      </c>
      <c r="H7" s="43"/>
      <c r="I7" s="44"/>
      <c r="J7" s="20" t="s">
        <v>29</v>
      </c>
      <c r="K7" s="21" t="str">
        <f>TEXT(K8,"DDD")</f>
        <v>Mon</v>
      </c>
      <c r="L7" s="21" t="str">
        <f t="shared" ref="L7:AO7" si="0">TEXT(L8,"DDD")</f>
        <v>Tue</v>
      </c>
      <c r="M7" s="21" t="str">
        <f t="shared" si="0"/>
        <v>Wed</v>
      </c>
      <c r="N7" s="21" t="str">
        <f t="shared" si="0"/>
        <v>Thu</v>
      </c>
      <c r="O7" s="21" t="str">
        <f t="shared" si="0"/>
        <v>Fri</v>
      </c>
      <c r="P7" s="21" t="str">
        <f t="shared" si="0"/>
        <v>Sat</v>
      </c>
      <c r="Q7" s="21" t="str">
        <f t="shared" si="0"/>
        <v>Sun</v>
      </c>
      <c r="R7" s="21" t="str">
        <f t="shared" si="0"/>
        <v>Mon</v>
      </c>
      <c r="S7" s="21" t="str">
        <f t="shared" si="0"/>
        <v>Tue</v>
      </c>
      <c r="T7" s="21" t="str">
        <f t="shared" si="0"/>
        <v>Wed</v>
      </c>
      <c r="U7" s="21" t="str">
        <f t="shared" si="0"/>
        <v>Thu</v>
      </c>
      <c r="V7" s="21" t="str">
        <f t="shared" si="0"/>
        <v>Fri</v>
      </c>
      <c r="W7" s="21" t="str">
        <f t="shared" si="0"/>
        <v>Sat</v>
      </c>
      <c r="X7" s="21" t="str">
        <f t="shared" si="0"/>
        <v>Sun</v>
      </c>
      <c r="Y7" s="21" t="str">
        <f t="shared" si="0"/>
        <v>Mon</v>
      </c>
      <c r="Z7" s="21" t="str">
        <f t="shared" si="0"/>
        <v>Tue</v>
      </c>
      <c r="AA7" s="21" t="str">
        <f t="shared" si="0"/>
        <v>Wed</v>
      </c>
      <c r="AB7" s="21" t="str">
        <f t="shared" si="0"/>
        <v>Thu</v>
      </c>
      <c r="AC7" s="21" t="str">
        <f t="shared" si="0"/>
        <v>Fri</v>
      </c>
      <c r="AD7" s="21" t="str">
        <f t="shared" si="0"/>
        <v>Sat</v>
      </c>
      <c r="AE7" s="21" t="str">
        <f t="shared" si="0"/>
        <v>Sun</v>
      </c>
      <c r="AF7" s="21" t="str">
        <f t="shared" si="0"/>
        <v>Mon</v>
      </c>
      <c r="AG7" s="21" t="str">
        <f t="shared" si="0"/>
        <v>Tue</v>
      </c>
      <c r="AH7" s="21" t="str">
        <f t="shared" si="0"/>
        <v>Wed</v>
      </c>
      <c r="AI7" s="21" t="str">
        <f t="shared" si="0"/>
        <v>Thu</v>
      </c>
      <c r="AJ7" s="21" t="str">
        <f t="shared" si="0"/>
        <v>Fri</v>
      </c>
      <c r="AK7" s="21" t="str">
        <f t="shared" si="0"/>
        <v>Sat</v>
      </c>
      <c r="AL7" s="21" t="str">
        <f t="shared" si="0"/>
        <v>Sun</v>
      </c>
      <c r="AM7" s="21" t="str">
        <f t="shared" si="0"/>
        <v>Mon</v>
      </c>
      <c r="AN7" s="21" t="str">
        <f t="shared" si="0"/>
        <v>Tue</v>
      </c>
      <c r="AO7" s="22" t="str">
        <f t="shared" si="0"/>
        <v>Wed</v>
      </c>
      <c r="AP7" s="32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</row>
    <row r="8" spans="1:59" ht="15" thickTop="1" thickBot="1">
      <c r="A8"/>
      <c r="B8"/>
      <c r="C8"/>
      <c r="F8" s="32"/>
      <c r="G8" s="8" t="s">
        <v>23</v>
      </c>
      <c r="H8" s="9" t="s">
        <v>24</v>
      </c>
      <c r="I8" s="10" t="s">
        <v>25</v>
      </c>
      <c r="J8" s="17" t="s">
        <v>26</v>
      </c>
      <c r="K8" s="18">
        <f>H5</f>
        <v>45992</v>
      </c>
      <c r="L8" s="18">
        <f>IF(K8&lt;$L$5,K8+1,"")</f>
        <v>45993</v>
      </c>
      <c r="M8" s="18">
        <f t="shared" ref="M8:AO8" si="1">IF(L8&lt;$L$5,L8+1,"")</f>
        <v>45994</v>
      </c>
      <c r="N8" s="18">
        <f t="shared" si="1"/>
        <v>45995</v>
      </c>
      <c r="O8" s="18">
        <f t="shared" si="1"/>
        <v>45996</v>
      </c>
      <c r="P8" s="18">
        <f t="shared" si="1"/>
        <v>45997</v>
      </c>
      <c r="Q8" s="18">
        <f t="shared" si="1"/>
        <v>45998</v>
      </c>
      <c r="R8" s="18">
        <f t="shared" si="1"/>
        <v>45999</v>
      </c>
      <c r="S8" s="18">
        <f t="shared" si="1"/>
        <v>46000</v>
      </c>
      <c r="T8" s="18">
        <f t="shared" si="1"/>
        <v>46001</v>
      </c>
      <c r="U8" s="18">
        <f t="shared" si="1"/>
        <v>46002</v>
      </c>
      <c r="V8" s="18">
        <f t="shared" si="1"/>
        <v>46003</v>
      </c>
      <c r="W8" s="18">
        <f t="shared" si="1"/>
        <v>46004</v>
      </c>
      <c r="X8" s="18">
        <f t="shared" si="1"/>
        <v>46005</v>
      </c>
      <c r="Y8" s="18">
        <f t="shared" si="1"/>
        <v>46006</v>
      </c>
      <c r="Z8" s="18">
        <f t="shared" si="1"/>
        <v>46007</v>
      </c>
      <c r="AA8" s="18">
        <f t="shared" si="1"/>
        <v>46008</v>
      </c>
      <c r="AB8" s="18">
        <f t="shared" si="1"/>
        <v>46009</v>
      </c>
      <c r="AC8" s="18">
        <f t="shared" si="1"/>
        <v>46010</v>
      </c>
      <c r="AD8" s="18">
        <f t="shared" si="1"/>
        <v>46011</v>
      </c>
      <c r="AE8" s="18">
        <f t="shared" si="1"/>
        <v>46012</v>
      </c>
      <c r="AF8" s="18">
        <f t="shared" si="1"/>
        <v>46013</v>
      </c>
      <c r="AG8" s="18">
        <f t="shared" si="1"/>
        <v>46014</v>
      </c>
      <c r="AH8" s="18">
        <f t="shared" si="1"/>
        <v>46015</v>
      </c>
      <c r="AI8" s="18">
        <f t="shared" si="1"/>
        <v>46016</v>
      </c>
      <c r="AJ8" s="18">
        <f t="shared" si="1"/>
        <v>46017</v>
      </c>
      <c r="AK8" s="18">
        <f t="shared" si="1"/>
        <v>46018</v>
      </c>
      <c r="AL8" s="18">
        <f t="shared" si="1"/>
        <v>46019</v>
      </c>
      <c r="AM8" s="18">
        <f t="shared" si="1"/>
        <v>46020</v>
      </c>
      <c r="AN8" s="18">
        <f t="shared" si="1"/>
        <v>46021</v>
      </c>
      <c r="AO8" s="19">
        <f t="shared" si="1"/>
        <v>46022</v>
      </c>
      <c r="AP8" s="32"/>
      <c r="AQ8" s="33"/>
      <c r="AR8" s="26" t="s">
        <v>23</v>
      </c>
      <c r="AS8" s="26" t="s">
        <v>24</v>
      </c>
      <c r="AT8" s="26" t="s">
        <v>42</v>
      </c>
      <c r="AU8" s="26" t="s">
        <v>25</v>
      </c>
      <c r="AV8" s="23" t="s">
        <v>31</v>
      </c>
      <c r="AW8" s="24" t="s">
        <v>32</v>
      </c>
      <c r="AX8" s="24" t="s">
        <v>33</v>
      </c>
      <c r="AY8" s="24" t="s">
        <v>34</v>
      </c>
      <c r="AZ8" s="24" t="s">
        <v>29</v>
      </c>
      <c r="BA8" s="24" t="s">
        <v>35</v>
      </c>
      <c r="BB8" s="24" t="s">
        <v>36</v>
      </c>
      <c r="BC8" s="24" t="s">
        <v>37</v>
      </c>
      <c r="BD8" s="24" t="s">
        <v>38</v>
      </c>
      <c r="BE8" s="24" t="s">
        <v>39</v>
      </c>
      <c r="BF8" s="25" t="s">
        <v>41</v>
      </c>
      <c r="BG8" s="33"/>
    </row>
    <row r="9" spans="1:59" ht="14.4" thickTop="1">
      <c r="A9"/>
      <c r="B9"/>
      <c r="C9"/>
      <c r="F9" s="32"/>
      <c r="G9" s="11">
        <v>1</v>
      </c>
      <c r="H9" s="12">
        <v>1001</v>
      </c>
      <c r="I9" s="13" t="s">
        <v>3</v>
      </c>
      <c r="J9" s="11">
        <f>COUNTIF($K$7:$AO$7,"Sun")</f>
        <v>4</v>
      </c>
      <c r="K9" s="12" t="s">
        <v>43</v>
      </c>
      <c r="L9" s="12" t="s">
        <v>43</v>
      </c>
      <c r="M9" s="12" t="s">
        <v>43</v>
      </c>
      <c r="N9" s="12" t="s">
        <v>43</v>
      </c>
      <c r="O9" s="12" t="s">
        <v>43</v>
      </c>
      <c r="P9" s="12" t="s">
        <v>43</v>
      </c>
      <c r="Q9" s="12" t="str">
        <f t="shared" ref="Q9:AL17" si="2">IF(Q$7="Sun","WO","")</f>
        <v>WO</v>
      </c>
      <c r="R9" s="12" t="s">
        <v>43</v>
      </c>
      <c r="S9" s="12" t="s">
        <v>43</v>
      </c>
      <c r="T9" s="12" t="s">
        <v>43</v>
      </c>
      <c r="U9" s="12" t="s">
        <v>40</v>
      </c>
      <c r="V9" s="12" t="s">
        <v>43</v>
      </c>
      <c r="W9" s="12" t="s">
        <v>43</v>
      </c>
      <c r="X9" s="12" t="str">
        <f t="shared" si="2"/>
        <v>WO</v>
      </c>
      <c r="Y9" s="12" t="s">
        <v>43</v>
      </c>
      <c r="Z9" s="12" t="s">
        <v>43</v>
      </c>
      <c r="AA9" s="12" t="s">
        <v>43</v>
      </c>
      <c r="AB9" s="12" t="s">
        <v>43</v>
      </c>
      <c r="AC9" s="12" t="s">
        <v>43</v>
      </c>
      <c r="AD9" s="12" t="s">
        <v>40</v>
      </c>
      <c r="AE9" s="12" t="str">
        <f t="shared" si="2"/>
        <v>WO</v>
      </c>
      <c r="AF9" s="12" t="s">
        <v>43</v>
      </c>
      <c r="AG9" s="12" t="s">
        <v>43</v>
      </c>
      <c r="AH9" s="12" t="s">
        <v>43</v>
      </c>
      <c r="AI9" s="12" t="s">
        <v>43</v>
      </c>
      <c r="AJ9" s="12" t="s">
        <v>40</v>
      </c>
      <c r="AK9" s="12" t="s">
        <v>43</v>
      </c>
      <c r="AL9" s="12" t="str">
        <f t="shared" si="2"/>
        <v>WO</v>
      </c>
      <c r="AM9" s="12" t="s">
        <v>43</v>
      </c>
      <c r="AN9" s="12" t="s">
        <v>43</v>
      </c>
      <c r="AO9" s="13" t="s">
        <v>43</v>
      </c>
      <c r="AP9" s="32"/>
      <c r="AQ9" s="33"/>
      <c r="AR9" s="12">
        <v>1</v>
      </c>
      <c r="AS9" s="12">
        <v>1001</v>
      </c>
      <c r="AT9" s="12" t="str">
        <f t="shared" ref="AT9:AT28" si="3">$J$5</f>
        <v>December</v>
      </c>
      <c r="AU9" s="12" t="s">
        <v>3</v>
      </c>
      <c r="AV9" s="11">
        <f t="shared" ref="AV9:AV28" si="4">COUNTIF($K9:$AO9,"*P*")</f>
        <v>24</v>
      </c>
      <c r="AW9" s="12">
        <f t="shared" ref="AW9:AW28" si="5">COUNTIF($K9:$AO9,"*A*")</f>
        <v>0</v>
      </c>
      <c r="AX9" s="12">
        <f t="shared" ref="AX9:AX28" si="6">COUNTIF($K9:$AO9,"L")</f>
        <v>3</v>
      </c>
      <c r="AY9" s="12">
        <f t="shared" ref="AY9:AY28" si="7">$J$9</f>
        <v>4</v>
      </c>
      <c r="AZ9" s="12">
        <f t="shared" ref="AZ9:AZ28" si="8">$I$5</f>
        <v>31</v>
      </c>
      <c r="BA9" s="12">
        <f>Janreport13[[#This Row],[Days]]-Janreport13[[#This Row],[Absent]]</f>
        <v>31</v>
      </c>
      <c r="BB9" s="27">
        <v>10000</v>
      </c>
      <c r="BC9" s="27">
        <f>Janreport13[[#This Row],[Salary]]/Janreport13[[#This Row],[Days]]</f>
        <v>322.58064516129031</v>
      </c>
      <c r="BD9" s="27">
        <f>Janreport13[[#This Row],[Per Day Salary]]*Janreport13[[#This Row],[Absent]]</f>
        <v>0</v>
      </c>
      <c r="BE9" s="27">
        <f>Janreport13[[#This Row],[Salary]]-Janreport13[[#This Row],[Deduction]]</f>
        <v>10000</v>
      </c>
      <c r="BF9" s="28"/>
      <c r="BG9" s="33"/>
    </row>
    <row r="10" spans="1:59">
      <c r="A10"/>
      <c r="B10"/>
      <c r="C10"/>
      <c r="F10" s="32"/>
      <c r="G10" s="11">
        <v>2</v>
      </c>
      <c r="H10" s="12">
        <v>1002</v>
      </c>
      <c r="I10" s="13" t="s">
        <v>4</v>
      </c>
      <c r="J10" s="11">
        <f t="shared" ref="J10:J28" si="9">COUNTIF($K$7:$AO$7,"Sun")</f>
        <v>4</v>
      </c>
      <c r="K10" s="12" t="s">
        <v>43</v>
      </c>
      <c r="L10" s="12" t="s">
        <v>43</v>
      </c>
      <c r="M10" s="12" t="s">
        <v>43</v>
      </c>
      <c r="N10" s="12" t="s">
        <v>43</v>
      </c>
      <c r="O10" s="12" t="s">
        <v>43</v>
      </c>
      <c r="P10" s="12" t="s">
        <v>43</v>
      </c>
      <c r="Q10" s="12" t="str">
        <f t="shared" si="2"/>
        <v>WO</v>
      </c>
      <c r="R10" s="12" t="s">
        <v>43</v>
      </c>
      <c r="S10" s="12" t="s">
        <v>43</v>
      </c>
      <c r="T10" s="12" t="s">
        <v>43</v>
      </c>
      <c r="U10" s="12" t="s">
        <v>40</v>
      </c>
      <c r="V10" s="12" t="s">
        <v>43</v>
      </c>
      <c r="W10" s="12" t="s">
        <v>43</v>
      </c>
      <c r="X10" s="12" t="str">
        <f t="shared" si="2"/>
        <v>WO</v>
      </c>
      <c r="Y10" s="12" t="s">
        <v>43</v>
      </c>
      <c r="Z10" s="12" t="s">
        <v>43</v>
      </c>
      <c r="AA10" s="12" t="s">
        <v>43</v>
      </c>
      <c r="AB10" s="12" t="s">
        <v>43</v>
      </c>
      <c r="AC10" s="12" t="s">
        <v>43</v>
      </c>
      <c r="AD10" s="12" t="s">
        <v>40</v>
      </c>
      <c r="AE10" s="12" t="str">
        <f t="shared" si="2"/>
        <v>WO</v>
      </c>
      <c r="AF10" s="12" t="s">
        <v>43</v>
      </c>
      <c r="AG10" s="12" t="s">
        <v>43</v>
      </c>
      <c r="AH10" s="12" t="s">
        <v>43</v>
      </c>
      <c r="AI10" s="12" t="s">
        <v>43</v>
      </c>
      <c r="AJ10" s="12" t="s">
        <v>40</v>
      </c>
      <c r="AK10" s="12" t="s">
        <v>43</v>
      </c>
      <c r="AL10" s="12" t="str">
        <f t="shared" si="2"/>
        <v>WO</v>
      </c>
      <c r="AM10" s="12" t="s">
        <v>43</v>
      </c>
      <c r="AN10" s="12" t="s">
        <v>43</v>
      </c>
      <c r="AO10" s="13" t="s">
        <v>43</v>
      </c>
      <c r="AP10" s="32"/>
      <c r="AQ10" s="33"/>
      <c r="AR10" s="12">
        <v>2</v>
      </c>
      <c r="AS10" s="12">
        <v>1002</v>
      </c>
      <c r="AT10" s="12" t="str">
        <f t="shared" si="3"/>
        <v>December</v>
      </c>
      <c r="AU10" s="12" t="s">
        <v>4</v>
      </c>
      <c r="AV10" s="11">
        <f t="shared" si="4"/>
        <v>24</v>
      </c>
      <c r="AW10" s="12">
        <f t="shared" si="5"/>
        <v>0</v>
      </c>
      <c r="AX10" s="12">
        <f t="shared" si="6"/>
        <v>3</v>
      </c>
      <c r="AY10" s="12">
        <f t="shared" si="7"/>
        <v>4</v>
      </c>
      <c r="AZ10" s="12">
        <f t="shared" si="8"/>
        <v>31</v>
      </c>
      <c r="BA10" s="12">
        <f>Janreport13[[#This Row],[Days]]-Janreport13[[#This Row],[Absent]]</f>
        <v>31</v>
      </c>
      <c r="BB10" s="27">
        <v>20000</v>
      </c>
      <c r="BC10" s="27">
        <f>Janreport13[[#This Row],[Salary]]/Janreport13[[#This Row],[Days]]</f>
        <v>645.16129032258061</v>
      </c>
      <c r="BD10" s="27">
        <f>Janreport13[[#This Row],[Per Day Salary]]*Janreport13[[#This Row],[Absent]]</f>
        <v>0</v>
      </c>
      <c r="BE10" s="27">
        <f>Janreport13[[#This Row],[Salary]]-Janreport13[[#This Row],[Deduction]]</f>
        <v>20000</v>
      </c>
      <c r="BF10" s="28"/>
      <c r="BG10" s="33"/>
    </row>
    <row r="11" spans="1:59">
      <c r="A11"/>
      <c r="B11"/>
      <c r="C11"/>
      <c r="F11" s="32"/>
      <c r="G11" s="11">
        <v>3</v>
      </c>
      <c r="H11" s="12">
        <v>1003</v>
      </c>
      <c r="I11" s="13" t="s">
        <v>5</v>
      </c>
      <c r="J11" s="11">
        <f t="shared" si="9"/>
        <v>4</v>
      </c>
      <c r="K11" s="12" t="s">
        <v>43</v>
      </c>
      <c r="L11" s="12" t="s">
        <v>44</v>
      </c>
      <c r="M11" s="12" t="s">
        <v>43</v>
      </c>
      <c r="N11" s="12" t="s">
        <v>44</v>
      </c>
      <c r="O11" s="12" t="s">
        <v>43</v>
      </c>
      <c r="P11" s="12" t="s">
        <v>43</v>
      </c>
      <c r="Q11" s="12" t="str">
        <f t="shared" si="2"/>
        <v>WO</v>
      </c>
      <c r="R11" s="12" t="s">
        <v>43</v>
      </c>
      <c r="S11" s="12" t="s">
        <v>43</v>
      </c>
      <c r="T11" s="12" t="s">
        <v>43</v>
      </c>
      <c r="U11" s="12" t="s">
        <v>40</v>
      </c>
      <c r="V11" s="12" t="s">
        <v>43</v>
      </c>
      <c r="W11" s="12" t="s">
        <v>43</v>
      </c>
      <c r="X11" s="12" t="str">
        <f t="shared" si="2"/>
        <v>WO</v>
      </c>
      <c r="Y11" s="12" t="s">
        <v>43</v>
      </c>
      <c r="Z11" s="12" t="s">
        <v>43</v>
      </c>
      <c r="AA11" s="12" t="s">
        <v>43</v>
      </c>
      <c r="AB11" s="12" t="s">
        <v>43</v>
      </c>
      <c r="AC11" s="12" t="s">
        <v>43</v>
      </c>
      <c r="AD11" s="12" t="s">
        <v>40</v>
      </c>
      <c r="AE11" s="12" t="str">
        <f t="shared" si="2"/>
        <v>WO</v>
      </c>
      <c r="AF11" s="12" t="s">
        <v>43</v>
      </c>
      <c r="AG11" s="12" t="s">
        <v>43</v>
      </c>
      <c r="AH11" s="12" t="s">
        <v>43</v>
      </c>
      <c r="AI11" s="12" t="s">
        <v>43</v>
      </c>
      <c r="AJ11" s="12" t="s">
        <v>40</v>
      </c>
      <c r="AK11" s="12" t="s">
        <v>43</v>
      </c>
      <c r="AL11" s="12" t="str">
        <f t="shared" si="2"/>
        <v>WO</v>
      </c>
      <c r="AM11" s="12" t="s">
        <v>43</v>
      </c>
      <c r="AN11" s="12" t="s">
        <v>43</v>
      </c>
      <c r="AO11" s="13" t="s">
        <v>43</v>
      </c>
      <c r="AP11" s="32"/>
      <c r="AQ11" s="33"/>
      <c r="AR11" s="12">
        <v>3</v>
      </c>
      <c r="AS11" s="12">
        <v>1003</v>
      </c>
      <c r="AT11" s="12" t="str">
        <f t="shared" si="3"/>
        <v>December</v>
      </c>
      <c r="AU11" s="12" t="s">
        <v>5</v>
      </c>
      <c r="AV11" s="11">
        <f t="shared" si="4"/>
        <v>22</v>
      </c>
      <c r="AW11" s="12">
        <f t="shared" si="5"/>
        <v>2</v>
      </c>
      <c r="AX11" s="12">
        <f t="shared" si="6"/>
        <v>3</v>
      </c>
      <c r="AY11" s="12">
        <f t="shared" si="7"/>
        <v>4</v>
      </c>
      <c r="AZ11" s="12">
        <f t="shared" si="8"/>
        <v>31</v>
      </c>
      <c r="BA11" s="12">
        <f>Janreport13[[#This Row],[Days]]-Janreport13[[#This Row],[Absent]]</f>
        <v>29</v>
      </c>
      <c r="BB11" s="27">
        <v>25000</v>
      </c>
      <c r="BC11" s="27">
        <f>Janreport13[[#This Row],[Salary]]/Janreport13[[#This Row],[Days]]</f>
        <v>806.45161290322585</v>
      </c>
      <c r="BD11" s="27">
        <f>Janreport13[[#This Row],[Per Day Salary]]*Janreport13[[#This Row],[Absent]]</f>
        <v>1612.9032258064517</v>
      </c>
      <c r="BE11" s="27">
        <f>Janreport13[[#This Row],[Salary]]-Janreport13[[#This Row],[Deduction]]</f>
        <v>23387.096774193549</v>
      </c>
      <c r="BF11" s="28"/>
      <c r="BG11" s="33"/>
    </row>
    <row r="12" spans="1:59">
      <c r="A12"/>
      <c r="B12"/>
      <c r="C12"/>
      <c r="F12" s="32"/>
      <c r="G12" s="11">
        <v>4</v>
      </c>
      <c r="H12" s="12">
        <v>1004</v>
      </c>
      <c r="I12" s="13" t="s">
        <v>6</v>
      </c>
      <c r="J12" s="11">
        <f t="shared" si="9"/>
        <v>4</v>
      </c>
      <c r="K12" s="12" t="s">
        <v>43</v>
      </c>
      <c r="L12" s="12" t="s">
        <v>43</v>
      </c>
      <c r="M12" s="12" t="s">
        <v>43</v>
      </c>
      <c r="N12" s="12" t="s">
        <v>44</v>
      </c>
      <c r="O12" s="12" t="s">
        <v>43</v>
      </c>
      <c r="P12" s="12" t="s">
        <v>43</v>
      </c>
      <c r="Q12" s="12" t="str">
        <f t="shared" si="2"/>
        <v>WO</v>
      </c>
      <c r="R12" s="12" t="s">
        <v>43</v>
      </c>
      <c r="S12" s="12" t="s">
        <v>43</v>
      </c>
      <c r="T12" s="12" t="s">
        <v>43</v>
      </c>
      <c r="U12" s="12" t="s">
        <v>40</v>
      </c>
      <c r="V12" s="12" t="s">
        <v>43</v>
      </c>
      <c r="W12" s="12" t="s">
        <v>43</v>
      </c>
      <c r="X12" s="12" t="str">
        <f t="shared" si="2"/>
        <v>WO</v>
      </c>
      <c r="Y12" s="12" t="s">
        <v>43</v>
      </c>
      <c r="Z12" s="12" t="s">
        <v>43</v>
      </c>
      <c r="AA12" s="12" t="s">
        <v>44</v>
      </c>
      <c r="AB12" s="12" t="s">
        <v>43</v>
      </c>
      <c r="AC12" s="12" t="s">
        <v>43</v>
      </c>
      <c r="AD12" s="12" t="s">
        <v>40</v>
      </c>
      <c r="AE12" s="12" t="str">
        <f t="shared" si="2"/>
        <v>WO</v>
      </c>
      <c r="AF12" s="12" t="s">
        <v>43</v>
      </c>
      <c r="AG12" s="12" t="s">
        <v>44</v>
      </c>
      <c r="AH12" s="12" t="s">
        <v>43</v>
      </c>
      <c r="AI12" s="12" t="s">
        <v>43</v>
      </c>
      <c r="AJ12" s="12" t="s">
        <v>40</v>
      </c>
      <c r="AK12" s="12" t="s">
        <v>43</v>
      </c>
      <c r="AL12" s="12" t="str">
        <f t="shared" si="2"/>
        <v>WO</v>
      </c>
      <c r="AM12" s="12" t="s">
        <v>43</v>
      </c>
      <c r="AN12" s="12" t="s">
        <v>43</v>
      </c>
      <c r="AO12" s="13" t="s">
        <v>43</v>
      </c>
      <c r="AP12" s="32"/>
      <c r="AQ12" s="33"/>
      <c r="AR12" s="12">
        <v>4</v>
      </c>
      <c r="AS12" s="12">
        <v>1004</v>
      </c>
      <c r="AT12" s="12" t="str">
        <f t="shared" si="3"/>
        <v>December</v>
      </c>
      <c r="AU12" s="12" t="s">
        <v>6</v>
      </c>
      <c r="AV12" s="11">
        <f t="shared" si="4"/>
        <v>21</v>
      </c>
      <c r="AW12" s="12">
        <f t="shared" si="5"/>
        <v>3</v>
      </c>
      <c r="AX12" s="12">
        <f t="shared" si="6"/>
        <v>3</v>
      </c>
      <c r="AY12" s="12">
        <f t="shared" si="7"/>
        <v>4</v>
      </c>
      <c r="AZ12" s="12">
        <f t="shared" si="8"/>
        <v>31</v>
      </c>
      <c r="BA12" s="12">
        <f>Janreport13[[#This Row],[Days]]-Janreport13[[#This Row],[Absent]]</f>
        <v>28</v>
      </c>
      <c r="BB12" s="27">
        <v>30000</v>
      </c>
      <c r="BC12" s="27">
        <f>Janreport13[[#This Row],[Salary]]/Janreport13[[#This Row],[Days]]</f>
        <v>967.74193548387098</v>
      </c>
      <c r="BD12" s="27">
        <f>Janreport13[[#This Row],[Per Day Salary]]*Janreport13[[#This Row],[Absent]]</f>
        <v>2903.2258064516127</v>
      </c>
      <c r="BE12" s="27">
        <f>Janreport13[[#This Row],[Salary]]-Janreport13[[#This Row],[Deduction]]</f>
        <v>27096.774193548386</v>
      </c>
      <c r="BF12" s="28"/>
      <c r="BG12" s="33"/>
    </row>
    <row r="13" spans="1:59">
      <c r="A13"/>
      <c r="B13"/>
      <c r="C13"/>
      <c r="F13" s="32"/>
      <c r="G13" s="11">
        <v>5</v>
      </c>
      <c r="H13" s="12">
        <v>1005</v>
      </c>
      <c r="I13" s="13" t="s">
        <v>7</v>
      </c>
      <c r="J13" s="11">
        <f t="shared" si="9"/>
        <v>4</v>
      </c>
      <c r="K13" s="12" t="s">
        <v>43</v>
      </c>
      <c r="L13" s="12" t="s">
        <v>43</v>
      </c>
      <c r="M13" s="12" t="s">
        <v>43</v>
      </c>
      <c r="N13" s="12" t="s">
        <v>43</v>
      </c>
      <c r="O13" s="12" t="s">
        <v>43</v>
      </c>
      <c r="P13" s="12" t="s">
        <v>43</v>
      </c>
      <c r="Q13" s="12" t="str">
        <f t="shared" si="2"/>
        <v>WO</v>
      </c>
      <c r="R13" s="12" t="s">
        <v>43</v>
      </c>
      <c r="S13" s="12" t="s">
        <v>43</v>
      </c>
      <c r="T13" s="12" t="s">
        <v>43</v>
      </c>
      <c r="U13" s="12" t="s">
        <v>40</v>
      </c>
      <c r="V13" s="12" t="s">
        <v>43</v>
      </c>
      <c r="W13" s="12" t="s">
        <v>43</v>
      </c>
      <c r="X13" s="12" t="str">
        <f t="shared" si="2"/>
        <v>WO</v>
      </c>
      <c r="Y13" s="12" t="s">
        <v>43</v>
      </c>
      <c r="Z13" s="12" t="s">
        <v>43</v>
      </c>
      <c r="AA13" s="12" t="s">
        <v>43</v>
      </c>
      <c r="AB13" s="12" t="s">
        <v>43</v>
      </c>
      <c r="AC13" s="12" t="s">
        <v>43</v>
      </c>
      <c r="AD13" s="12" t="s">
        <v>40</v>
      </c>
      <c r="AE13" s="12" t="str">
        <f t="shared" si="2"/>
        <v>WO</v>
      </c>
      <c r="AF13" s="12" t="s">
        <v>43</v>
      </c>
      <c r="AG13" s="12" t="s">
        <v>44</v>
      </c>
      <c r="AH13" s="12" t="s">
        <v>43</v>
      </c>
      <c r="AI13" s="12" t="s">
        <v>43</v>
      </c>
      <c r="AJ13" s="12" t="s">
        <v>40</v>
      </c>
      <c r="AK13" s="12" t="s">
        <v>43</v>
      </c>
      <c r="AL13" s="12" t="str">
        <f t="shared" si="2"/>
        <v>WO</v>
      </c>
      <c r="AM13" s="12" t="s">
        <v>43</v>
      </c>
      <c r="AN13" s="12" t="s">
        <v>43</v>
      </c>
      <c r="AO13" s="13" t="s">
        <v>43</v>
      </c>
      <c r="AP13" s="32"/>
      <c r="AQ13" s="33"/>
      <c r="AR13" s="12">
        <v>5</v>
      </c>
      <c r="AS13" s="12">
        <v>1005</v>
      </c>
      <c r="AT13" s="12" t="str">
        <f t="shared" si="3"/>
        <v>December</v>
      </c>
      <c r="AU13" s="12" t="s">
        <v>7</v>
      </c>
      <c r="AV13" s="11">
        <f t="shared" si="4"/>
        <v>23</v>
      </c>
      <c r="AW13" s="12">
        <f t="shared" si="5"/>
        <v>1</v>
      </c>
      <c r="AX13" s="12">
        <f t="shared" si="6"/>
        <v>3</v>
      </c>
      <c r="AY13" s="12">
        <f t="shared" si="7"/>
        <v>4</v>
      </c>
      <c r="AZ13" s="12">
        <f t="shared" si="8"/>
        <v>31</v>
      </c>
      <c r="BA13" s="12">
        <f>Janreport13[[#This Row],[Days]]-Janreport13[[#This Row],[Absent]]</f>
        <v>30</v>
      </c>
      <c r="BB13" s="27">
        <v>45000</v>
      </c>
      <c r="BC13" s="27">
        <f>Janreport13[[#This Row],[Salary]]/Janreport13[[#This Row],[Days]]</f>
        <v>1451.6129032258063</v>
      </c>
      <c r="BD13" s="27">
        <f>Janreport13[[#This Row],[Per Day Salary]]*Janreport13[[#This Row],[Absent]]</f>
        <v>1451.6129032258063</v>
      </c>
      <c r="BE13" s="27">
        <f>Janreport13[[#This Row],[Salary]]-Janreport13[[#This Row],[Deduction]]</f>
        <v>43548.387096774197</v>
      </c>
      <c r="BF13" s="28"/>
      <c r="BG13" s="33"/>
    </row>
    <row r="14" spans="1:59">
      <c r="A14"/>
      <c r="B14"/>
      <c r="C14"/>
      <c r="F14" s="32"/>
      <c r="G14" s="11">
        <v>6</v>
      </c>
      <c r="H14" s="12">
        <v>1006</v>
      </c>
      <c r="I14" s="13" t="s">
        <v>8</v>
      </c>
      <c r="J14" s="11">
        <f t="shared" si="9"/>
        <v>4</v>
      </c>
      <c r="K14" s="12" t="s">
        <v>43</v>
      </c>
      <c r="L14" s="12" t="s">
        <v>44</v>
      </c>
      <c r="M14" s="12" t="s">
        <v>43</v>
      </c>
      <c r="N14" s="12" t="s">
        <v>43</v>
      </c>
      <c r="O14" s="12" t="s">
        <v>43</v>
      </c>
      <c r="P14" s="12" t="s">
        <v>43</v>
      </c>
      <c r="Q14" s="12" t="str">
        <f t="shared" si="2"/>
        <v>WO</v>
      </c>
      <c r="R14" s="12" t="s">
        <v>43</v>
      </c>
      <c r="S14" s="12" t="s">
        <v>44</v>
      </c>
      <c r="T14" s="12" t="s">
        <v>43</v>
      </c>
      <c r="U14" s="12" t="s">
        <v>40</v>
      </c>
      <c r="V14" s="12" t="s">
        <v>43</v>
      </c>
      <c r="W14" s="12" t="s">
        <v>43</v>
      </c>
      <c r="X14" s="12" t="str">
        <f t="shared" si="2"/>
        <v>WO</v>
      </c>
      <c r="Y14" s="12" t="s">
        <v>43</v>
      </c>
      <c r="Z14" s="12" t="s">
        <v>43</v>
      </c>
      <c r="AA14" s="12" t="s">
        <v>43</v>
      </c>
      <c r="AB14" s="12" t="s">
        <v>43</v>
      </c>
      <c r="AC14" s="12" t="s">
        <v>43</v>
      </c>
      <c r="AD14" s="12" t="s">
        <v>40</v>
      </c>
      <c r="AE14" s="12" t="str">
        <f t="shared" si="2"/>
        <v>WO</v>
      </c>
      <c r="AF14" s="12" t="s">
        <v>43</v>
      </c>
      <c r="AG14" s="12" t="s">
        <v>43</v>
      </c>
      <c r="AH14" s="12" t="s">
        <v>43</v>
      </c>
      <c r="AI14" s="12" t="s">
        <v>43</v>
      </c>
      <c r="AJ14" s="12" t="s">
        <v>40</v>
      </c>
      <c r="AK14" s="12" t="s">
        <v>43</v>
      </c>
      <c r="AL14" s="12" t="str">
        <f t="shared" si="2"/>
        <v>WO</v>
      </c>
      <c r="AM14" s="12" t="s">
        <v>43</v>
      </c>
      <c r="AN14" s="12" t="s">
        <v>44</v>
      </c>
      <c r="AO14" s="13" t="s">
        <v>43</v>
      </c>
      <c r="AP14" s="32"/>
      <c r="AQ14" s="33"/>
      <c r="AR14" s="12">
        <v>6</v>
      </c>
      <c r="AS14" s="12">
        <v>1006</v>
      </c>
      <c r="AT14" s="12" t="str">
        <f t="shared" si="3"/>
        <v>December</v>
      </c>
      <c r="AU14" s="12" t="s">
        <v>8</v>
      </c>
      <c r="AV14" s="11">
        <f t="shared" si="4"/>
        <v>21</v>
      </c>
      <c r="AW14" s="12">
        <f t="shared" si="5"/>
        <v>3</v>
      </c>
      <c r="AX14" s="12">
        <f t="shared" si="6"/>
        <v>3</v>
      </c>
      <c r="AY14" s="12">
        <f t="shared" si="7"/>
        <v>4</v>
      </c>
      <c r="AZ14" s="12">
        <f t="shared" si="8"/>
        <v>31</v>
      </c>
      <c r="BA14" s="12">
        <f>Janreport13[[#This Row],[Days]]-Janreport13[[#This Row],[Absent]]</f>
        <v>28</v>
      </c>
      <c r="BB14" s="27">
        <v>15000</v>
      </c>
      <c r="BC14" s="27">
        <f>Janreport13[[#This Row],[Salary]]/Janreport13[[#This Row],[Days]]</f>
        <v>483.87096774193549</v>
      </c>
      <c r="BD14" s="27">
        <f>Janreport13[[#This Row],[Per Day Salary]]*Janreport13[[#This Row],[Absent]]</f>
        <v>1451.6129032258063</v>
      </c>
      <c r="BE14" s="27">
        <f>Janreport13[[#This Row],[Salary]]-Janreport13[[#This Row],[Deduction]]</f>
        <v>13548.387096774193</v>
      </c>
      <c r="BF14" s="28"/>
      <c r="BG14" s="33"/>
    </row>
    <row r="15" spans="1:59">
      <c r="A15"/>
      <c r="B15"/>
      <c r="C15"/>
      <c r="F15" s="32"/>
      <c r="G15" s="11">
        <v>7</v>
      </c>
      <c r="H15" s="12">
        <v>1007</v>
      </c>
      <c r="I15" s="13" t="s">
        <v>9</v>
      </c>
      <c r="J15" s="11">
        <f t="shared" si="9"/>
        <v>4</v>
      </c>
      <c r="K15" s="12" t="s">
        <v>43</v>
      </c>
      <c r="L15" s="12" t="s">
        <v>43</v>
      </c>
      <c r="M15" s="12" t="s">
        <v>43</v>
      </c>
      <c r="N15" s="12" t="s">
        <v>43</v>
      </c>
      <c r="O15" s="12" t="s">
        <v>43</v>
      </c>
      <c r="P15" s="12" t="s">
        <v>43</v>
      </c>
      <c r="Q15" s="12" t="str">
        <f t="shared" si="2"/>
        <v>WO</v>
      </c>
      <c r="R15" s="12" t="s">
        <v>43</v>
      </c>
      <c r="S15" s="12" t="s">
        <v>43</v>
      </c>
      <c r="T15" s="12" t="s">
        <v>43</v>
      </c>
      <c r="U15" s="12" t="s">
        <v>40</v>
      </c>
      <c r="V15" s="12" t="s">
        <v>43</v>
      </c>
      <c r="W15" s="12" t="s">
        <v>43</v>
      </c>
      <c r="X15" s="12" t="str">
        <f t="shared" si="2"/>
        <v>WO</v>
      </c>
      <c r="Y15" s="12" t="s">
        <v>43</v>
      </c>
      <c r="Z15" s="12" t="s">
        <v>43</v>
      </c>
      <c r="AA15" s="12" t="s">
        <v>43</v>
      </c>
      <c r="AB15" s="12" t="s">
        <v>43</v>
      </c>
      <c r="AC15" s="12" t="s">
        <v>43</v>
      </c>
      <c r="AD15" s="12" t="s">
        <v>40</v>
      </c>
      <c r="AE15" s="12" t="str">
        <f t="shared" si="2"/>
        <v>WO</v>
      </c>
      <c r="AF15" s="12" t="s">
        <v>43</v>
      </c>
      <c r="AG15" s="12" t="s">
        <v>43</v>
      </c>
      <c r="AH15" s="12" t="s">
        <v>43</v>
      </c>
      <c r="AI15" s="12" t="s">
        <v>43</v>
      </c>
      <c r="AJ15" s="12" t="s">
        <v>40</v>
      </c>
      <c r="AK15" s="12" t="s">
        <v>43</v>
      </c>
      <c r="AL15" s="12" t="str">
        <f t="shared" si="2"/>
        <v>WO</v>
      </c>
      <c r="AM15" s="12" t="s">
        <v>43</v>
      </c>
      <c r="AN15" s="12" t="s">
        <v>43</v>
      </c>
      <c r="AO15" s="13" t="s">
        <v>43</v>
      </c>
      <c r="AP15" s="32"/>
      <c r="AQ15" s="33"/>
      <c r="AR15" s="12">
        <v>7</v>
      </c>
      <c r="AS15" s="12">
        <v>1007</v>
      </c>
      <c r="AT15" s="12" t="str">
        <f t="shared" si="3"/>
        <v>December</v>
      </c>
      <c r="AU15" s="12" t="s">
        <v>9</v>
      </c>
      <c r="AV15" s="11">
        <f t="shared" si="4"/>
        <v>24</v>
      </c>
      <c r="AW15" s="12">
        <f t="shared" si="5"/>
        <v>0</v>
      </c>
      <c r="AX15" s="12">
        <f t="shared" si="6"/>
        <v>3</v>
      </c>
      <c r="AY15" s="12">
        <f t="shared" si="7"/>
        <v>4</v>
      </c>
      <c r="AZ15" s="12">
        <f t="shared" si="8"/>
        <v>31</v>
      </c>
      <c r="BA15" s="12">
        <f>Janreport13[[#This Row],[Days]]-Janreport13[[#This Row],[Absent]]</f>
        <v>31</v>
      </c>
      <c r="BB15" s="27">
        <v>62000</v>
      </c>
      <c r="BC15" s="27">
        <f>Janreport13[[#This Row],[Salary]]/Janreport13[[#This Row],[Days]]</f>
        <v>2000</v>
      </c>
      <c r="BD15" s="27">
        <f>Janreport13[[#This Row],[Per Day Salary]]*Janreport13[[#This Row],[Absent]]</f>
        <v>0</v>
      </c>
      <c r="BE15" s="27">
        <f>Janreport13[[#This Row],[Salary]]-Janreport13[[#This Row],[Deduction]]</f>
        <v>62000</v>
      </c>
      <c r="BF15" s="28"/>
      <c r="BG15" s="33"/>
    </row>
    <row r="16" spans="1:59">
      <c r="A16"/>
      <c r="B16"/>
      <c r="C16"/>
      <c r="F16" s="32"/>
      <c r="G16" s="11">
        <v>8</v>
      </c>
      <c r="H16" s="12">
        <v>1008</v>
      </c>
      <c r="I16" s="13" t="s">
        <v>10</v>
      </c>
      <c r="J16" s="11">
        <f t="shared" si="9"/>
        <v>4</v>
      </c>
      <c r="K16" s="12" t="s">
        <v>43</v>
      </c>
      <c r="L16" s="12" t="s">
        <v>43</v>
      </c>
      <c r="M16" s="12" t="s">
        <v>43</v>
      </c>
      <c r="N16" s="12" t="s">
        <v>43</v>
      </c>
      <c r="O16" s="12" t="s">
        <v>43</v>
      </c>
      <c r="P16" s="12" t="s">
        <v>43</v>
      </c>
      <c r="Q16" s="12" t="str">
        <f t="shared" si="2"/>
        <v>WO</v>
      </c>
      <c r="R16" s="12" t="s">
        <v>43</v>
      </c>
      <c r="S16" s="12" t="s">
        <v>43</v>
      </c>
      <c r="T16" s="12" t="s">
        <v>43</v>
      </c>
      <c r="U16" s="12" t="s">
        <v>40</v>
      </c>
      <c r="V16" s="12" t="s">
        <v>43</v>
      </c>
      <c r="W16" s="12" t="s">
        <v>43</v>
      </c>
      <c r="X16" s="12" t="str">
        <f t="shared" si="2"/>
        <v>WO</v>
      </c>
      <c r="Y16" s="12" t="s">
        <v>43</v>
      </c>
      <c r="Z16" s="12" t="s">
        <v>43</v>
      </c>
      <c r="AA16" s="12" t="s">
        <v>43</v>
      </c>
      <c r="AB16" s="12" t="s">
        <v>43</v>
      </c>
      <c r="AC16" s="12" t="s">
        <v>43</v>
      </c>
      <c r="AD16" s="12" t="s">
        <v>40</v>
      </c>
      <c r="AE16" s="12" t="str">
        <f t="shared" si="2"/>
        <v>WO</v>
      </c>
      <c r="AF16" s="12" t="s">
        <v>43</v>
      </c>
      <c r="AG16" s="12" t="s">
        <v>43</v>
      </c>
      <c r="AH16" s="12" t="s">
        <v>43</v>
      </c>
      <c r="AI16" s="12" t="s">
        <v>43</v>
      </c>
      <c r="AJ16" s="12" t="s">
        <v>40</v>
      </c>
      <c r="AK16" s="12" t="s">
        <v>43</v>
      </c>
      <c r="AL16" s="12" t="str">
        <f t="shared" si="2"/>
        <v>WO</v>
      </c>
      <c r="AM16" s="12" t="s">
        <v>43</v>
      </c>
      <c r="AN16" s="12" t="s">
        <v>43</v>
      </c>
      <c r="AO16" s="13" t="s">
        <v>43</v>
      </c>
      <c r="AP16" s="32"/>
      <c r="AQ16" s="33"/>
      <c r="AR16" s="12">
        <v>8</v>
      </c>
      <c r="AS16" s="12">
        <v>1008</v>
      </c>
      <c r="AT16" s="12" t="str">
        <f t="shared" si="3"/>
        <v>December</v>
      </c>
      <c r="AU16" s="12" t="s">
        <v>10</v>
      </c>
      <c r="AV16" s="11">
        <f t="shared" si="4"/>
        <v>24</v>
      </c>
      <c r="AW16" s="12">
        <f t="shared" si="5"/>
        <v>0</v>
      </c>
      <c r="AX16" s="12">
        <f t="shared" si="6"/>
        <v>3</v>
      </c>
      <c r="AY16" s="12">
        <f t="shared" si="7"/>
        <v>4</v>
      </c>
      <c r="AZ16" s="12">
        <f t="shared" si="8"/>
        <v>31</v>
      </c>
      <c r="BA16" s="12">
        <f>Janreport13[[#This Row],[Days]]-Janreport13[[#This Row],[Absent]]</f>
        <v>31</v>
      </c>
      <c r="BB16" s="27">
        <v>50000</v>
      </c>
      <c r="BC16" s="27">
        <f>Janreport13[[#This Row],[Salary]]/Janreport13[[#This Row],[Days]]</f>
        <v>1612.9032258064517</v>
      </c>
      <c r="BD16" s="27">
        <f>Janreport13[[#This Row],[Per Day Salary]]*Janreport13[[#This Row],[Absent]]</f>
        <v>0</v>
      </c>
      <c r="BE16" s="27">
        <f>Janreport13[[#This Row],[Salary]]-Janreport13[[#This Row],[Deduction]]</f>
        <v>50000</v>
      </c>
      <c r="BF16" s="28"/>
      <c r="BG16" s="33"/>
    </row>
    <row r="17" spans="1:59">
      <c r="A17"/>
      <c r="B17"/>
      <c r="C17"/>
      <c r="F17" s="32"/>
      <c r="G17" s="11">
        <v>9</v>
      </c>
      <c r="H17" s="12">
        <v>1009</v>
      </c>
      <c r="I17" s="13" t="s">
        <v>11</v>
      </c>
      <c r="J17" s="11">
        <f t="shared" si="9"/>
        <v>4</v>
      </c>
      <c r="K17" s="12" t="s">
        <v>43</v>
      </c>
      <c r="L17" s="12" t="s">
        <v>43</v>
      </c>
      <c r="M17" s="12" t="s">
        <v>43</v>
      </c>
      <c r="N17" s="12" t="s">
        <v>43</v>
      </c>
      <c r="O17" s="12" t="s">
        <v>43</v>
      </c>
      <c r="P17" s="12" t="s">
        <v>43</v>
      </c>
      <c r="Q17" s="12" t="str">
        <f t="shared" si="2"/>
        <v>WO</v>
      </c>
      <c r="R17" s="12" t="s">
        <v>43</v>
      </c>
      <c r="S17" s="12" t="s">
        <v>43</v>
      </c>
      <c r="T17" s="12" t="s">
        <v>43</v>
      </c>
      <c r="U17" s="12" t="s">
        <v>40</v>
      </c>
      <c r="V17" s="12" t="s">
        <v>43</v>
      </c>
      <c r="W17" s="12" t="s">
        <v>43</v>
      </c>
      <c r="X17" s="12" t="str">
        <f t="shared" si="2"/>
        <v>WO</v>
      </c>
      <c r="Y17" s="12" t="s">
        <v>43</v>
      </c>
      <c r="Z17" s="12" t="s">
        <v>43</v>
      </c>
      <c r="AA17" s="12" t="s">
        <v>43</v>
      </c>
      <c r="AB17" s="12" t="s">
        <v>43</v>
      </c>
      <c r="AC17" s="12" t="s">
        <v>43</v>
      </c>
      <c r="AD17" s="12" t="s">
        <v>40</v>
      </c>
      <c r="AE17" s="12" t="str">
        <f t="shared" ref="AE17:AL28" si="10">IF(AE$7="Sun","WO","")</f>
        <v>WO</v>
      </c>
      <c r="AF17" s="12" t="s">
        <v>43</v>
      </c>
      <c r="AG17" s="12" t="s">
        <v>43</v>
      </c>
      <c r="AH17" s="12" t="s">
        <v>43</v>
      </c>
      <c r="AI17" s="12" t="s">
        <v>43</v>
      </c>
      <c r="AJ17" s="12" t="s">
        <v>40</v>
      </c>
      <c r="AK17" s="12" t="s">
        <v>43</v>
      </c>
      <c r="AL17" s="12" t="str">
        <f t="shared" si="10"/>
        <v>WO</v>
      </c>
      <c r="AM17" s="12" t="s">
        <v>43</v>
      </c>
      <c r="AN17" s="12" t="s">
        <v>43</v>
      </c>
      <c r="AO17" s="13" t="s">
        <v>43</v>
      </c>
      <c r="AP17" s="32"/>
      <c r="AQ17" s="33"/>
      <c r="AR17" s="12">
        <v>9</v>
      </c>
      <c r="AS17" s="12">
        <v>1009</v>
      </c>
      <c r="AT17" s="12" t="str">
        <f t="shared" si="3"/>
        <v>December</v>
      </c>
      <c r="AU17" s="12" t="s">
        <v>11</v>
      </c>
      <c r="AV17" s="11">
        <f t="shared" si="4"/>
        <v>24</v>
      </c>
      <c r="AW17" s="12">
        <f t="shared" si="5"/>
        <v>0</v>
      </c>
      <c r="AX17" s="12">
        <f t="shared" si="6"/>
        <v>3</v>
      </c>
      <c r="AY17" s="12">
        <f t="shared" si="7"/>
        <v>4</v>
      </c>
      <c r="AZ17" s="12">
        <f t="shared" si="8"/>
        <v>31</v>
      </c>
      <c r="BA17" s="12">
        <f>Janreport13[[#This Row],[Days]]-Janreport13[[#This Row],[Absent]]</f>
        <v>31</v>
      </c>
      <c r="BB17" s="27">
        <v>25000</v>
      </c>
      <c r="BC17" s="27">
        <f>Janreport13[[#This Row],[Salary]]/Janreport13[[#This Row],[Days]]</f>
        <v>806.45161290322585</v>
      </c>
      <c r="BD17" s="27">
        <f>Janreport13[[#This Row],[Per Day Salary]]*Janreport13[[#This Row],[Absent]]</f>
        <v>0</v>
      </c>
      <c r="BE17" s="27">
        <f>Janreport13[[#This Row],[Salary]]-Janreport13[[#This Row],[Deduction]]</f>
        <v>25000</v>
      </c>
      <c r="BF17" s="28"/>
      <c r="BG17" s="33"/>
    </row>
    <row r="18" spans="1:59">
      <c r="A18"/>
      <c r="B18"/>
      <c r="C18"/>
      <c r="F18" s="32"/>
      <c r="G18" s="11">
        <v>10</v>
      </c>
      <c r="H18" s="12">
        <v>1010</v>
      </c>
      <c r="I18" s="13" t="s">
        <v>12</v>
      </c>
      <c r="J18" s="11">
        <f t="shared" si="9"/>
        <v>4</v>
      </c>
      <c r="K18" s="12" t="s">
        <v>43</v>
      </c>
      <c r="L18" s="12" t="s">
        <v>43</v>
      </c>
      <c r="M18" s="12" t="s">
        <v>43</v>
      </c>
      <c r="N18" s="12" t="s">
        <v>43</v>
      </c>
      <c r="O18" s="12" t="s">
        <v>43</v>
      </c>
      <c r="P18" s="12" t="s">
        <v>43</v>
      </c>
      <c r="Q18" s="12" t="str">
        <f t="shared" ref="Q18:X28" si="11">IF(Q$7="Sun","WO","")</f>
        <v>WO</v>
      </c>
      <c r="R18" s="12" t="s">
        <v>43</v>
      </c>
      <c r="S18" s="12" t="s">
        <v>43</v>
      </c>
      <c r="T18" s="12" t="s">
        <v>43</v>
      </c>
      <c r="U18" s="12" t="s">
        <v>40</v>
      </c>
      <c r="V18" s="12" t="s">
        <v>43</v>
      </c>
      <c r="W18" s="12" t="s">
        <v>43</v>
      </c>
      <c r="X18" s="12" t="str">
        <f t="shared" si="11"/>
        <v>WO</v>
      </c>
      <c r="Y18" s="12" t="s">
        <v>43</v>
      </c>
      <c r="Z18" s="12" t="s">
        <v>43</v>
      </c>
      <c r="AA18" s="12" t="s">
        <v>43</v>
      </c>
      <c r="AB18" s="12" t="s">
        <v>43</v>
      </c>
      <c r="AC18" s="12" t="s">
        <v>43</v>
      </c>
      <c r="AD18" s="12" t="s">
        <v>40</v>
      </c>
      <c r="AE18" s="12" t="str">
        <f t="shared" si="10"/>
        <v>WO</v>
      </c>
      <c r="AF18" s="12" t="s">
        <v>43</v>
      </c>
      <c r="AG18" s="12" t="s">
        <v>43</v>
      </c>
      <c r="AH18" s="12" t="s">
        <v>43</v>
      </c>
      <c r="AI18" s="12" t="s">
        <v>43</v>
      </c>
      <c r="AJ18" s="12" t="s">
        <v>40</v>
      </c>
      <c r="AK18" s="12" t="s">
        <v>43</v>
      </c>
      <c r="AL18" s="12" t="str">
        <f t="shared" si="10"/>
        <v>WO</v>
      </c>
      <c r="AM18" s="12" t="s">
        <v>43</v>
      </c>
      <c r="AN18" s="12" t="s">
        <v>43</v>
      </c>
      <c r="AO18" s="13" t="s">
        <v>43</v>
      </c>
      <c r="AP18" s="32"/>
      <c r="AQ18" s="33"/>
      <c r="AR18" s="12">
        <v>10</v>
      </c>
      <c r="AS18" s="12">
        <v>1010</v>
      </c>
      <c r="AT18" s="12" t="str">
        <f t="shared" si="3"/>
        <v>December</v>
      </c>
      <c r="AU18" s="12" t="s">
        <v>12</v>
      </c>
      <c r="AV18" s="11">
        <f t="shared" si="4"/>
        <v>24</v>
      </c>
      <c r="AW18" s="12">
        <f t="shared" si="5"/>
        <v>0</v>
      </c>
      <c r="AX18" s="12">
        <f t="shared" si="6"/>
        <v>3</v>
      </c>
      <c r="AY18" s="12">
        <f t="shared" si="7"/>
        <v>4</v>
      </c>
      <c r="AZ18" s="12">
        <f t="shared" si="8"/>
        <v>31</v>
      </c>
      <c r="BA18" s="12">
        <f>Janreport13[[#This Row],[Days]]-Janreport13[[#This Row],[Absent]]</f>
        <v>31</v>
      </c>
      <c r="BB18" s="27">
        <v>45000</v>
      </c>
      <c r="BC18" s="27">
        <f>Janreport13[[#This Row],[Salary]]/Janreport13[[#This Row],[Days]]</f>
        <v>1451.6129032258063</v>
      </c>
      <c r="BD18" s="27">
        <f>Janreport13[[#This Row],[Per Day Salary]]*Janreport13[[#This Row],[Absent]]</f>
        <v>0</v>
      </c>
      <c r="BE18" s="27">
        <f>Janreport13[[#This Row],[Salary]]-Janreport13[[#This Row],[Deduction]]</f>
        <v>45000</v>
      </c>
      <c r="BF18" s="28"/>
      <c r="BG18" s="33"/>
    </row>
    <row r="19" spans="1:59">
      <c r="A19"/>
      <c r="B19"/>
      <c r="C19"/>
      <c r="F19" s="32"/>
      <c r="G19" s="11">
        <v>11</v>
      </c>
      <c r="H19" s="12">
        <v>1011</v>
      </c>
      <c r="I19" s="13" t="s">
        <v>13</v>
      </c>
      <c r="J19" s="11">
        <f t="shared" si="9"/>
        <v>4</v>
      </c>
      <c r="K19" s="12" t="s">
        <v>43</v>
      </c>
      <c r="L19" s="12" t="s">
        <v>43</v>
      </c>
      <c r="M19" s="12" t="s">
        <v>43</v>
      </c>
      <c r="N19" s="12" t="s">
        <v>44</v>
      </c>
      <c r="O19" s="12" t="s">
        <v>44</v>
      </c>
      <c r="P19" s="12" t="s">
        <v>43</v>
      </c>
      <c r="Q19" s="12" t="str">
        <f t="shared" si="11"/>
        <v>WO</v>
      </c>
      <c r="R19" s="12" t="s">
        <v>43</v>
      </c>
      <c r="S19" s="12" t="s">
        <v>43</v>
      </c>
      <c r="T19" s="12" t="s">
        <v>43</v>
      </c>
      <c r="U19" s="12" t="s">
        <v>40</v>
      </c>
      <c r="V19" s="12" t="s">
        <v>43</v>
      </c>
      <c r="W19" s="12" t="s">
        <v>43</v>
      </c>
      <c r="X19" s="12" t="str">
        <f t="shared" si="11"/>
        <v>WO</v>
      </c>
      <c r="Y19" s="12" t="s">
        <v>43</v>
      </c>
      <c r="Z19" s="12" t="s">
        <v>43</v>
      </c>
      <c r="AA19" s="12" t="s">
        <v>44</v>
      </c>
      <c r="AB19" s="12" t="s">
        <v>43</v>
      </c>
      <c r="AC19" s="12" t="s">
        <v>43</v>
      </c>
      <c r="AD19" s="12" t="s">
        <v>40</v>
      </c>
      <c r="AE19" s="12" t="str">
        <f t="shared" si="10"/>
        <v>WO</v>
      </c>
      <c r="AF19" s="12" t="s">
        <v>43</v>
      </c>
      <c r="AG19" s="12" t="s">
        <v>43</v>
      </c>
      <c r="AH19" s="12" t="s">
        <v>44</v>
      </c>
      <c r="AI19" s="12" t="s">
        <v>43</v>
      </c>
      <c r="AJ19" s="12" t="s">
        <v>40</v>
      </c>
      <c r="AK19" s="12" t="s">
        <v>43</v>
      </c>
      <c r="AL19" s="12" t="str">
        <f t="shared" si="10"/>
        <v>WO</v>
      </c>
      <c r="AM19" s="12" t="s">
        <v>43</v>
      </c>
      <c r="AN19" s="12" t="s">
        <v>43</v>
      </c>
      <c r="AO19" s="13" t="s">
        <v>43</v>
      </c>
      <c r="AP19" s="32"/>
      <c r="AQ19" s="33"/>
      <c r="AR19" s="12">
        <v>11</v>
      </c>
      <c r="AS19" s="12">
        <v>1011</v>
      </c>
      <c r="AT19" s="12" t="str">
        <f t="shared" si="3"/>
        <v>December</v>
      </c>
      <c r="AU19" s="12" t="s">
        <v>13</v>
      </c>
      <c r="AV19" s="11">
        <f t="shared" si="4"/>
        <v>20</v>
      </c>
      <c r="AW19" s="12">
        <f t="shared" si="5"/>
        <v>4</v>
      </c>
      <c r="AX19" s="12">
        <f t="shared" si="6"/>
        <v>3</v>
      </c>
      <c r="AY19" s="12">
        <f t="shared" si="7"/>
        <v>4</v>
      </c>
      <c r="AZ19" s="12">
        <f t="shared" si="8"/>
        <v>31</v>
      </c>
      <c r="BA19" s="12">
        <f>Janreport13[[#This Row],[Days]]-Janreport13[[#This Row],[Absent]]</f>
        <v>27</v>
      </c>
      <c r="BB19" s="27">
        <v>48000</v>
      </c>
      <c r="BC19" s="27">
        <f>Janreport13[[#This Row],[Salary]]/Janreport13[[#This Row],[Days]]</f>
        <v>1548.3870967741937</v>
      </c>
      <c r="BD19" s="27">
        <f>Janreport13[[#This Row],[Per Day Salary]]*Janreport13[[#This Row],[Absent]]</f>
        <v>6193.5483870967746</v>
      </c>
      <c r="BE19" s="27">
        <f>Janreport13[[#This Row],[Salary]]-Janreport13[[#This Row],[Deduction]]</f>
        <v>41806.451612903227</v>
      </c>
      <c r="BF19" s="28"/>
      <c r="BG19" s="33"/>
    </row>
    <row r="20" spans="1:59">
      <c r="A20"/>
      <c r="B20"/>
      <c r="C20"/>
      <c r="F20" s="32"/>
      <c r="G20" s="11">
        <v>12</v>
      </c>
      <c r="H20" s="12">
        <v>1012</v>
      </c>
      <c r="I20" s="13" t="s">
        <v>14</v>
      </c>
      <c r="J20" s="11">
        <f t="shared" si="9"/>
        <v>4</v>
      </c>
      <c r="K20" s="12" t="s">
        <v>43</v>
      </c>
      <c r="L20" s="12" t="s">
        <v>43</v>
      </c>
      <c r="M20" s="12" t="s">
        <v>43</v>
      </c>
      <c r="N20" s="12" t="s">
        <v>44</v>
      </c>
      <c r="O20" s="12" t="s">
        <v>44</v>
      </c>
      <c r="P20" s="12" t="s">
        <v>43</v>
      </c>
      <c r="Q20" s="12" t="str">
        <f t="shared" si="11"/>
        <v>WO</v>
      </c>
      <c r="R20" s="12" t="s">
        <v>43</v>
      </c>
      <c r="S20" s="12" t="s">
        <v>44</v>
      </c>
      <c r="T20" s="12" t="s">
        <v>43</v>
      </c>
      <c r="U20" s="12" t="s">
        <v>40</v>
      </c>
      <c r="V20" s="12" t="s">
        <v>43</v>
      </c>
      <c r="W20" s="12" t="s">
        <v>43</v>
      </c>
      <c r="X20" s="12" t="str">
        <f t="shared" si="11"/>
        <v>WO</v>
      </c>
      <c r="Y20" s="12" t="s">
        <v>43</v>
      </c>
      <c r="Z20" s="12" t="s">
        <v>43</v>
      </c>
      <c r="AA20" s="12" t="s">
        <v>43</v>
      </c>
      <c r="AB20" s="12" t="s">
        <v>43</v>
      </c>
      <c r="AC20" s="12" t="s">
        <v>43</v>
      </c>
      <c r="AD20" s="12" t="s">
        <v>40</v>
      </c>
      <c r="AE20" s="12" t="str">
        <f t="shared" si="10"/>
        <v>WO</v>
      </c>
      <c r="AF20" s="12" t="s">
        <v>43</v>
      </c>
      <c r="AG20" s="12" t="s">
        <v>43</v>
      </c>
      <c r="AH20" s="12" t="s">
        <v>44</v>
      </c>
      <c r="AI20" s="12" t="s">
        <v>43</v>
      </c>
      <c r="AJ20" s="12" t="s">
        <v>40</v>
      </c>
      <c r="AK20" s="12" t="s">
        <v>43</v>
      </c>
      <c r="AL20" s="12" t="str">
        <f t="shared" si="10"/>
        <v>WO</v>
      </c>
      <c r="AM20" s="12" t="s">
        <v>43</v>
      </c>
      <c r="AN20" s="12" t="s">
        <v>43</v>
      </c>
      <c r="AO20" s="13" t="s">
        <v>43</v>
      </c>
      <c r="AP20" s="32"/>
      <c r="AQ20" s="33"/>
      <c r="AR20" s="12">
        <v>12</v>
      </c>
      <c r="AS20" s="12">
        <v>1012</v>
      </c>
      <c r="AT20" s="12" t="str">
        <f t="shared" si="3"/>
        <v>December</v>
      </c>
      <c r="AU20" s="12" t="s">
        <v>14</v>
      </c>
      <c r="AV20" s="11">
        <f t="shared" si="4"/>
        <v>20</v>
      </c>
      <c r="AW20" s="12">
        <f t="shared" si="5"/>
        <v>4</v>
      </c>
      <c r="AX20" s="12">
        <f t="shared" si="6"/>
        <v>3</v>
      </c>
      <c r="AY20" s="12">
        <f t="shared" si="7"/>
        <v>4</v>
      </c>
      <c r="AZ20" s="12">
        <f t="shared" si="8"/>
        <v>31</v>
      </c>
      <c r="BA20" s="12">
        <f>Janreport13[[#This Row],[Days]]-Janreport13[[#This Row],[Absent]]</f>
        <v>27</v>
      </c>
      <c r="BB20" s="27">
        <v>52000</v>
      </c>
      <c r="BC20" s="27">
        <f>Janreport13[[#This Row],[Salary]]/Janreport13[[#This Row],[Days]]</f>
        <v>1677.4193548387098</v>
      </c>
      <c r="BD20" s="27">
        <f>Janreport13[[#This Row],[Per Day Salary]]*Janreport13[[#This Row],[Absent]]</f>
        <v>6709.677419354839</v>
      </c>
      <c r="BE20" s="27">
        <f>Janreport13[[#This Row],[Salary]]-Janreport13[[#This Row],[Deduction]]</f>
        <v>45290.322580645159</v>
      </c>
      <c r="BF20" s="28"/>
      <c r="BG20" s="33"/>
    </row>
    <row r="21" spans="1:59">
      <c r="A21"/>
      <c r="B21"/>
      <c r="C21"/>
      <c r="F21" s="32"/>
      <c r="G21" s="11">
        <v>13</v>
      </c>
      <c r="H21" s="12">
        <v>1013</v>
      </c>
      <c r="I21" s="13" t="s">
        <v>15</v>
      </c>
      <c r="J21" s="11">
        <f t="shared" si="9"/>
        <v>4</v>
      </c>
      <c r="K21" s="12" t="s">
        <v>43</v>
      </c>
      <c r="L21" s="12" t="s">
        <v>43</v>
      </c>
      <c r="M21" s="12" t="s">
        <v>43</v>
      </c>
      <c r="N21" s="12" t="s">
        <v>43</v>
      </c>
      <c r="O21" s="12" t="s">
        <v>43</v>
      </c>
      <c r="P21" s="12" t="s">
        <v>43</v>
      </c>
      <c r="Q21" s="12" t="str">
        <f t="shared" si="11"/>
        <v>WO</v>
      </c>
      <c r="R21" s="12" t="s">
        <v>43</v>
      </c>
      <c r="S21" s="12" t="s">
        <v>44</v>
      </c>
      <c r="T21" s="12" t="s">
        <v>43</v>
      </c>
      <c r="U21" s="12" t="s">
        <v>40</v>
      </c>
      <c r="V21" s="12" t="s">
        <v>43</v>
      </c>
      <c r="W21" s="12" t="s">
        <v>43</v>
      </c>
      <c r="X21" s="12" t="str">
        <f t="shared" si="11"/>
        <v>WO</v>
      </c>
      <c r="Y21" s="12" t="s">
        <v>43</v>
      </c>
      <c r="Z21" s="12" t="s">
        <v>43</v>
      </c>
      <c r="AA21" s="12" t="s">
        <v>43</v>
      </c>
      <c r="AB21" s="12" t="s">
        <v>43</v>
      </c>
      <c r="AC21" s="12" t="s">
        <v>43</v>
      </c>
      <c r="AD21" s="12" t="s">
        <v>40</v>
      </c>
      <c r="AE21" s="12" t="str">
        <f t="shared" si="10"/>
        <v>WO</v>
      </c>
      <c r="AF21" s="12" t="s">
        <v>43</v>
      </c>
      <c r="AG21" s="12" t="s">
        <v>43</v>
      </c>
      <c r="AH21" s="12" t="s">
        <v>43</v>
      </c>
      <c r="AI21" s="12" t="s">
        <v>43</v>
      </c>
      <c r="AJ21" s="12" t="s">
        <v>40</v>
      </c>
      <c r="AK21" s="12" t="s">
        <v>43</v>
      </c>
      <c r="AL21" s="12" t="str">
        <f t="shared" si="10"/>
        <v>WO</v>
      </c>
      <c r="AM21" s="12" t="s">
        <v>43</v>
      </c>
      <c r="AN21" s="12" t="s">
        <v>44</v>
      </c>
      <c r="AO21" s="13" t="s">
        <v>43</v>
      </c>
      <c r="AP21" s="32"/>
      <c r="AQ21" s="33"/>
      <c r="AR21" s="12">
        <v>13</v>
      </c>
      <c r="AS21" s="12">
        <v>1013</v>
      </c>
      <c r="AT21" s="12" t="str">
        <f t="shared" si="3"/>
        <v>December</v>
      </c>
      <c r="AU21" s="12" t="s">
        <v>15</v>
      </c>
      <c r="AV21" s="11">
        <f t="shared" si="4"/>
        <v>22</v>
      </c>
      <c r="AW21" s="12">
        <f t="shared" si="5"/>
        <v>2</v>
      </c>
      <c r="AX21" s="12">
        <f t="shared" si="6"/>
        <v>3</v>
      </c>
      <c r="AY21" s="12">
        <f t="shared" si="7"/>
        <v>4</v>
      </c>
      <c r="AZ21" s="12">
        <f t="shared" si="8"/>
        <v>31</v>
      </c>
      <c r="BA21" s="12">
        <f>Janreport13[[#This Row],[Days]]-Janreport13[[#This Row],[Absent]]</f>
        <v>29</v>
      </c>
      <c r="BB21" s="27">
        <v>42000</v>
      </c>
      <c r="BC21" s="27">
        <f>Janreport13[[#This Row],[Salary]]/Janreport13[[#This Row],[Days]]</f>
        <v>1354.8387096774193</v>
      </c>
      <c r="BD21" s="27">
        <f>Janreport13[[#This Row],[Per Day Salary]]*Janreport13[[#This Row],[Absent]]</f>
        <v>2709.6774193548385</v>
      </c>
      <c r="BE21" s="27">
        <f>Janreport13[[#This Row],[Salary]]-Janreport13[[#This Row],[Deduction]]</f>
        <v>39290.322580645159</v>
      </c>
      <c r="BF21" s="28"/>
      <c r="BG21" s="33"/>
    </row>
    <row r="22" spans="1:59">
      <c r="A22"/>
      <c r="B22"/>
      <c r="C22"/>
      <c r="F22" s="32"/>
      <c r="G22" s="11">
        <v>14</v>
      </c>
      <c r="H22" s="12">
        <v>1014</v>
      </c>
      <c r="I22" s="13" t="s">
        <v>16</v>
      </c>
      <c r="J22" s="11">
        <f t="shared" si="9"/>
        <v>4</v>
      </c>
      <c r="K22" s="12" t="s">
        <v>43</v>
      </c>
      <c r="L22" s="12" t="s">
        <v>43</v>
      </c>
      <c r="M22" s="12" t="s">
        <v>43</v>
      </c>
      <c r="N22" s="12" t="s">
        <v>43</v>
      </c>
      <c r="O22" s="12" t="s">
        <v>43</v>
      </c>
      <c r="P22" s="12" t="s">
        <v>43</v>
      </c>
      <c r="Q22" s="12" t="str">
        <f t="shared" si="11"/>
        <v>WO</v>
      </c>
      <c r="R22" s="12" t="s">
        <v>43</v>
      </c>
      <c r="S22" s="12" t="s">
        <v>43</v>
      </c>
      <c r="T22" s="12" t="s">
        <v>43</v>
      </c>
      <c r="U22" s="12" t="s">
        <v>40</v>
      </c>
      <c r="V22" s="12" t="s">
        <v>43</v>
      </c>
      <c r="W22" s="12" t="s">
        <v>43</v>
      </c>
      <c r="X22" s="12" t="str">
        <f t="shared" si="11"/>
        <v>WO</v>
      </c>
      <c r="Y22" s="12" t="s">
        <v>43</v>
      </c>
      <c r="Z22" s="12" t="s">
        <v>43</v>
      </c>
      <c r="AA22" s="12" t="s">
        <v>43</v>
      </c>
      <c r="AB22" s="12" t="s">
        <v>43</v>
      </c>
      <c r="AC22" s="12" t="s">
        <v>43</v>
      </c>
      <c r="AD22" s="12" t="s">
        <v>40</v>
      </c>
      <c r="AE22" s="12" t="str">
        <f t="shared" si="10"/>
        <v>WO</v>
      </c>
      <c r="AF22" s="12" t="s">
        <v>43</v>
      </c>
      <c r="AG22" s="12" t="s">
        <v>43</v>
      </c>
      <c r="AH22" s="12" t="s">
        <v>43</v>
      </c>
      <c r="AI22" s="12" t="s">
        <v>43</v>
      </c>
      <c r="AJ22" s="12" t="s">
        <v>40</v>
      </c>
      <c r="AK22" s="12" t="s">
        <v>43</v>
      </c>
      <c r="AL22" s="12" t="str">
        <f t="shared" si="10"/>
        <v>WO</v>
      </c>
      <c r="AM22" s="12" t="s">
        <v>43</v>
      </c>
      <c r="AN22" s="12" t="s">
        <v>43</v>
      </c>
      <c r="AO22" s="13" t="s">
        <v>43</v>
      </c>
      <c r="AP22" s="32"/>
      <c r="AQ22" s="33"/>
      <c r="AR22" s="12">
        <v>14</v>
      </c>
      <c r="AS22" s="12">
        <v>1014</v>
      </c>
      <c r="AT22" s="12" t="str">
        <f t="shared" si="3"/>
        <v>December</v>
      </c>
      <c r="AU22" s="12" t="s">
        <v>16</v>
      </c>
      <c r="AV22" s="11">
        <f t="shared" si="4"/>
        <v>24</v>
      </c>
      <c r="AW22" s="12">
        <f t="shared" si="5"/>
        <v>0</v>
      </c>
      <c r="AX22" s="12">
        <f t="shared" si="6"/>
        <v>3</v>
      </c>
      <c r="AY22" s="12">
        <f t="shared" si="7"/>
        <v>4</v>
      </c>
      <c r="AZ22" s="12">
        <f t="shared" si="8"/>
        <v>31</v>
      </c>
      <c r="BA22" s="12">
        <f>Janreport13[[#This Row],[Days]]-Janreport13[[#This Row],[Absent]]</f>
        <v>31</v>
      </c>
      <c r="BB22" s="27">
        <v>15000</v>
      </c>
      <c r="BC22" s="27">
        <f>Janreport13[[#This Row],[Salary]]/Janreport13[[#This Row],[Days]]</f>
        <v>483.87096774193549</v>
      </c>
      <c r="BD22" s="27">
        <f>Janreport13[[#This Row],[Per Day Salary]]*Janreport13[[#This Row],[Absent]]</f>
        <v>0</v>
      </c>
      <c r="BE22" s="27">
        <f>Janreport13[[#This Row],[Salary]]-Janreport13[[#This Row],[Deduction]]</f>
        <v>15000</v>
      </c>
      <c r="BF22" s="28"/>
      <c r="BG22" s="33"/>
    </row>
    <row r="23" spans="1:59">
      <c r="A23"/>
      <c r="B23"/>
      <c r="C23"/>
      <c r="F23" s="32"/>
      <c r="G23" s="11">
        <v>15</v>
      </c>
      <c r="H23" s="12">
        <v>1015</v>
      </c>
      <c r="I23" s="13" t="s">
        <v>17</v>
      </c>
      <c r="J23" s="11">
        <f t="shared" si="9"/>
        <v>4</v>
      </c>
      <c r="K23" s="12" t="s">
        <v>43</v>
      </c>
      <c r="L23" s="12" t="s">
        <v>43</v>
      </c>
      <c r="M23" s="12" t="s">
        <v>43</v>
      </c>
      <c r="N23" s="12" t="s">
        <v>43</v>
      </c>
      <c r="O23" s="12" t="s">
        <v>43</v>
      </c>
      <c r="P23" s="12" t="s">
        <v>43</v>
      </c>
      <c r="Q23" s="12" t="str">
        <f t="shared" si="11"/>
        <v>WO</v>
      </c>
      <c r="R23" s="12" t="s">
        <v>43</v>
      </c>
      <c r="S23" s="12" t="s">
        <v>43</v>
      </c>
      <c r="T23" s="12" t="s">
        <v>43</v>
      </c>
      <c r="U23" s="12" t="s">
        <v>40</v>
      </c>
      <c r="V23" s="12" t="s">
        <v>43</v>
      </c>
      <c r="W23" s="12" t="s">
        <v>43</v>
      </c>
      <c r="X23" s="12" t="str">
        <f t="shared" si="11"/>
        <v>WO</v>
      </c>
      <c r="Y23" s="12" t="s">
        <v>43</v>
      </c>
      <c r="Z23" s="12" t="s">
        <v>43</v>
      </c>
      <c r="AA23" s="12" t="s">
        <v>44</v>
      </c>
      <c r="AB23" s="12" t="s">
        <v>43</v>
      </c>
      <c r="AC23" s="12" t="s">
        <v>43</v>
      </c>
      <c r="AD23" s="12" t="s">
        <v>40</v>
      </c>
      <c r="AE23" s="12" t="str">
        <f t="shared" si="10"/>
        <v>WO</v>
      </c>
      <c r="AF23" s="12" t="s">
        <v>43</v>
      </c>
      <c r="AG23" s="12" t="s">
        <v>43</v>
      </c>
      <c r="AH23" s="12" t="s">
        <v>43</v>
      </c>
      <c r="AI23" s="12" t="s">
        <v>43</v>
      </c>
      <c r="AJ23" s="12" t="s">
        <v>40</v>
      </c>
      <c r="AK23" s="12" t="s">
        <v>43</v>
      </c>
      <c r="AL23" s="12" t="str">
        <f t="shared" si="10"/>
        <v>WO</v>
      </c>
      <c r="AM23" s="12" t="s">
        <v>43</v>
      </c>
      <c r="AN23" s="12" t="s">
        <v>43</v>
      </c>
      <c r="AO23" s="13" t="s">
        <v>43</v>
      </c>
      <c r="AP23" s="32"/>
      <c r="AQ23" s="33"/>
      <c r="AR23" s="12">
        <v>15</v>
      </c>
      <c r="AS23" s="12">
        <v>1015</v>
      </c>
      <c r="AT23" s="12" t="str">
        <f t="shared" si="3"/>
        <v>December</v>
      </c>
      <c r="AU23" s="12" t="s">
        <v>17</v>
      </c>
      <c r="AV23" s="11">
        <f t="shared" si="4"/>
        <v>23</v>
      </c>
      <c r="AW23" s="12">
        <f t="shared" si="5"/>
        <v>1</v>
      </c>
      <c r="AX23" s="12">
        <f t="shared" si="6"/>
        <v>3</v>
      </c>
      <c r="AY23" s="12">
        <f t="shared" si="7"/>
        <v>4</v>
      </c>
      <c r="AZ23" s="12">
        <f t="shared" si="8"/>
        <v>31</v>
      </c>
      <c r="BA23" s="12">
        <f>Janreport13[[#This Row],[Days]]-Janreport13[[#This Row],[Absent]]</f>
        <v>30</v>
      </c>
      <c r="BB23" s="27">
        <v>46000</v>
      </c>
      <c r="BC23" s="27">
        <f>Janreport13[[#This Row],[Salary]]/Janreport13[[#This Row],[Days]]</f>
        <v>1483.8709677419354</v>
      </c>
      <c r="BD23" s="27">
        <f>Janreport13[[#This Row],[Per Day Salary]]*Janreport13[[#This Row],[Absent]]</f>
        <v>1483.8709677419354</v>
      </c>
      <c r="BE23" s="27">
        <f>Janreport13[[#This Row],[Salary]]-Janreport13[[#This Row],[Deduction]]</f>
        <v>44516.129032258068</v>
      </c>
      <c r="BF23" s="28"/>
      <c r="BG23" s="33"/>
    </row>
    <row r="24" spans="1:59">
      <c r="A24"/>
      <c r="B24"/>
      <c r="C24"/>
      <c r="F24" s="32"/>
      <c r="G24" s="11">
        <v>16</v>
      </c>
      <c r="H24" s="12">
        <v>1016</v>
      </c>
      <c r="I24" s="13" t="s">
        <v>18</v>
      </c>
      <c r="J24" s="11">
        <f t="shared" si="9"/>
        <v>4</v>
      </c>
      <c r="K24" s="12" t="s">
        <v>43</v>
      </c>
      <c r="L24" s="12" t="s">
        <v>43</v>
      </c>
      <c r="M24" s="12" t="s">
        <v>43</v>
      </c>
      <c r="N24" s="12" t="s">
        <v>43</v>
      </c>
      <c r="O24" s="12" t="s">
        <v>43</v>
      </c>
      <c r="P24" s="12" t="s">
        <v>43</v>
      </c>
      <c r="Q24" s="12" t="str">
        <f t="shared" si="11"/>
        <v>WO</v>
      </c>
      <c r="R24" s="12" t="s">
        <v>43</v>
      </c>
      <c r="S24" s="12" t="s">
        <v>43</v>
      </c>
      <c r="T24" s="12" t="s">
        <v>43</v>
      </c>
      <c r="U24" s="12" t="s">
        <v>40</v>
      </c>
      <c r="V24" s="12" t="s">
        <v>43</v>
      </c>
      <c r="W24" s="12" t="s">
        <v>43</v>
      </c>
      <c r="X24" s="12" t="str">
        <f t="shared" si="11"/>
        <v>WO</v>
      </c>
      <c r="Y24" s="12" t="s">
        <v>43</v>
      </c>
      <c r="Z24" s="12" t="s">
        <v>43</v>
      </c>
      <c r="AA24" s="12" t="s">
        <v>43</v>
      </c>
      <c r="AB24" s="12" t="s">
        <v>43</v>
      </c>
      <c r="AC24" s="12" t="s">
        <v>43</v>
      </c>
      <c r="AD24" s="12" t="s">
        <v>40</v>
      </c>
      <c r="AE24" s="12" t="str">
        <f t="shared" si="10"/>
        <v>WO</v>
      </c>
      <c r="AF24" s="12" t="s">
        <v>43</v>
      </c>
      <c r="AG24" s="12" t="s">
        <v>43</v>
      </c>
      <c r="AH24" s="12" t="s">
        <v>44</v>
      </c>
      <c r="AI24" s="12" t="s">
        <v>43</v>
      </c>
      <c r="AJ24" s="12" t="s">
        <v>40</v>
      </c>
      <c r="AK24" s="12" t="s">
        <v>43</v>
      </c>
      <c r="AL24" s="12" t="str">
        <f t="shared" si="10"/>
        <v>WO</v>
      </c>
      <c r="AM24" s="12" t="s">
        <v>43</v>
      </c>
      <c r="AN24" s="12" t="s">
        <v>43</v>
      </c>
      <c r="AO24" s="13" t="s">
        <v>43</v>
      </c>
      <c r="AP24" s="32"/>
      <c r="AQ24" s="33"/>
      <c r="AR24" s="12">
        <v>16</v>
      </c>
      <c r="AS24" s="12">
        <v>1016</v>
      </c>
      <c r="AT24" s="12" t="str">
        <f t="shared" si="3"/>
        <v>December</v>
      </c>
      <c r="AU24" s="12" t="s">
        <v>18</v>
      </c>
      <c r="AV24" s="11">
        <f t="shared" si="4"/>
        <v>23</v>
      </c>
      <c r="AW24" s="12">
        <f t="shared" si="5"/>
        <v>1</v>
      </c>
      <c r="AX24" s="12">
        <f t="shared" si="6"/>
        <v>3</v>
      </c>
      <c r="AY24" s="12">
        <f t="shared" si="7"/>
        <v>4</v>
      </c>
      <c r="AZ24" s="12">
        <f t="shared" si="8"/>
        <v>31</v>
      </c>
      <c r="BA24" s="12">
        <f>Janreport13[[#This Row],[Days]]-Janreport13[[#This Row],[Absent]]</f>
        <v>30</v>
      </c>
      <c r="BB24" s="27">
        <v>52000</v>
      </c>
      <c r="BC24" s="27">
        <f>Janreport13[[#This Row],[Salary]]/Janreport13[[#This Row],[Days]]</f>
        <v>1677.4193548387098</v>
      </c>
      <c r="BD24" s="27">
        <f>Janreport13[[#This Row],[Per Day Salary]]*Janreport13[[#This Row],[Absent]]</f>
        <v>1677.4193548387098</v>
      </c>
      <c r="BE24" s="27">
        <f>Janreport13[[#This Row],[Salary]]-Janreport13[[#This Row],[Deduction]]</f>
        <v>50322.580645161288</v>
      </c>
      <c r="BF24" s="28"/>
      <c r="BG24" s="33"/>
    </row>
    <row r="25" spans="1:59">
      <c r="A25"/>
      <c r="B25"/>
      <c r="C25"/>
      <c r="F25" s="32"/>
      <c r="G25" s="11">
        <v>17</v>
      </c>
      <c r="H25" s="12">
        <v>1017</v>
      </c>
      <c r="I25" s="13" t="s">
        <v>19</v>
      </c>
      <c r="J25" s="11">
        <f t="shared" si="9"/>
        <v>4</v>
      </c>
      <c r="K25" s="12" t="s">
        <v>43</v>
      </c>
      <c r="L25" s="12" t="s">
        <v>43</v>
      </c>
      <c r="M25" s="12" t="s">
        <v>43</v>
      </c>
      <c r="N25" s="12" t="s">
        <v>44</v>
      </c>
      <c r="O25" s="12" t="s">
        <v>43</v>
      </c>
      <c r="P25" s="12" t="s">
        <v>43</v>
      </c>
      <c r="Q25" s="12" t="str">
        <f t="shared" si="11"/>
        <v>WO</v>
      </c>
      <c r="R25" s="12" t="s">
        <v>43</v>
      </c>
      <c r="S25" s="12" t="s">
        <v>43</v>
      </c>
      <c r="T25" s="12" t="s">
        <v>43</v>
      </c>
      <c r="U25" s="12" t="s">
        <v>40</v>
      </c>
      <c r="V25" s="12" t="s">
        <v>43</v>
      </c>
      <c r="W25" s="12" t="s">
        <v>43</v>
      </c>
      <c r="X25" s="12" t="str">
        <f t="shared" si="11"/>
        <v>WO</v>
      </c>
      <c r="Y25" s="12" t="s">
        <v>43</v>
      </c>
      <c r="Z25" s="12" t="s">
        <v>43</v>
      </c>
      <c r="AA25" s="12" t="s">
        <v>43</v>
      </c>
      <c r="AB25" s="12" t="s">
        <v>43</v>
      </c>
      <c r="AC25" s="12" t="s">
        <v>43</v>
      </c>
      <c r="AD25" s="12" t="s">
        <v>40</v>
      </c>
      <c r="AE25" s="12" t="str">
        <f t="shared" si="10"/>
        <v>WO</v>
      </c>
      <c r="AF25" s="12" t="s">
        <v>43</v>
      </c>
      <c r="AG25" s="12" t="s">
        <v>43</v>
      </c>
      <c r="AH25" s="12" t="s">
        <v>44</v>
      </c>
      <c r="AI25" s="12" t="s">
        <v>43</v>
      </c>
      <c r="AJ25" s="12" t="s">
        <v>40</v>
      </c>
      <c r="AK25" s="12" t="s">
        <v>43</v>
      </c>
      <c r="AL25" s="12" t="str">
        <f t="shared" si="10"/>
        <v>WO</v>
      </c>
      <c r="AM25" s="12" t="s">
        <v>43</v>
      </c>
      <c r="AN25" s="12" t="s">
        <v>43</v>
      </c>
      <c r="AO25" s="13" t="s">
        <v>43</v>
      </c>
      <c r="AP25" s="32"/>
      <c r="AQ25" s="33"/>
      <c r="AR25" s="12">
        <v>17</v>
      </c>
      <c r="AS25" s="12">
        <v>1017</v>
      </c>
      <c r="AT25" s="12" t="str">
        <f t="shared" si="3"/>
        <v>December</v>
      </c>
      <c r="AU25" s="12" t="s">
        <v>19</v>
      </c>
      <c r="AV25" s="11">
        <f t="shared" si="4"/>
        <v>22</v>
      </c>
      <c r="AW25" s="12">
        <f t="shared" si="5"/>
        <v>2</v>
      </c>
      <c r="AX25" s="12">
        <f t="shared" si="6"/>
        <v>3</v>
      </c>
      <c r="AY25" s="12">
        <f t="shared" si="7"/>
        <v>4</v>
      </c>
      <c r="AZ25" s="12">
        <f t="shared" si="8"/>
        <v>31</v>
      </c>
      <c r="BA25" s="12">
        <f>Janreport13[[#This Row],[Days]]-Janreport13[[#This Row],[Absent]]</f>
        <v>29</v>
      </c>
      <c r="BB25" s="27">
        <v>42000</v>
      </c>
      <c r="BC25" s="27">
        <f>Janreport13[[#This Row],[Salary]]/Janreport13[[#This Row],[Days]]</f>
        <v>1354.8387096774193</v>
      </c>
      <c r="BD25" s="27">
        <f>Janreport13[[#This Row],[Per Day Salary]]*Janreport13[[#This Row],[Absent]]</f>
        <v>2709.6774193548385</v>
      </c>
      <c r="BE25" s="27">
        <f>Janreport13[[#This Row],[Salary]]-Janreport13[[#This Row],[Deduction]]</f>
        <v>39290.322580645159</v>
      </c>
      <c r="BF25" s="28"/>
      <c r="BG25" s="33"/>
    </row>
    <row r="26" spans="1:59">
      <c r="A26"/>
      <c r="B26"/>
      <c r="C26"/>
      <c r="F26" s="32"/>
      <c r="G26" s="11">
        <v>18</v>
      </c>
      <c r="H26" s="12">
        <v>1018</v>
      </c>
      <c r="I26" s="13" t="s">
        <v>20</v>
      </c>
      <c r="J26" s="11">
        <f t="shared" si="9"/>
        <v>4</v>
      </c>
      <c r="K26" s="12" t="s">
        <v>43</v>
      </c>
      <c r="L26" s="12" t="s">
        <v>43</v>
      </c>
      <c r="M26" s="12" t="s">
        <v>43</v>
      </c>
      <c r="N26" s="12" t="s">
        <v>44</v>
      </c>
      <c r="O26" s="12" t="s">
        <v>43</v>
      </c>
      <c r="P26" s="12" t="s">
        <v>43</v>
      </c>
      <c r="Q26" s="12" t="str">
        <f t="shared" si="11"/>
        <v>WO</v>
      </c>
      <c r="R26" s="12" t="s">
        <v>43</v>
      </c>
      <c r="S26" s="12" t="s">
        <v>43</v>
      </c>
      <c r="T26" s="12" t="s">
        <v>43</v>
      </c>
      <c r="U26" s="12" t="s">
        <v>40</v>
      </c>
      <c r="V26" s="12" t="s">
        <v>43</v>
      </c>
      <c r="W26" s="12" t="s">
        <v>43</v>
      </c>
      <c r="X26" s="12" t="str">
        <f t="shared" si="11"/>
        <v>WO</v>
      </c>
      <c r="Y26" s="12" t="s">
        <v>43</v>
      </c>
      <c r="Z26" s="12" t="s">
        <v>43</v>
      </c>
      <c r="AA26" s="12" t="s">
        <v>43</v>
      </c>
      <c r="AB26" s="12" t="s">
        <v>43</v>
      </c>
      <c r="AC26" s="12" t="s">
        <v>43</v>
      </c>
      <c r="AD26" s="12" t="s">
        <v>40</v>
      </c>
      <c r="AE26" s="12" t="str">
        <f t="shared" si="10"/>
        <v>WO</v>
      </c>
      <c r="AF26" s="12" t="s">
        <v>43</v>
      </c>
      <c r="AG26" s="12" t="s">
        <v>43</v>
      </c>
      <c r="AH26" s="12" t="s">
        <v>43</v>
      </c>
      <c r="AI26" s="12" t="s">
        <v>43</v>
      </c>
      <c r="AJ26" s="12" t="s">
        <v>40</v>
      </c>
      <c r="AK26" s="12" t="s">
        <v>43</v>
      </c>
      <c r="AL26" s="12" t="str">
        <f t="shared" si="10"/>
        <v>WO</v>
      </c>
      <c r="AM26" s="12" t="s">
        <v>43</v>
      </c>
      <c r="AN26" s="12" t="s">
        <v>43</v>
      </c>
      <c r="AO26" s="13" t="s">
        <v>43</v>
      </c>
      <c r="AP26" s="32"/>
      <c r="AQ26" s="33"/>
      <c r="AR26" s="12">
        <v>18</v>
      </c>
      <c r="AS26" s="12">
        <v>1018</v>
      </c>
      <c r="AT26" s="12" t="str">
        <f t="shared" si="3"/>
        <v>December</v>
      </c>
      <c r="AU26" s="12" t="s">
        <v>20</v>
      </c>
      <c r="AV26" s="11">
        <f t="shared" si="4"/>
        <v>23</v>
      </c>
      <c r="AW26" s="12">
        <f t="shared" si="5"/>
        <v>1</v>
      </c>
      <c r="AX26" s="12">
        <f t="shared" si="6"/>
        <v>3</v>
      </c>
      <c r="AY26" s="12">
        <f t="shared" si="7"/>
        <v>4</v>
      </c>
      <c r="AZ26" s="12">
        <f t="shared" si="8"/>
        <v>31</v>
      </c>
      <c r="BA26" s="12">
        <f>Janreport13[[#This Row],[Days]]-Janreport13[[#This Row],[Absent]]</f>
        <v>30</v>
      </c>
      <c r="BB26" s="27">
        <v>62000</v>
      </c>
      <c r="BC26" s="27">
        <f>Janreport13[[#This Row],[Salary]]/Janreport13[[#This Row],[Days]]</f>
        <v>2000</v>
      </c>
      <c r="BD26" s="27">
        <f>Janreport13[[#This Row],[Per Day Salary]]*Janreport13[[#This Row],[Absent]]</f>
        <v>2000</v>
      </c>
      <c r="BE26" s="27">
        <f>Janreport13[[#This Row],[Salary]]-Janreport13[[#This Row],[Deduction]]</f>
        <v>60000</v>
      </c>
      <c r="BF26" s="28"/>
      <c r="BG26" s="33"/>
    </row>
    <row r="27" spans="1:59">
      <c r="A27"/>
      <c r="B27"/>
      <c r="C27"/>
      <c r="F27" s="32"/>
      <c r="G27" s="11">
        <v>19</v>
      </c>
      <c r="H27" s="12">
        <v>1019</v>
      </c>
      <c r="I27" s="13" t="s">
        <v>21</v>
      </c>
      <c r="J27" s="11">
        <f t="shared" si="9"/>
        <v>4</v>
      </c>
      <c r="K27" s="12" t="s">
        <v>43</v>
      </c>
      <c r="L27" s="12" t="s">
        <v>43</v>
      </c>
      <c r="M27" s="12" t="s">
        <v>43</v>
      </c>
      <c r="N27" s="12" t="s">
        <v>43</v>
      </c>
      <c r="O27" s="12" t="s">
        <v>43</v>
      </c>
      <c r="P27" s="12" t="s">
        <v>43</v>
      </c>
      <c r="Q27" s="12" t="str">
        <f t="shared" si="11"/>
        <v>WO</v>
      </c>
      <c r="R27" s="12" t="s">
        <v>43</v>
      </c>
      <c r="S27" s="12" t="s">
        <v>43</v>
      </c>
      <c r="T27" s="12" t="s">
        <v>43</v>
      </c>
      <c r="U27" s="12" t="s">
        <v>40</v>
      </c>
      <c r="V27" s="12" t="s">
        <v>43</v>
      </c>
      <c r="W27" s="12" t="s">
        <v>43</v>
      </c>
      <c r="X27" s="12" t="str">
        <f t="shared" si="11"/>
        <v>WO</v>
      </c>
      <c r="Y27" s="12" t="s">
        <v>43</v>
      </c>
      <c r="Z27" s="12" t="s">
        <v>43</v>
      </c>
      <c r="AA27" s="12" t="s">
        <v>43</v>
      </c>
      <c r="AB27" s="12" t="s">
        <v>43</v>
      </c>
      <c r="AC27" s="12" t="s">
        <v>43</v>
      </c>
      <c r="AD27" s="12" t="s">
        <v>40</v>
      </c>
      <c r="AE27" s="12" t="str">
        <f t="shared" si="10"/>
        <v>WO</v>
      </c>
      <c r="AF27" s="12" t="s">
        <v>43</v>
      </c>
      <c r="AG27" s="12" t="s">
        <v>43</v>
      </c>
      <c r="AH27" s="12" t="s">
        <v>43</v>
      </c>
      <c r="AI27" s="12" t="s">
        <v>43</v>
      </c>
      <c r="AJ27" s="12" t="s">
        <v>40</v>
      </c>
      <c r="AK27" s="12" t="s">
        <v>43</v>
      </c>
      <c r="AL27" s="12" t="str">
        <f t="shared" si="10"/>
        <v>WO</v>
      </c>
      <c r="AM27" s="12" t="s">
        <v>43</v>
      </c>
      <c r="AN27" s="12" t="s">
        <v>43</v>
      </c>
      <c r="AO27" s="13" t="s">
        <v>43</v>
      </c>
      <c r="AP27" s="32"/>
      <c r="AQ27" s="33"/>
      <c r="AR27" s="12">
        <v>19</v>
      </c>
      <c r="AS27" s="12">
        <v>1019</v>
      </c>
      <c r="AT27" s="12" t="str">
        <f t="shared" si="3"/>
        <v>December</v>
      </c>
      <c r="AU27" s="12" t="s">
        <v>21</v>
      </c>
      <c r="AV27" s="11">
        <f t="shared" si="4"/>
        <v>24</v>
      </c>
      <c r="AW27" s="12">
        <f t="shared" si="5"/>
        <v>0</v>
      </c>
      <c r="AX27" s="12">
        <f t="shared" si="6"/>
        <v>3</v>
      </c>
      <c r="AY27" s="12">
        <f t="shared" si="7"/>
        <v>4</v>
      </c>
      <c r="AZ27" s="12">
        <f t="shared" si="8"/>
        <v>31</v>
      </c>
      <c r="BA27" s="12">
        <f>Janreport13[[#This Row],[Days]]-Janreport13[[#This Row],[Absent]]</f>
        <v>31</v>
      </c>
      <c r="BB27" s="27">
        <v>41000</v>
      </c>
      <c r="BC27" s="27">
        <f>Janreport13[[#This Row],[Salary]]/Janreport13[[#This Row],[Days]]</f>
        <v>1322.5806451612902</v>
      </c>
      <c r="BD27" s="27">
        <f>Janreport13[[#This Row],[Per Day Salary]]*Janreport13[[#This Row],[Absent]]</f>
        <v>0</v>
      </c>
      <c r="BE27" s="27">
        <f>Janreport13[[#This Row],[Salary]]-Janreport13[[#This Row],[Deduction]]</f>
        <v>41000</v>
      </c>
      <c r="BF27" s="28"/>
      <c r="BG27" s="33"/>
    </row>
    <row r="28" spans="1:59" ht="14.4" thickBot="1">
      <c r="A28"/>
      <c r="B28"/>
      <c r="C28"/>
      <c r="F28" s="32"/>
      <c r="G28" s="14">
        <v>20</v>
      </c>
      <c r="H28" s="15">
        <v>1020</v>
      </c>
      <c r="I28" s="16" t="s">
        <v>22</v>
      </c>
      <c r="J28" s="14">
        <f t="shared" si="9"/>
        <v>4</v>
      </c>
      <c r="K28" s="15" t="s">
        <v>43</v>
      </c>
      <c r="L28" s="15" t="s">
        <v>43</v>
      </c>
      <c r="M28" s="15" t="s">
        <v>43</v>
      </c>
      <c r="N28" s="15" t="s">
        <v>43</v>
      </c>
      <c r="O28" s="15" t="s">
        <v>43</v>
      </c>
      <c r="P28" s="15" t="s">
        <v>43</v>
      </c>
      <c r="Q28" s="15" t="str">
        <f t="shared" si="11"/>
        <v>WO</v>
      </c>
      <c r="R28" s="15" t="s">
        <v>43</v>
      </c>
      <c r="S28" s="15" t="s">
        <v>43</v>
      </c>
      <c r="T28" s="15" t="s">
        <v>43</v>
      </c>
      <c r="U28" s="15" t="s">
        <v>40</v>
      </c>
      <c r="V28" s="15" t="s">
        <v>43</v>
      </c>
      <c r="W28" s="15" t="s">
        <v>43</v>
      </c>
      <c r="X28" s="15" t="str">
        <f t="shared" si="11"/>
        <v>WO</v>
      </c>
      <c r="Y28" s="15" t="s">
        <v>43</v>
      </c>
      <c r="Z28" s="15" t="s">
        <v>43</v>
      </c>
      <c r="AA28" s="15" t="s">
        <v>43</v>
      </c>
      <c r="AB28" s="15" t="s">
        <v>43</v>
      </c>
      <c r="AC28" s="15" t="s">
        <v>43</v>
      </c>
      <c r="AD28" s="15" t="s">
        <v>40</v>
      </c>
      <c r="AE28" s="15" t="str">
        <f t="shared" si="10"/>
        <v>WO</v>
      </c>
      <c r="AF28" s="15" t="s">
        <v>43</v>
      </c>
      <c r="AG28" s="15" t="s">
        <v>43</v>
      </c>
      <c r="AH28" s="15" t="s">
        <v>43</v>
      </c>
      <c r="AI28" s="15" t="s">
        <v>43</v>
      </c>
      <c r="AJ28" s="15" t="s">
        <v>40</v>
      </c>
      <c r="AK28" s="15" t="s">
        <v>43</v>
      </c>
      <c r="AL28" s="15" t="str">
        <f t="shared" si="10"/>
        <v>WO</v>
      </c>
      <c r="AM28" s="15" t="s">
        <v>43</v>
      </c>
      <c r="AN28" s="15" t="s">
        <v>43</v>
      </c>
      <c r="AO28" s="16" t="s">
        <v>43</v>
      </c>
      <c r="AP28" s="32"/>
      <c r="AQ28" s="33"/>
      <c r="AR28" s="15">
        <v>20</v>
      </c>
      <c r="AS28" s="15">
        <v>1020</v>
      </c>
      <c r="AT28" s="15" t="str">
        <f t="shared" si="3"/>
        <v>December</v>
      </c>
      <c r="AU28" s="15" t="s">
        <v>22</v>
      </c>
      <c r="AV28" s="14">
        <f t="shared" si="4"/>
        <v>24</v>
      </c>
      <c r="AW28" s="15">
        <f t="shared" si="5"/>
        <v>0</v>
      </c>
      <c r="AX28" s="15">
        <f t="shared" si="6"/>
        <v>3</v>
      </c>
      <c r="AY28" s="15">
        <f t="shared" si="7"/>
        <v>4</v>
      </c>
      <c r="AZ28" s="15">
        <f t="shared" si="8"/>
        <v>31</v>
      </c>
      <c r="BA28" s="15">
        <f>Janreport13[[#This Row],[Days]]-Janreport13[[#This Row],[Absent]]</f>
        <v>31</v>
      </c>
      <c r="BB28" s="29">
        <v>30000</v>
      </c>
      <c r="BC28" s="29">
        <f>Janreport13[[#This Row],[Salary]]/Janreport13[[#This Row],[Days]]</f>
        <v>967.74193548387098</v>
      </c>
      <c r="BD28" s="29">
        <f>Janreport13[[#This Row],[Per Day Salary]]*Janreport13[[#This Row],[Absent]]</f>
        <v>0</v>
      </c>
      <c r="BE28" s="29">
        <f>Janreport13[[#This Row],[Salary]]-Janreport13[[#This Row],[Deduction]]</f>
        <v>30000</v>
      </c>
      <c r="BF28" s="30"/>
      <c r="BG28" s="33"/>
    </row>
    <row r="29" spans="1:59" ht="14.4" thickTop="1">
      <c r="A29"/>
      <c r="B29"/>
      <c r="C29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</row>
    <row r="30" spans="1:59">
      <c r="A30"/>
      <c r="B30"/>
      <c r="C30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</row>
    <row r="31" spans="1:59">
      <c r="A31"/>
      <c r="B31"/>
      <c r="C31"/>
    </row>
    <row r="32" spans="1:59">
      <c r="A32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</sheetData>
  <mergeCells count="1">
    <mergeCell ref="G7:I7"/>
  </mergeCells>
  <conditionalFormatting sqref="K9:AO28">
    <cfRule type="containsText" dxfId="22" priority="1" operator="containsText" text="L">
      <formula>NOT(ISERROR(SEARCH("L",K9)))</formula>
    </cfRule>
    <cfRule type="containsText" dxfId="21" priority="2" operator="containsText" text="A">
      <formula>NOT(ISERROR(SEARCH("A",K9)))</formula>
    </cfRule>
    <cfRule type="containsText" dxfId="20" priority="3" operator="containsText" text="P">
      <formula>NOT(ISERROR(SEARCH("P",K9)))</formula>
    </cfRule>
    <cfRule type="containsText" dxfId="19" priority="4" operator="containsText" text="WO">
      <formula>NOT(ISERROR(SEARCH("WO",K9)))</formula>
    </cfRule>
  </conditionalFormatting>
  <dataValidations count="1">
    <dataValidation type="list" allowBlank="1" showInputMessage="1" showErrorMessage="1" sqref="K9:P28 R9:W28 Y9:AD27 Y28:AD28 AF9:AK28 AM9:AO28" xr:uid="{D45C2B3B-3523-4B74-8EE3-D2992B5FBD62}">
      <formula1>"P , A , 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4A3711-842B-4153-997D-C166EBC075DF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177F72B6-A26B-4F8E-A1F2-891927E8D78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Dec!AV9:AY9</xm:f>
              <xm:sqref>BF9</xm:sqref>
            </x14:sparkline>
            <x14:sparkline>
              <xm:f>Dec!AV10:AY10</xm:f>
              <xm:sqref>BF10</xm:sqref>
            </x14:sparkline>
            <x14:sparkline>
              <xm:f>Dec!AV11:AY11</xm:f>
              <xm:sqref>BF11</xm:sqref>
            </x14:sparkline>
            <x14:sparkline>
              <xm:f>Dec!AV12:AY12</xm:f>
              <xm:sqref>BF12</xm:sqref>
            </x14:sparkline>
            <x14:sparkline>
              <xm:f>Dec!AV13:AY13</xm:f>
              <xm:sqref>BF13</xm:sqref>
            </x14:sparkline>
            <x14:sparkline>
              <xm:f>Dec!AV14:AY14</xm:f>
              <xm:sqref>BF14</xm:sqref>
            </x14:sparkline>
            <x14:sparkline>
              <xm:f>Dec!AV15:AY15</xm:f>
              <xm:sqref>BF15</xm:sqref>
            </x14:sparkline>
            <x14:sparkline>
              <xm:f>Dec!AV16:AY16</xm:f>
              <xm:sqref>BF16</xm:sqref>
            </x14:sparkline>
            <x14:sparkline>
              <xm:f>Dec!AV17:AY17</xm:f>
              <xm:sqref>BF17</xm:sqref>
            </x14:sparkline>
            <x14:sparkline>
              <xm:f>Dec!AV18:AY18</xm:f>
              <xm:sqref>BF18</xm:sqref>
            </x14:sparkline>
            <x14:sparkline>
              <xm:f>Dec!AV19:AY19</xm:f>
              <xm:sqref>BF19</xm:sqref>
            </x14:sparkline>
            <x14:sparkline>
              <xm:f>Dec!AV20:AY20</xm:f>
              <xm:sqref>BF20</xm:sqref>
            </x14:sparkline>
            <x14:sparkline>
              <xm:f>Dec!AV21:AY21</xm:f>
              <xm:sqref>BF21</xm:sqref>
            </x14:sparkline>
            <x14:sparkline>
              <xm:f>Dec!AV22:AY22</xm:f>
              <xm:sqref>BF22</xm:sqref>
            </x14:sparkline>
            <x14:sparkline>
              <xm:f>Dec!AV23:AY23</xm:f>
              <xm:sqref>BF23</xm:sqref>
            </x14:sparkline>
            <x14:sparkline>
              <xm:f>Dec!AV24:AY24</xm:f>
              <xm:sqref>BF24</xm:sqref>
            </x14:sparkline>
            <x14:sparkline>
              <xm:f>Dec!AV25:AY25</xm:f>
              <xm:sqref>BF25</xm:sqref>
            </x14:sparkline>
            <x14:sparkline>
              <xm:f>Dec!AV26:AY26</xm:f>
              <xm:sqref>BF26</xm:sqref>
            </x14:sparkline>
            <x14:sparkline>
              <xm:f>Dec!AV27:AY27</xm:f>
              <xm:sqref>BF27</xm:sqref>
            </x14:sparkline>
            <x14:sparkline>
              <xm:f>Dec!AV28:AY28</xm:f>
              <xm:sqref>BF28</xm:sqref>
            </x14:sparkline>
          </x14:sparklines>
        </x14:sparklineGroup>
      </x14:sparklineGroup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40D6-46BB-43C9-BC2A-435A2D06B777}">
  <dimension ref="A1:A12"/>
  <sheetViews>
    <sheetView tabSelected="1" zoomScale="160" zoomScaleNormal="160" workbookViewId="0">
      <selection activeCell="F9" sqref="F9"/>
    </sheetView>
  </sheetViews>
  <sheetFormatPr defaultRowHeight="13.8"/>
  <cols>
    <col min="1" max="1" width="10.09765625" bestFit="1" customWidth="1"/>
  </cols>
  <sheetData>
    <row r="1" spans="1:1">
      <c r="A1" s="7">
        <v>45658</v>
      </c>
    </row>
    <row r="2" spans="1:1">
      <c r="A2" s="7">
        <v>45689</v>
      </c>
    </row>
    <row r="3" spans="1:1">
      <c r="A3" s="7">
        <v>45717</v>
      </c>
    </row>
    <row r="4" spans="1:1">
      <c r="A4" s="7">
        <v>45748</v>
      </c>
    </row>
    <row r="5" spans="1:1">
      <c r="A5" s="7">
        <v>45778</v>
      </c>
    </row>
    <row r="6" spans="1:1">
      <c r="A6" s="7">
        <v>45809</v>
      </c>
    </row>
    <row r="7" spans="1:1">
      <c r="A7" s="7">
        <v>45839</v>
      </c>
    </row>
    <row r="8" spans="1:1">
      <c r="A8" s="7">
        <v>45870</v>
      </c>
    </row>
    <row r="9" spans="1:1">
      <c r="A9" s="7">
        <v>45901</v>
      </c>
    </row>
    <row r="10" spans="1:1">
      <c r="A10" s="7">
        <v>45931</v>
      </c>
    </row>
    <row r="11" spans="1:1">
      <c r="A11" s="7">
        <v>45962</v>
      </c>
    </row>
    <row r="12" spans="1:1">
      <c r="A12" s="7">
        <v>45992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DEFB4-FDFB-4121-9F79-8F7066116221}">
  <dimension ref="A1:BG37"/>
  <sheetViews>
    <sheetView topLeftCell="AF1" zoomScaleNormal="100" workbookViewId="0">
      <selection activeCell="AV10" sqref="AV10"/>
    </sheetView>
  </sheetViews>
  <sheetFormatPr defaultColWidth="8.69921875" defaultRowHeight="13.8"/>
  <cols>
    <col min="1" max="6" width="8.69921875" style="31"/>
    <col min="7" max="7" width="4.796875" style="31" bestFit="1" customWidth="1"/>
    <col min="8" max="8" width="11.296875" style="31" bestFit="1" customWidth="1"/>
    <col min="9" max="9" width="15.19921875" style="31" bestFit="1" customWidth="1"/>
    <col min="10" max="10" width="8.09765625" style="31" bestFit="1" customWidth="1"/>
    <col min="11" max="11" width="4.5" style="31" bestFit="1" customWidth="1"/>
    <col min="12" max="12" width="10.69921875" style="31" bestFit="1" customWidth="1"/>
    <col min="13" max="13" width="3" style="31" bestFit="1" customWidth="1"/>
    <col min="14" max="14" width="3.5" style="31" bestFit="1" customWidth="1"/>
    <col min="15" max="15" width="4.09765625" style="31" bestFit="1" customWidth="1"/>
    <col min="16" max="16" width="4.3984375" style="31" bestFit="1" customWidth="1"/>
    <col min="17" max="17" width="3.796875" style="31" bestFit="1" customWidth="1"/>
    <col min="18" max="18" width="4.5" style="31" bestFit="1" customWidth="1"/>
    <col min="19" max="19" width="3.8984375" style="31" bestFit="1" customWidth="1"/>
    <col min="20" max="20" width="3" style="31" bestFit="1" customWidth="1"/>
    <col min="21" max="21" width="3.5" style="31" bestFit="1" customWidth="1"/>
    <col min="22" max="22" width="4.09765625" style="31" bestFit="1" customWidth="1"/>
    <col min="23" max="23" width="4.3984375" style="31" bestFit="1" customWidth="1"/>
    <col min="24" max="24" width="3.796875" style="31" bestFit="1" customWidth="1"/>
    <col min="25" max="25" width="4.5" style="31" bestFit="1" customWidth="1"/>
    <col min="26" max="26" width="3.8984375" style="31" bestFit="1" customWidth="1"/>
    <col min="27" max="27" width="3" style="31" bestFit="1" customWidth="1"/>
    <col min="28" max="28" width="3.5" style="31" bestFit="1" customWidth="1"/>
    <col min="29" max="29" width="4.09765625" style="31" bestFit="1" customWidth="1"/>
    <col min="30" max="30" width="4.3984375" style="31" bestFit="1" customWidth="1"/>
    <col min="31" max="31" width="3.796875" style="31" bestFit="1" customWidth="1"/>
    <col min="32" max="32" width="4.5" style="31" bestFit="1" customWidth="1"/>
    <col min="33" max="33" width="3.8984375" style="31" bestFit="1" customWidth="1"/>
    <col min="34" max="34" width="3" style="31" bestFit="1" customWidth="1"/>
    <col min="35" max="35" width="3.5" style="31" bestFit="1" customWidth="1"/>
    <col min="36" max="36" width="4.09765625" style="31" bestFit="1" customWidth="1"/>
    <col min="37" max="37" width="4.3984375" style="31" bestFit="1" customWidth="1"/>
    <col min="38" max="38" width="3.796875" style="31" bestFit="1" customWidth="1"/>
    <col min="39" max="39" width="4.5" style="31" bestFit="1" customWidth="1"/>
    <col min="40" max="40" width="3.8984375" style="31" bestFit="1" customWidth="1"/>
    <col min="41" max="41" width="3" style="31" bestFit="1" customWidth="1"/>
    <col min="42" max="43" width="8.69921875" style="31"/>
    <col min="44" max="44" width="6.796875" style="31" customWidth="1"/>
    <col min="45" max="46" width="13.19921875" style="31" customWidth="1"/>
    <col min="47" max="47" width="16.296875" style="31" customWidth="1"/>
    <col min="48" max="48" width="9.19921875" style="31" customWidth="1"/>
    <col min="49" max="50" width="8.69921875" style="31"/>
    <col min="51" max="51" width="9.69921875" style="31" customWidth="1"/>
    <col min="52" max="52" width="8.69921875" style="31"/>
    <col min="53" max="53" width="11" style="31" customWidth="1"/>
    <col min="54" max="54" width="11.3984375" style="31" bestFit="1" customWidth="1"/>
    <col min="55" max="55" width="14.59765625" style="31" customWidth="1"/>
    <col min="56" max="56" width="13" style="31" customWidth="1"/>
    <col min="57" max="57" width="12.5" style="31" customWidth="1"/>
    <col min="58" max="58" width="19" style="31" customWidth="1"/>
    <col min="59" max="16384" width="8.69921875" style="31"/>
  </cols>
  <sheetData>
    <row r="1" spans="1:59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9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9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9">
      <c r="A4"/>
      <c r="B4"/>
      <c r="C4"/>
      <c r="F4" s="34"/>
      <c r="G4" s="34"/>
      <c r="H4" s="34"/>
      <c r="I4" s="34"/>
      <c r="J4" s="34"/>
      <c r="K4" s="34"/>
      <c r="L4" s="34"/>
      <c r="M4" s="34"/>
    </row>
    <row r="5" spans="1:59">
      <c r="A5"/>
      <c r="B5"/>
      <c r="C5"/>
      <c r="F5" s="34"/>
      <c r="G5" s="34" t="s">
        <v>27</v>
      </c>
      <c r="H5" s="35">
        <v>45658</v>
      </c>
      <c r="I5" s="34">
        <f>(DATEDIF($H$5,$L$5,"D"))+1</f>
        <v>31</v>
      </c>
      <c r="J5" s="34" t="str">
        <f>TEXT(H5,"MMMM")</f>
        <v>January</v>
      </c>
      <c r="K5" s="34" t="s">
        <v>28</v>
      </c>
      <c r="L5" s="35">
        <f>EOMONTH(H5,0)</f>
        <v>45688</v>
      </c>
      <c r="M5" s="34"/>
    </row>
    <row r="6" spans="1:59" ht="14.4" thickBot="1">
      <c r="A6"/>
      <c r="B6"/>
      <c r="C6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</row>
    <row r="7" spans="1:59" ht="15" thickTop="1" thickBot="1">
      <c r="A7"/>
      <c r="B7"/>
      <c r="C7"/>
      <c r="F7" s="32"/>
      <c r="G7" s="42" t="s">
        <v>30</v>
      </c>
      <c r="H7" s="43"/>
      <c r="I7" s="44"/>
      <c r="J7" s="20" t="s">
        <v>29</v>
      </c>
      <c r="K7" s="21" t="str">
        <f>TEXT(K8,"DDD")</f>
        <v>Wed</v>
      </c>
      <c r="L7" s="21" t="str">
        <f t="shared" ref="L7:AO7" si="0">TEXT(L8,"DDD")</f>
        <v>Thu</v>
      </c>
      <c r="M7" s="21" t="str">
        <f t="shared" si="0"/>
        <v>Fri</v>
      </c>
      <c r="N7" s="21" t="str">
        <f t="shared" si="0"/>
        <v>Sat</v>
      </c>
      <c r="O7" s="21" t="str">
        <f t="shared" si="0"/>
        <v>Sun</v>
      </c>
      <c r="P7" s="21" t="str">
        <f t="shared" si="0"/>
        <v>Mon</v>
      </c>
      <c r="Q7" s="21" t="str">
        <f t="shared" si="0"/>
        <v>Tue</v>
      </c>
      <c r="R7" s="21" t="str">
        <f t="shared" si="0"/>
        <v>Wed</v>
      </c>
      <c r="S7" s="21" t="str">
        <f t="shared" si="0"/>
        <v>Thu</v>
      </c>
      <c r="T7" s="21" t="str">
        <f t="shared" si="0"/>
        <v>Fri</v>
      </c>
      <c r="U7" s="21" t="str">
        <f t="shared" si="0"/>
        <v>Sat</v>
      </c>
      <c r="V7" s="21" t="str">
        <f t="shared" si="0"/>
        <v>Sun</v>
      </c>
      <c r="W7" s="21" t="str">
        <f t="shared" si="0"/>
        <v>Mon</v>
      </c>
      <c r="X7" s="21" t="str">
        <f t="shared" si="0"/>
        <v>Tue</v>
      </c>
      <c r="Y7" s="21" t="str">
        <f t="shared" si="0"/>
        <v>Wed</v>
      </c>
      <c r="Z7" s="21" t="str">
        <f t="shared" si="0"/>
        <v>Thu</v>
      </c>
      <c r="AA7" s="21" t="str">
        <f t="shared" si="0"/>
        <v>Fri</v>
      </c>
      <c r="AB7" s="21" t="str">
        <f t="shared" si="0"/>
        <v>Sat</v>
      </c>
      <c r="AC7" s="21" t="str">
        <f t="shared" si="0"/>
        <v>Sun</v>
      </c>
      <c r="AD7" s="21" t="str">
        <f t="shared" si="0"/>
        <v>Mon</v>
      </c>
      <c r="AE7" s="21" t="str">
        <f t="shared" si="0"/>
        <v>Tue</v>
      </c>
      <c r="AF7" s="21" t="str">
        <f t="shared" si="0"/>
        <v>Wed</v>
      </c>
      <c r="AG7" s="21" t="str">
        <f t="shared" si="0"/>
        <v>Thu</v>
      </c>
      <c r="AH7" s="21" t="str">
        <f t="shared" si="0"/>
        <v>Fri</v>
      </c>
      <c r="AI7" s="21" t="str">
        <f t="shared" si="0"/>
        <v>Sat</v>
      </c>
      <c r="AJ7" s="21" t="str">
        <f t="shared" si="0"/>
        <v>Sun</v>
      </c>
      <c r="AK7" s="21" t="str">
        <f t="shared" si="0"/>
        <v>Mon</v>
      </c>
      <c r="AL7" s="21" t="str">
        <f t="shared" si="0"/>
        <v>Tue</v>
      </c>
      <c r="AM7" s="21" t="str">
        <f t="shared" si="0"/>
        <v>Wed</v>
      </c>
      <c r="AN7" s="21" t="str">
        <f t="shared" si="0"/>
        <v>Thu</v>
      </c>
      <c r="AO7" s="22" t="str">
        <f t="shared" si="0"/>
        <v>Fri</v>
      </c>
      <c r="AP7" s="32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</row>
    <row r="8" spans="1:59" ht="15" thickTop="1" thickBot="1">
      <c r="A8"/>
      <c r="B8"/>
      <c r="C8"/>
      <c r="F8" s="32"/>
      <c r="G8" s="8" t="s">
        <v>23</v>
      </c>
      <c r="H8" s="9" t="s">
        <v>24</v>
      </c>
      <c r="I8" s="10" t="s">
        <v>25</v>
      </c>
      <c r="J8" s="17" t="s">
        <v>26</v>
      </c>
      <c r="K8" s="18">
        <f>H5</f>
        <v>45658</v>
      </c>
      <c r="L8" s="18">
        <f>IF(K8&lt;$L$5,K8+1,"")</f>
        <v>45659</v>
      </c>
      <c r="M8" s="18">
        <f t="shared" ref="M8:AO8" si="1">IF(L8&lt;$L$5,L8+1,"")</f>
        <v>45660</v>
      </c>
      <c r="N8" s="18">
        <f t="shared" si="1"/>
        <v>45661</v>
      </c>
      <c r="O8" s="18">
        <f t="shared" si="1"/>
        <v>45662</v>
      </c>
      <c r="P8" s="18">
        <f t="shared" si="1"/>
        <v>45663</v>
      </c>
      <c r="Q8" s="18">
        <f t="shared" si="1"/>
        <v>45664</v>
      </c>
      <c r="R8" s="18">
        <f t="shared" si="1"/>
        <v>45665</v>
      </c>
      <c r="S8" s="18">
        <f t="shared" si="1"/>
        <v>45666</v>
      </c>
      <c r="T8" s="18">
        <f t="shared" si="1"/>
        <v>45667</v>
      </c>
      <c r="U8" s="18">
        <f t="shared" si="1"/>
        <v>45668</v>
      </c>
      <c r="V8" s="18">
        <f t="shared" si="1"/>
        <v>45669</v>
      </c>
      <c r="W8" s="18">
        <f t="shared" si="1"/>
        <v>45670</v>
      </c>
      <c r="X8" s="18">
        <f t="shared" si="1"/>
        <v>45671</v>
      </c>
      <c r="Y8" s="18">
        <f t="shared" si="1"/>
        <v>45672</v>
      </c>
      <c r="Z8" s="18">
        <f t="shared" si="1"/>
        <v>45673</v>
      </c>
      <c r="AA8" s="18">
        <f t="shared" si="1"/>
        <v>45674</v>
      </c>
      <c r="AB8" s="18">
        <f t="shared" si="1"/>
        <v>45675</v>
      </c>
      <c r="AC8" s="18">
        <f t="shared" si="1"/>
        <v>45676</v>
      </c>
      <c r="AD8" s="18">
        <f t="shared" si="1"/>
        <v>45677</v>
      </c>
      <c r="AE8" s="18">
        <f t="shared" si="1"/>
        <v>45678</v>
      </c>
      <c r="AF8" s="18">
        <f t="shared" si="1"/>
        <v>45679</v>
      </c>
      <c r="AG8" s="18">
        <f t="shared" si="1"/>
        <v>45680</v>
      </c>
      <c r="AH8" s="18">
        <f t="shared" si="1"/>
        <v>45681</v>
      </c>
      <c r="AI8" s="18">
        <f t="shared" si="1"/>
        <v>45682</v>
      </c>
      <c r="AJ8" s="18">
        <f t="shared" si="1"/>
        <v>45683</v>
      </c>
      <c r="AK8" s="18">
        <f t="shared" si="1"/>
        <v>45684</v>
      </c>
      <c r="AL8" s="18">
        <f t="shared" si="1"/>
        <v>45685</v>
      </c>
      <c r="AM8" s="18">
        <f t="shared" si="1"/>
        <v>45686</v>
      </c>
      <c r="AN8" s="18">
        <f t="shared" si="1"/>
        <v>45687</v>
      </c>
      <c r="AO8" s="19">
        <f t="shared" si="1"/>
        <v>45688</v>
      </c>
      <c r="AP8" s="32"/>
      <c r="AQ8" s="33"/>
      <c r="AR8" s="26" t="s">
        <v>23</v>
      </c>
      <c r="AS8" s="26" t="s">
        <v>24</v>
      </c>
      <c r="AT8" s="26" t="s">
        <v>42</v>
      </c>
      <c r="AU8" s="26" t="s">
        <v>25</v>
      </c>
      <c r="AV8" s="23" t="s">
        <v>31</v>
      </c>
      <c r="AW8" s="24" t="s">
        <v>32</v>
      </c>
      <c r="AX8" s="24" t="s">
        <v>33</v>
      </c>
      <c r="AY8" s="24" t="s">
        <v>34</v>
      </c>
      <c r="AZ8" s="24" t="s">
        <v>29</v>
      </c>
      <c r="BA8" s="24" t="s">
        <v>35</v>
      </c>
      <c r="BB8" s="24" t="s">
        <v>36</v>
      </c>
      <c r="BC8" s="24" t="s">
        <v>37</v>
      </c>
      <c r="BD8" s="24" t="s">
        <v>38</v>
      </c>
      <c r="BE8" s="24" t="s">
        <v>39</v>
      </c>
      <c r="BF8" s="25" t="s">
        <v>41</v>
      </c>
      <c r="BG8" s="33"/>
    </row>
    <row r="9" spans="1:59" ht="14.4" thickTop="1">
      <c r="A9"/>
      <c r="B9"/>
      <c r="C9"/>
      <c r="F9" s="32"/>
      <c r="G9" s="11">
        <v>1</v>
      </c>
      <c r="H9" s="12">
        <v>1001</v>
      </c>
      <c r="I9" s="13" t="s">
        <v>3</v>
      </c>
      <c r="J9" s="11">
        <f>COUNTIF($K$7:$AO$7,"Sun")</f>
        <v>4</v>
      </c>
      <c r="K9" s="12" t="s">
        <v>44</v>
      </c>
      <c r="L9" s="12" t="s">
        <v>44</v>
      </c>
      <c r="M9" s="12" t="s">
        <v>44</v>
      </c>
      <c r="N9" s="12" t="s">
        <v>44</v>
      </c>
      <c r="O9" s="12" t="str">
        <f t="shared" ref="O9:AJ17" si="2">IF(O$7="Sun","WO","")</f>
        <v>WO</v>
      </c>
      <c r="P9" s="12" t="s">
        <v>43</v>
      </c>
      <c r="Q9" s="12" t="s">
        <v>43</v>
      </c>
      <c r="R9" s="12" t="s">
        <v>40</v>
      </c>
      <c r="S9" s="12" t="s">
        <v>43</v>
      </c>
      <c r="T9" s="12" t="s">
        <v>43</v>
      </c>
      <c r="U9" s="12" t="s">
        <v>43</v>
      </c>
      <c r="V9" s="12" t="str">
        <f t="shared" si="2"/>
        <v>WO</v>
      </c>
      <c r="W9" s="12" t="s">
        <v>44</v>
      </c>
      <c r="X9" s="12" t="s">
        <v>44</v>
      </c>
      <c r="Y9" s="12" t="s">
        <v>43</v>
      </c>
      <c r="Z9" s="12" t="s">
        <v>40</v>
      </c>
      <c r="AA9" s="12" t="s">
        <v>43</v>
      </c>
      <c r="AB9" s="12" t="s">
        <v>43</v>
      </c>
      <c r="AC9" s="12" t="str">
        <f t="shared" si="2"/>
        <v>WO</v>
      </c>
      <c r="AD9" s="12" t="s">
        <v>43</v>
      </c>
      <c r="AE9" s="12" t="s">
        <v>43</v>
      </c>
      <c r="AF9" s="12" t="s">
        <v>43</v>
      </c>
      <c r="AG9" s="12" t="s">
        <v>43</v>
      </c>
      <c r="AH9" s="12" t="s">
        <v>43</v>
      </c>
      <c r="AI9" s="12" t="s">
        <v>43</v>
      </c>
      <c r="AJ9" s="12" t="str">
        <f t="shared" si="2"/>
        <v>WO</v>
      </c>
      <c r="AK9" s="12" t="s">
        <v>43</v>
      </c>
      <c r="AL9" s="12" t="s">
        <v>43</v>
      </c>
      <c r="AM9" s="12" t="s">
        <v>43</v>
      </c>
      <c r="AN9" s="12" t="s">
        <v>43</v>
      </c>
      <c r="AO9" s="13" t="s">
        <v>43</v>
      </c>
      <c r="AP9" s="32"/>
      <c r="AQ9" s="33"/>
      <c r="AR9" s="12">
        <v>1</v>
      </c>
      <c r="AS9" s="12">
        <v>1001</v>
      </c>
      <c r="AT9" s="12" t="str">
        <f t="shared" ref="AT9:AT28" si="3">$J$5</f>
        <v>January</v>
      </c>
      <c r="AU9" s="12" t="s">
        <v>3</v>
      </c>
      <c r="AV9" s="11">
        <f t="shared" ref="AV9:AV28" si="4">COUNTIF($K9:$AO9,"*P*")</f>
        <v>19</v>
      </c>
      <c r="AW9" s="12">
        <f t="shared" ref="AW9:AW28" si="5">COUNTIF($K9:$AO9,"*A*")</f>
        <v>6</v>
      </c>
      <c r="AX9" s="12">
        <f t="shared" ref="AX9:AX28" si="6">COUNTIF($K9:$AO9,"L")</f>
        <v>2</v>
      </c>
      <c r="AY9" s="12">
        <f t="shared" ref="AY9:AY28" si="7">$J$9</f>
        <v>4</v>
      </c>
      <c r="AZ9" s="12">
        <f t="shared" ref="AZ9:AZ28" si="8">$I$5</f>
        <v>31</v>
      </c>
      <c r="BA9" s="12">
        <f>Janreport[[#This Row],[Days]]-Janreport[[#This Row],[Absent]]</f>
        <v>25</v>
      </c>
      <c r="BB9" s="27">
        <v>10000</v>
      </c>
      <c r="BC9" s="27">
        <f>Janreport[[#This Row],[Salary]]/Janreport[[#This Row],[Days]]</f>
        <v>322.58064516129031</v>
      </c>
      <c r="BD9" s="27">
        <f>Janreport[[#This Row],[Per Day Salary]]*Janreport[[#This Row],[Absent]]</f>
        <v>1935.483870967742</v>
      </c>
      <c r="BE9" s="27">
        <f>Janreport[[#This Row],[Salary]]-Janreport[[#This Row],[Deduction]]</f>
        <v>8064.5161290322576</v>
      </c>
      <c r="BF9" s="28"/>
      <c r="BG9" s="33"/>
    </row>
    <row r="10" spans="1:59">
      <c r="A10"/>
      <c r="B10"/>
      <c r="C10"/>
      <c r="F10" s="32"/>
      <c r="G10" s="11">
        <v>2</v>
      </c>
      <c r="H10" s="12">
        <v>1002</v>
      </c>
      <c r="I10" s="13" t="s">
        <v>4</v>
      </c>
      <c r="J10" s="11">
        <f t="shared" ref="J10:J28" si="9">COUNTIF($K$7:$AO$7,"Sun")</f>
        <v>4</v>
      </c>
      <c r="K10" s="12" t="s">
        <v>44</v>
      </c>
      <c r="L10" s="12" t="s">
        <v>44</v>
      </c>
      <c r="M10" s="12" t="s">
        <v>44</v>
      </c>
      <c r="N10" s="12" t="s">
        <v>44</v>
      </c>
      <c r="O10" s="12" t="str">
        <f t="shared" si="2"/>
        <v>WO</v>
      </c>
      <c r="P10" s="12" t="s">
        <v>44</v>
      </c>
      <c r="Q10" s="12" t="s">
        <v>44</v>
      </c>
      <c r="R10" s="12" t="s">
        <v>40</v>
      </c>
      <c r="S10" s="12" t="s">
        <v>44</v>
      </c>
      <c r="T10" s="12" t="s">
        <v>44</v>
      </c>
      <c r="U10" s="12" t="s">
        <v>44</v>
      </c>
      <c r="V10" s="12" t="str">
        <f t="shared" si="2"/>
        <v>WO</v>
      </c>
      <c r="W10" s="12" t="s">
        <v>43</v>
      </c>
      <c r="X10" s="12" t="s">
        <v>43</v>
      </c>
      <c r="Y10" s="12" t="s">
        <v>43</v>
      </c>
      <c r="Z10" s="12" t="s">
        <v>40</v>
      </c>
      <c r="AA10" s="12" t="s">
        <v>43</v>
      </c>
      <c r="AB10" s="12" t="s">
        <v>43</v>
      </c>
      <c r="AC10" s="12" t="str">
        <f t="shared" si="2"/>
        <v>WO</v>
      </c>
      <c r="AD10" s="12" t="s">
        <v>43</v>
      </c>
      <c r="AE10" s="12" t="s">
        <v>43</v>
      </c>
      <c r="AF10" s="12" t="s">
        <v>43</v>
      </c>
      <c r="AG10" s="12" t="s">
        <v>43</v>
      </c>
      <c r="AH10" s="12" t="s">
        <v>43</v>
      </c>
      <c r="AI10" s="12" t="s">
        <v>43</v>
      </c>
      <c r="AJ10" s="12" t="str">
        <f t="shared" si="2"/>
        <v>WO</v>
      </c>
      <c r="AK10" s="12" t="s">
        <v>43</v>
      </c>
      <c r="AL10" s="12" t="s">
        <v>43</v>
      </c>
      <c r="AM10" s="12" t="s">
        <v>43</v>
      </c>
      <c r="AN10" s="12" t="s">
        <v>43</v>
      </c>
      <c r="AO10" s="13" t="s">
        <v>43</v>
      </c>
      <c r="AP10" s="32"/>
      <c r="AQ10" s="33"/>
      <c r="AR10" s="12">
        <v>2</v>
      </c>
      <c r="AS10" s="12">
        <v>1002</v>
      </c>
      <c r="AT10" s="12" t="str">
        <f t="shared" si="3"/>
        <v>January</v>
      </c>
      <c r="AU10" s="12" t="s">
        <v>4</v>
      </c>
      <c r="AV10" s="11">
        <f t="shared" si="4"/>
        <v>16</v>
      </c>
      <c r="AW10" s="12">
        <f t="shared" si="5"/>
        <v>9</v>
      </c>
      <c r="AX10" s="12">
        <f t="shared" si="6"/>
        <v>2</v>
      </c>
      <c r="AY10" s="12">
        <f t="shared" si="7"/>
        <v>4</v>
      </c>
      <c r="AZ10" s="12">
        <f t="shared" si="8"/>
        <v>31</v>
      </c>
      <c r="BA10" s="12">
        <f>Janreport[[#This Row],[Days]]-Janreport[[#This Row],[Absent]]</f>
        <v>22</v>
      </c>
      <c r="BB10" s="27">
        <v>20000</v>
      </c>
      <c r="BC10" s="27">
        <f>Janreport[[#This Row],[Salary]]/Janreport[[#This Row],[Days]]</f>
        <v>645.16129032258061</v>
      </c>
      <c r="BD10" s="27">
        <f>Janreport[[#This Row],[Per Day Salary]]*Janreport[[#This Row],[Absent]]</f>
        <v>5806.4516129032254</v>
      </c>
      <c r="BE10" s="27">
        <f>Janreport[[#This Row],[Salary]]-Janreport[[#This Row],[Deduction]]</f>
        <v>14193.548387096775</v>
      </c>
      <c r="BF10" s="28"/>
      <c r="BG10" s="33"/>
    </row>
    <row r="11" spans="1:59">
      <c r="A11"/>
      <c r="B11"/>
      <c r="C11"/>
      <c r="F11" s="32"/>
      <c r="G11" s="11">
        <v>3</v>
      </c>
      <c r="H11" s="12">
        <v>1003</v>
      </c>
      <c r="I11" s="13" t="s">
        <v>5</v>
      </c>
      <c r="J11" s="11">
        <f t="shared" si="9"/>
        <v>4</v>
      </c>
      <c r="K11" s="12" t="s">
        <v>43</v>
      </c>
      <c r="L11" s="12" t="s">
        <v>43</v>
      </c>
      <c r="M11" s="12" t="s">
        <v>43</v>
      </c>
      <c r="N11" s="12" t="s">
        <v>43</v>
      </c>
      <c r="O11" s="12" t="str">
        <f t="shared" si="2"/>
        <v>WO</v>
      </c>
      <c r="P11" s="12" t="s">
        <v>43</v>
      </c>
      <c r="Q11" s="12" t="s">
        <v>43</v>
      </c>
      <c r="R11" s="12" t="s">
        <v>40</v>
      </c>
      <c r="S11" s="12" t="s">
        <v>43</v>
      </c>
      <c r="T11" s="12" t="s">
        <v>43</v>
      </c>
      <c r="U11" s="12" t="s">
        <v>43</v>
      </c>
      <c r="V11" s="12" t="str">
        <f t="shared" si="2"/>
        <v>WO</v>
      </c>
      <c r="W11" s="12" t="s">
        <v>43</v>
      </c>
      <c r="X11" s="12" t="s">
        <v>43</v>
      </c>
      <c r="Y11" s="12" t="s">
        <v>43</v>
      </c>
      <c r="Z11" s="12" t="s">
        <v>40</v>
      </c>
      <c r="AA11" s="12" t="s">
        <v>43</v>
      </c>
      <c r="AB11" s="12" t="s">
        <v>43</v>
      </c>
      <c r="AC11" s="12" t="str">
        <f t="shared" si="2"/>
        <v>WO</v>
      </c>
      <c r="AD11" s="12" t="s">
        <v>43</v>
      </c>
      <c r="AE11" s="12" t="s">
        <v>43</v>
      </c>
      <c r="AF11" s="12" t="s">
        <v>43</v>
      </c>
      <c r="AG11" s="12" t="s">
        <v>44</v>
      </c>
      <c r="AH11" s="12" t="s">
        <v>43</v>
      </c>
      <c r="AI11" s="12" t="s">
        <v>43</v>
      </c>
      <c r="AJ11" s="12" t="str">
        <f t="shared" si="2"/>
        <v>WO</v>
      </c>
      <c r="AK11" s="12" t="s">
        <v>43</v>
      </c>
      <c r="AL11" s="12" t="s">
        <v>43</v>
      </c>
      <c r="AM11" s="12" t="s">
        <v>43</v>
      </c>
      <c r="AN11" s="12" t="s">
        <v>43</v>
      </c>
      <c r="AO11" s="13" t="s">
        <v>43</v>
      </c>
      <c r="AP11" s="32"/>
      <c r="AQ11" s="33"/>
      <c r="AR11" s="12">
        <v>3</v>
      </c>
      <c r="AS11" s="12">
        <v>1003</v>
      </c>
      <c r="AT11" s="12" t="str">
        <f t="shared" si="3"/>
        <v>January</v>
      </c>
      <c r="AU11" s="12" t="s">
        <v>5</v>
      </c>
      <c r="AV11" s="11">
        <f t="shared" si="4"/>
        <v>24</v>
      </c>
      <c r="AW11" s="12">
        <f t="shared" si="5"/>
        <v>1</v>
      </c>
      <c r="AX11" s="12">
        <f t="shared" si="6"/>
        <v>2</v>
      </c>
      <c r="AY11" s="12">
        <f t="shared" si="7"/>
        <v>4</v>
      </c>
      <c r="AZ11" s="12">
        <f t="shared" si="8"/>
        <v>31</v>
      </c>
      <c r="BA11" s="12">
        <f>Janreport[[#This Row],[Days]]-Janreport[[#This Row],[Absent]]</f>
        <v>30</v>
      </c>
      <c r="BB11" s="27">
        <v>25000</v>
      </c>
      <c r="BC11" s="27">
        <f>Janreport[[#This Row],[Salary]]/Janreport[[#This Row],[Days]]</f>
        <v>806.45161290322585</v>
      </c>
      <c r="BD11" s="27">
        <f>Janreport[[#This Row],[Per Day Salary]]*Janreport[[#This Row],[Absent]]</f>
        <v>806.45161290322585</v>
      </c>
      <c r="BE11" s="27">
        <f>Janreport[[#This Row],[Salary]]-Janreport[[#This Row],[Deduction]]</f>
        <v>24193.548387096773</v>
      </c>
      <c r="BF11" s="28"/>
      <c r="BG11" s="33"/>
    </row>
    <row r="12" spans="1:59">
      <c r="A12"/>
      <c r="B12"/>
      <c r="C12"/>
      <c r="F12" s="32"/>
      <c r="G12" s="11">
        <v>4</v>
      </c>
      <c r="H12" s="12">
        <v>1004</v>
      </c>
      <c r="I12" s="13" t="s">
        <v>6</v>
      </c>
      <c r="J12" s="11">
        <f t="shared" si="9"/>
        <v>4</v>
      </c>
      <c r="K12" s="12" t="s">
        <v>43</v>
      </c>
      <c r="L12" s="12" t="s">
        <v>43</v>
      </c>
      <c r="M12" s="12" t="s">
        <v>43</v>
      </c>
      <c r="N12" s="12" t="s">
        <v>43</v>
      </c>
      <c r="O12" s="12" t="str">
        <f t="shared" si="2"/>
        <v>WO</v>
      </c>
      <c r="P12" s="12" t="s">
        <v>43</v>
      </c>
      <c r="Q12" s="12" t="s">
        <v>43</v>
      </c>
      <c r="R12" s="12" t="s">
        <v>40</v>
      </c>
      <c r="S12" s="12" t="s">
        <v>43</v>
      </c>
      <c r="T12" s="12" t="s">
        <v>43</v>
      </c>
      <c r="U12" s="12" t="s">
        <v>43</v>
      </c>
      <c r="V12" s="12" t="str">
        <f t="shared" si="2"/>
        <v>WO</v>
      </c>
      <c r="W12" s="12" t="s">
        <v>43</v>
      </c>
      <c r="X12" s="12" t="s">
        <v>43</v>
      </c>
      <c r="Y12" s="12" t="s">
        <v>43</v>
      </c>
      <c r="Z12" s="12" t="s">
        <v>40</v>
      </c>
      <c r="AA12" s="12" t="s">
        <v>43</v>
      </c>
      <c r="AB12" s="12" t="s">
        <v>43</v>
      </c>
      <c r="AC12" s="12" t="str">
        <f t="shared" si="2"/>
        <v>WO</v>
      </c>
      <c r="AD12" s="12" t="s">
        <v>43</v>
      </c>
      <c r="AE12" s="12" t="s">
        <v>43</v>
      </c>
      <c r="AF12" s="12" t="s">
        <v>43</v>
      </c>
      <c r="AG12" s="12" t="s">
        <v>43</v>
      </c>
      <c r="AH12" s="12" t="s">
        <v>43</v>
      </c>
      <c r="AI12" s="12" t="s">
        <v>43</v>
      </c>
      <c r="AJ12" s="12" t="str">
        <f t="shared" si="2"/>
        <v>WO</v>
      </c>
      <c r="AK12" s="12" t="s">
        <v>43</v>
      </c>
      <c r="AL12" s="12" t="s">
        <v>43</v>
      </c>
      <c r="AM12" s="12" t="s">
        <v>43</v>
      </c>
      <c r="AN12" s="12" t="s">
        <v>43</v>
      </c>
      <c r="AO12" s="13" t="s">
        <v>43</v>
      </c>
      <c r="AP12" s="32"/>
      <c r="AQ12" s="33"/>
      <c r="AR12" s="12">
        <v>4</v>
      </c>
      <c r="AS12" s="12">
        <v>1004</v>
      </c>
      <c r="AT12" s="12" t="str">
        <f t="shared" si="3"/>
        <v>January</v>
      </c>
      <c r="AU12" s="12" t="s">
        <v>6</v>
      </c>
      <c r="AV12" s="11">
        <f t="shared" si="4"/>
        <v>25</v>
      </c>
      <c r="AW12" s="12">
        <f t="shared" si="5"/>
        <v>0</v>
      </c>
      <c r="AX12" s="12">
        <f t="shared" si="6"/>
        <v>2</v>
      </c>
      <c r="AY12" s="12">
        <f t="shared" si="7"/>
        <v>4</v>
      </c>
      <c r="AZ12" s="12">
        <f t="shared" si="8"/>
        <v>31</v>
      </c>
      <c r="BA12" s="12">
        <f>Janreport[[#This Row],[Days]]-Janreport[[#This Row],[Absent]]</f>
        <v>31</v>
      </c>
      <c r="BB12" s="27">
        <v>30000</v>
      </c>
      <c r="BC12" s="27">
        <f>Janreport[[#This Row],[Salary]]/Janreport[[#This Row],[Days]]</f>
        <v>967.74193548387098</v>
      </c>
      <c r="BD12" s="27">
        <f>Janreport[[#This Row],[Per Day Salary]]*Janreport[[#This Row],[Absent]]</f>
        <v>0</v>
      </c>
      <c r="BE12" s="27">
        <f>Janreport[[#This Row],[Salary]]-Janreport[[#This Row],[Deduction]]</f>
        <v>30000</v>
      </c>
      <c r="BF12" s="28"/>
      <c r="BG12" s="33"/>
    </row>
    <row r="13" spans="1:59">
      <c r="A13"/>
      <c r="B13"/>
      <c r="C13"/>
      <c r="F13" s="32"/>
      <c r="G13" s="11">
        <v>5</v>
      </c>
      <c r="H13" s="12">
        <v>1005</v>
      </c>
      <c r="I13" s="13" t="s">
        <v>7</v>
      </c>
      <c r="J13" s="11">
        <f t="shared" si="9"/>
        <v>4</v>
      </c>
      <c r="K13" s="12" t="s">
        <v>43</v>
      </c>
      <c r="L13" s="12" t="s">
        <v>43</v>
      </c>
      <c r="M13" s="12" t="s">
        <v>43</v>
      </c>
      <c r="N13" s="12" t="s">
        <v>43</v>
      </c>
      <c r="O13" s="12" t="str">
        <f t="shared" si="2"/>
        <v>WO</v>
      </c>
      <c r="P13" s="12" t="s">
        <v>43</v>
      </c>
      <c r="Q13" s="12" t="s">
        <v>43</v>
      </c>
      <c r="R13" s="12" t="s">
        <v>40</v>
      </c>
      <c r="S13" s="12" t="s">
        <v>43</v>
      </c>
      <c r="T13" s="12" t="s">
        <v>43</v>
      </c>
      <c r="U13" s="12" t="s">
        <v>43</v>
      </c>
      <c r="V13" s="12" t="str">
        <f t="shared" si="2"/>
        <v>WO</v>
      </c>
      <c r="W13" s="12" t="s">
        <v>43</v>
      </c>
      <c r="X13" s="12" t="s">
        <v>44</v>
      </c>
      <c r="Y13" s="12" t="s">
        <v>43</v>
      </c>
      <c r="Z13" s="12" t="s">
        <v>40</v>
      </c>
      <c r="AA13" s="12" t="s">
        <v>43</v>
      </c>
      <c r="AB13" s="12" t="s">
        <v>43</v>
      </c>
      <c r="AC13" s="12" t="str">
        <f t="shared" si="2"/>
        <v>WO</v>
      </c>
      <c r="AD13" s="12" t="s">
        <v>43</v>
      </c>
      <c r="AE13" s="12" t="s">
        <v>43</v>
      </c>
      <c r="AF13" s="12" t="s">
        <v>43</v>
      </c>
      <c r="AG13" s="12" t="s">
        <v>43</v>
      </c>
      <c r="AH13" s="12" t="s">
        <v>43</v>
      </c>
      <c r="AI13" s="12" t="s">
        <v>43</v>
      </c>
      <c r="AJ13" s="12" t="str">
        <f t="shared" si="2"/>
        <v>WO</v>
      </c>
      <c r="AK13" s="12" t="s">
        <v>43</v>
      </c>
      <c r="AL13" s="12" t="s">
        <v>44</v>
      </c>
      <c r="AM13" s="12" t="s">
        <v>43</v>
      </c>
      <c r="AN13" s="12" t="s">
        <v>43</v>
      </c>
      <c r="AO13" s="13" t="s">
        <v>43</v>
      </c>
      <c r="AP13" s="32"/>
      <c r="AQ13" s="33"/>
      <c r="AR13" s="12">
        <v>5</v>
      </c>
      <c r="AS13" s="12">
        <v>1005</v>
      </c>
      <c r="AT13" s="12" t="str">
        <f t="shared" si="3"/>
        <v>January</v>
      </c>
      <c r="AU13" s="12" t="s">
        <v>7</v>
      </c>
      <c r="AV13" s="11">
        <f t="shared" si="4"/>
        <v>23</v>
      </c>
      <c r="AW13" s="12">
        <f t="shared" si="5"/>
        <v>2</v>
      </c>
      <c r="AX13" s="12">
        <f t="shared" si="6"/>
        <v>2</v>
      </c>
      <c r="AY13" s="12">
        <f t="shared" si="7"/>
        <v>4</v>
      </c>
      <c r="AZ13" s="12">
        <f t="shared" si="8"/>
        <v>31</v>
      </c>
      <c r="BA13" s="12">
        <f>Janreport[[#This Row],[Days]]-Janreport[[#This Row],[Absent]]</f>
        <v>29</v>
      </c>
      <c r="BB13" s="27">
        <v>45000</v>
      </c>
      <c r="BC13" s="27">
        <f>Janreport[[#This Row],[Salary]]/Janreport[[#This Row],[Days]]</f>
        <v>1451.6129032258063</v>
      </c>
      <c r="BD13" s="27">
        <f>Janreport[[#This Row],[Per Day Salary]]*Janreport[[#This Row],[Absent]]</f>
        <v>2903.2258064516127</v>
      </c>
      <c r="BE13" s="27">
        <f>Janreport[[#This Row],[Salary]]-Janreport[[#This Row],[Deduction]]</f>
        <v>42096.774193548386</v>
      </c>
      <c r="BF13" s="28"/>
      <c r="BG13" s="33"/>
    </row>
    <row r="14" spans="1:59">
      <c r="A14"/>
      <c r="B14"/>
      <c r="C14"/>
      <c r="F14" s="32"/>
      <c r="G14" s="11">
        <v>6</v>
      </c>
      <c r="H14" s="12">
        <v>1006</v>
      </c>
      <c r="I14" s="13" t="s">
        <v>8</v>
      </c>
      <c r="J14" s="11">
        <f t="shared" si="9"/>
        <v>4</v>
      </c>
      <c r="K14" s="12" t="s">
        <v>43</v>
      </c>
      <c r="L14" s="12" t="s">
        <v>43</v>
      </c>
      <c r="M14" s="12" t="s">
        <v>43</v>
      </c>
      <c r="N14" s="12" t="s">
        <v>43</v>
      </c>
      <c r="O14" s="12" t="str">
        <f t="shared" si="2"/>
        <v>WO</v>
      </c>
      <c r="P14" s="12" t="s">
        <v>43</v>
      </c>
      <c r="Q14" s="12" t="s">
        <v>43</v>
      </c>
      <c r="R14" s="12" t="s">
        <v>40</v>
      </c>
      <c r="S14" s="12" t="s">
        <v>43</v>
      </c>
      <c r="T14" s="12" t="s">
        <v>43</v>
      </c>
      <c r="U14" s="12" t="s">
        <v>43</v>
      </c>
      <c r="V14" s="12" t="str">
        <f t="shared" si="2"/>
        <v>WO</v>
      </c>
      <c r="W14" s="12" t="s">
        <v>43</v>
      </c>
      <c r="X14" s="12" t="s">
        <v>43</v>
      </c>
      <c r="Y14" s="12" t="s">
        <v>43</v>
      </c>
      <c r="Z14" s="12" t="s">
        <v>40</v>
      </c>
      <c r="AA14" s="12" t="s">
        <v>43</v>
      </c>
      <c r="AB14" s="12" t="s">
        <v>43</v>
      </c>
      <c r="AC14" s="12" t="str">
        <f t="shared" si="2"/>
        <v>WO</v>
      </c>
      <c r="AD14" s="12" t="s">
        <v>43</v>
      </c>
      <c r="AE14" s="12" t="s">
        <v>43</v>
      </c>
      <c r="AF14" s="12" t="s">
        <v>43</v>
      </c>
      <c r="AG14" s="12" t="s">
        <v>43</v>
      </c>
      <c r="AH14" s="12" t="s">
        <v>43</v>
      </c>
      <c r="AI14" s="12" t="s">
        <v>43</v>
      </c>
      <c r="AJ14" s="12" t="str">
        <f t="shared" si="2"/>
        <v>WO</v>
      </c>
      <c r="AK14" s="12" t="s">
        <v>43</v>
      </c>
      <c r="AL14" s="12" t="s">
        <v>43</v>
      </c>
      <c r="AM14" s="12" t="s">
        <v>43</v>
      </c>
      <c r="AN14" s="12" t="s">
        <v>43</v>
      </c>
      <c r="AO14" s="13" t="s">
        <v>43</v>
      </c>
      <c r="AP14" s="32"/>
      <c r="AQ14" s="33"/>
      <c r="AR14" s="12">
        <v>6</v>
      </c>
      <c r="AS14" s="12">
        <v>1006</v>
      </c>
      <c r="AT14" s="12" t="str">
        <f t="shared" si="3"/>
        <v>January</v>
      </c>
      <c r="AU14" s="12" t="s">
        <v>8</v>
      </c>
      <c r="AV14" s="11">
        <f t="shared" si="4"/>
        <v>25</v>
      </c>
      <c r="AW14" s="12">
        <f t="shared" si="5"/>
        <v>0</v>
      </c>
      <c r="AX14" s="12">
        <f t="shared" si="6"/>
        <v>2</v>
      </c>
      <c r="AY14" s="12">
        <f t="shared" si="7"/>
        <v>4</v>
      </c>
      <c r="AZ14" s="12">
        <f t="shared" si="8"/>
        <v>31</v>
      </c>
      <c r="BA14" s="12">
        <f>Janreport[[#This Row],[Days]]-Janreport[[#This Row],[Absent]]</f>
        <v>31</v>
      </c>
      <c r="BB14" s="27">
        <v>15000</v>
      </c>
      <c r="BC14" s="27">
        <f>Janreport[[#This Row],[Salary]]/Janreport[[#This Row],[Days]]</f>
        <v>483.87096774193549</v>
      </c>
      <c r="BD14" s="27">
        <f>Janreport[[#This Row],[Per Day Salary]]*Janreport[[#This Row],[Absent]]</f>
        <v>0</v>
      </c>
      <c r="BE14" s="27">
        <f>Janreport[[#This Row],[Salary]]-Janreport[[#This Row],[Deduction]]</f>
        <v>15000</v>
      </c>
      <c r="BF14" s="28"/>
      <c r="BG14" s="33"/>
    </row>
    <row r="15" spans="1:59">
      <c r="A15"/>
      <c r="B15"/>
      <c r="C15"/>
      <c r="F15" s="32"/>
      <c r="G15" s="11">
        <v>7</v>
      </c>
      <c r="H15" s="12">
        <v>1007</v>
      </c>
      <c r="I15" s="13" t="s">
        <v>9</v>
      </c>
      <c r="J15" s="11">
        <f t="shared" si="9"/>
        <v>4</v>
      </c>
      <c r="K15" s="12" t="s">
        <v>43</v>
      </c>
      <c r="L15" s="12" t="s">
        <v>43</v>
      </c>
      <c r="M15" s="12" t="s">
        <v>43</v>
      </c>
      <c r="N15" s="12" t="s">
        <v>43</v>
      </c>
      <c r="O15" s="12" t="str">
        <f t="shared" si="2"/>
        <v>WO</v>
      </c>
      <c r="P15" s="12" t="s">
        <v>43</v>
      </c>
      <c r="Q15" s="12" t="s">
        <v>43</v>
      </c>
      <c r="R15" s="12" t="s">
        <v>40</v>
      </c>
      <c r="S15" s="12" t="s">
        <v>43</v>
      </c>
      <c r="T15" s="12" t="s">
        <v>43</v>
      </c>
      <c r="U15" s="12" t="s">
        <v>43</v>
      </c>
      <c r="V15" s="12" t="str">
        <f t="shared" si="2"/>
        <v>WO</v>
      </c>
      <c r="W15" s="12" t="s">
        <v>43</v>
      </c>
      <c r="X15" s="12" t="s">
        <v>43</v>
      </c>
      <c r="Y15" s="12" t="s">
        <v>43</v>
      </c>
      <c r="Z15" s="12" t="s">
        <v>40</v>
      </c>
      <c r="AA15" s="12" t="s">
        <v>43</v>
      </c>
      <c r="AB15" s="12" t="s">
        <v>43</v>
      </c>
      <c r="AC15" s="12" t="str">
        <f t="shared" si="2"/>
        <v>WO</v>
      </c>
      <c r="AD15" s="12" t="s">
        <v>43</v>
      </c>
      <c r="AE15" s="12" t="s">
        <v>43</v>
      </c>
      <c r="AF15" s="12" t="s">
        <v>43</v>
      </c>
      <c r="AG15" s="12" t="s">
        <v>43</v>
      </c>
      <c r="AH15" s="12" t="s">
        <v>43</v>
      </c>
      <c r="AI15" s="12" t="s">
        <v>43</v>
      </c>
      <c r="AJ15" s="12" t="str">
        <f t="shared" si="2"/>
        <v>WO</v>
      </c>
      <c r="AK15" s="12" t="s">
        <v>43</v>
      </c>
      <c r="AL15" s="12" t="s">
        <v>43</v>
      </c>
      <c r="AM15" s="12" t="s">
        <v>43</v>
      </c>
      <c r="AN15" s="12" t="s">
        <v>43</v>
      </c>
      <c r="AO15" s="13" t="s">
        <v>43</v>
      </c>
      <c r="AP15" s="32"/>
      <c r="AQ15" s="33"/>
      <c r="AR15" s="12">
        <v>7</v>
      </c>
      <c r="AS15" s="12">
        <v>1007</v>
      </c>
      <c r="AT15" s="12" t="str">
        <f t="shared" si="3"/>
        <v>January</v>
      </c>
      <c r="AU15" s="12" t="s">
        <v>9</v>
      </c>
      <c r="AV15" s="11">
        <f t="shared" si="4"/>
        <v>25</v>
      </c>
      <c r="AW15" s="12">
        <f t="shared" si="5"/>
        <v>0</v>
      </c>
      <c r="AX15" s="12">
        <f t="shared" si="6"/>
        <v>2</v>
      </c>
      <c r="AY15" s="12">
        <f t="shared" si="7"/>
        <v>4</v>
      </c>
      <c r="AZ15" s="12">
        <f t="shared" si="8"/>
        <v>31</v>
      </c>
      <c r="BA15" s="12">
        <f>Janreport[[#This Row],[Days]]-Janreport[[#This Row],[Absent]]</f>
        <v>31</v>
      </c>
      <c r="BB15" s="27">
        <v>62000</v>
      </c>
      <c r="BC15" s="27">
        <f>Janreport[[#This Row],[Salary]]/Janreport[[#This Row],[Days]]</f>
        <v>2000</v>
      </c>
      <c r="BD15" s="27">
        <f>Janreport[[#This Row],[Per Day Salary]]*Janreport[[#This Row],[Absent]]</f>
        <v>0</v>
      </c>
      <c r="BE15" s="27">
        <f>Janreport[[#This Row],[Salary]]-Janreport[[#This Row],[Deduction]]</f>
        <v>62000</v>
      </c>
      <c r="BF15" s="28"/>
      <c r="BG15" s="33"/>
    </row>
    <row r="16" spans="1:59">
      <c r="A16"/>
      <c r="B16"/>
      <c r="C16"/>
      <c r="F16" s="32"/>
      <c r="G16" s="11">
        <v>8</v>
      </c>
      <c r="H16" s="12">
        <v>1008</v>
      </c>
      <c r="I16" s="13" t="s">
        <v>10</v>
      </c>
      <c r="J16" s="11">
        <f t="shared" si="9"/>
        <v>4</v>
      </c>
      <c r="K16" s="12" t="s">
        <v>43</v>
      </c>
      <c r="L16" s="12" t="s">
        <v>43</v>
      </c>
      <c r="M16" s="12" t="s">
        <v>43</v>
      </c>
      <c r="N16" s="12" t="s">
        <v>43</v>
      </c>
      <c r="O16" s="12" t="str">
        <f t="shared" si="2"/>
        <v>WO</v>
      </c>
      <c r="P16" s="12" t="s">
        <v>43</v>
      </c>
      <c r="Q16" s="12" t="s">
        <v>43</v>
      </c>
      <c r="R16" s="12" t="s">
        <v>40</v>
      </c>
      <c r="S16" s="12" t="s">
        <v>43</v>
      </c>
      <c r="T16" s="12" t="s">
        <v>43</v>
      </c>
      <c r="U16" s="12" t="s">
        <v>43</v>
      </c>
      <c r="V16" s="12" t="str">
        <f t="shared" si="2"/>
        <v>WO</v>
      </c>
      <c r="W16" s="12" t="s">
        <v>43</v>
      </c>
      <c r="X16" s="12" t="s">
        <v>43</v>
      </c>
      <c r="Y16" s="12" t="s">
        <v>43</v>
      </c>
      <c r="Z16" s="12" t="s">
        <v>40</v>
      </c>
      <c r="AA16" s="12" t="s">
        <v>43</v>
      </c>
      <c r="AB16" s="12" t="s">
        <v>43</v>
      </c>
      <c r="AC16" s="12" t="str">
        <f t="shared" si="2"/>
        <v>WO</v>
      </c>
      <c r="AD16" s="12" t="s">
        <v>43</v>
      </c>
      <c r="AE16" s="12" t="s">
        <v>43</v>
      </c>
      <c r="AF16" s="12" t="s">
        <v>43</v>
      </c>
      <c r="AG16" s="12" t="s">
        <v>43</v>
      </c>
      <c r="AH16" s="12" t="s">
        <v>44</v>
      </c>
      <c r="AI16" s="12" t="s">
        <v>43</v>
      </c>
      <c r="AJ16" s="12" t="str">
        <f t="shared" si="2"/>
        <v>WO</v>
      </c>
      <c r="AK16" s="12" t="s">
        <v>43</v>
      </c>
      <c r="AL16" s="12" t="s">
        <v>43</v>
      </c>
      <c r="AM16" s="12" t="s">
        <v>43</v>
      </c>
      <c r="AN16" s="12" t="s">
        <v>43</v>
      </c>
      <c r="AO16" s="13" t="s">
        <v>43</v>
      </c>
      <c r="AP16" s="32"/>
      <c r="AQ16" s="33"/>
      <c r="AR16" s="12">
        <v>8</v>
      </c>
      <c r="AS16" s="12">
        <v>1008</v>
      </c>
      <c r="AT16" s="12" t="str">
        <f t="shared" si="3"/>
        <v>January</v>
      </c>
      <c r="AU16" s="12" t="s">
        <v>10</v>
      </c>
      <c r="AV16" s="11">
        <f t="shared" si="4"/>
        <v>24</v>
      </c>
      <c r="AW16" s="12">
        <f t="shared" si="5"/>
        <v>1</v>
      </c>
      <c r="AX16" s="12">
        <f t="shared" si="6"/>
        <v>2</v>
      </c>
      <c r="AY16" s="12">
        <f t="shared" si="7"/>
        <v>4</v>
      </c>
      <c r="AZ16" s="12">
        <f t="shared" si="8"/>
        <v>31</v>
      </c>
      <c r="BA16" s="12">
        <f>Janreport[[#This Row],[Days]]-Janreport[[#This Row],[Absent]]</f>
        <v>30</v>
      </c>
      <c r="BB16" s="27">
        <v>50000</v>
      </c>
      <c r="BC16" s="27">
        <f>Janreport[[#This Row],[Salary]]/Janreport[[#This Row],[Days]]</f>
        <v>1612.9032258064517</v>
      </c>
      <c r="BD16" s="27">
        <f>Janreport[[#This Row],[Per Day Salary]]*Janreport[[#This Row],[Absent]]</f>
        <v>1612.9032258064517</v>
      </c>
      <c r="BE16" s="27">
        <f>Janreport[[#This Row],[Salary]]-Janreport[[#This Row],[Deduction]]</f>
        <v>48387.096774193546</v>
      </c>
      <c r="BF16" s="28"/>
      <c r="BG16" s="33"/>
    </row>
    <row r="17" spans="1:59">
      <c r="A17"/>
      <c r="B17"/>
      <c r="C17"/>
      <c r="F17" s="32"/>
      <c r="G17" s="11">
        <v>9</v>
      </c>
      <c r="H17" s="12">
        <v>1009</v>
      </c>
      <c r="I17" s="13" t="s">
        <v>11</v>
      </c>
      <c r="J17" s="11">
        <f t="shared" si="9"/>
        <v>4</v>
      </c>
      <c r="K17" s="12" t="s">
        <v>43</v>
      </c>
      <c r="L17" s="12" t="s">
        <v>43</v>
      </c>
      <c r="M17" s="12" t="s">
        <v>43</v>
      </c>
      <c r="N17" s="12" t="s">
        <v>43</v>
      </c>
      <c r="O17" s="12" t="str">
        <f t="shared" si="2"/>
        <v>WO</v>
      </c>
      <c r="P17" s="12" t="s">
        <v>43</v>
      </c>
      <c r="Q17" s="12" t="s">
        <v>43</v>
      </c>
      <c r="R17" s="12" t="s">
        <v>40</v>
      </c>
      <c r="S17" s="12" t="s">
        <v>43</v>
      </c>
      <c r="T17" s="12" t="s">
        <v>43</v>
      </c>
      <c r="U17" s="12" t="s">
        <v>43</v>
      </c>
      <c r="V17" s="12" t="str">
        <f t="shared" si="2"/>
        <v>WO</v>
      </c>
      <c r="W17" s="12" t="s">
        <v>43</v>
      </c>
      <c r="X17" s="12" t="s">
        <v>44</v>
      </c>
      <c r="Y17" s="12" t="s">
        <v>43</v>
      </c>
      <c r="Z17" s="12" t="s">
        <v>40</v>
      </c>
      <c r="AA17" s="12" t="s">
        <v>43</v>
      </c>
      <c r="AB17" s="12" t="s">
        <v>43</v>
      </c>
      <c r="AC17" s="12" t="str">
        <f t="shared" ref="AC17:AJ28" si="10">IF(AC$7="Sun","WO","")</f>
        <v>WO</v>
      </c>
      <c r="AD17" s="12" t="s">
        <v>43</v>
      </c>
      <c r="AE17" s="12" t="s">
        <v>43</v>
      </c>
      <c r="AF17" s="12" t="s">
        <v>43</v>
      </c>
      <c r="AG17" s="12" t="s">
        <v>43</v>
      </c>
      <c r="AH17" s="12" t="s">
        <v>43</v>
      </c>
      <c r="AI17" s="12" t="s">
        <v>43</v>
      </c>
      <c r="AJ17" s="12" t="str">
        <f t="shared" si="10"/>
        <v>WO</v>
      </c>
      <c r="AK17" s="12" t="s">
        <v>43</v>
      </c>
      <c r="AL17" s="12" t="s">
        <v>43</v>
      </c>
      <c r="AM17" s="12" t="s">
        <v>43</v>
      </c>
      <c r="AN17" s="12" t="s">
        <v>43</v>
      </c>
      <c r="AO17" s="13" t="s">
        <v>43</v>
      </c>
      <c r="AP17" s="32"/>
      <c r="AQ17" s="33"/>
      <c r="AR17" s="12">
        <v>9</v>
      </c>
      <c r="AS17" s="12">
        <v>1009</v>
      </c>
      <c r="AT17" s="12" t="str">
        <f t="shared" si="3"/>
        <v>January</v>
      </c>
      <c r="AU17" s="12" t="s">
        <v>11</v>
      </c>
      <c r="AV17" s="11">
        <f t="shared" si="4"/>
        <v>24</v>
      </c>
      <c r="AW17" s="12">
        <f t="shared" si="5"/>
        <v>1</v>
      </c>
      <c r="AX17" s="12">
        <f t="shared" si="6"/>
        <v>2</v>
      </c>
      <c r="AY17" s="12">
        <f t="shared" si="7"/>
        <v>4</v>
      </c>
      <c r="AZ17" s="12">
        <f t="shared" si="8"/>
        <v>31</v>
      </c>
      <c r="BA17" s="12">
        <f>Janreport[[#This Row],[Days]]-Janreport[[#This Row],[Absent]]</f>
        <v>30</v>
      </c>
      <c r="BB17" s="27">
        <v>25000</v>
      </c>
      <c r="BC17" s="27">
        <f>Janreport[[#This Row],[Salary]]/Janreport[[#This Row],[Days]]</f>
        <v>806.45161290322585</v>
      </c>
      <c r="BD17" s="27">
        <f>Janreport[[#This Row],[Per Day Salary]]*Janreport[[#This Row],[Absent]]</f>
        <v>806.45161290322585</v>
      </c>
      <c r="BE17" s="27">
        <f>Janreport[[#This Row],[Salary]]-Janreport[[#This Row],[Deduction]]</f>
        <v>24193.548387096773</v>
      </c>
      <c r="BF17" s="28"/>
      <c r="BG17" s="33"/>
    </row>
    <row r="18" spans="1:59">
      <c r="A18"/>
      <c r="B18"/>
      <c r="C18"/>
      <c r="F18" s="32"/>
      <c r="G18" s="11">
        <v>10</v>
      </c>
      <c r="H18" s="12">
        <v>1010</v>
      </c>
      <c r="I18" s="13" t="s">
        <v>12</v>
      </c>
      <c r="J18" s="11">
        <f t="shared" si="9"/>
        <v>4</v>
      </c>
      <c r="K18" s="12" t="s">
        <v>43</v>
      </c>
      <c r="L18" s="12" t="s">
        <v>44</v>
      </c>
      <c r="M18" s="12" t="s">
        <v>43</v>
      </c>
      <c r="N18" s="12" t="s">
        <v>43</v>
      </c>
      <c r="O18" s="12" t="str">
        <f t="shared" ref="O18:V28" si="11">IF(O$7="Sun","WO","")</f>
        <v>WO</v>
      </c>
      <c r="P18" s="12" t="s">
        <v>43</v>
      </c>
      <c r="Q18" s="12" t="s">
        <v>44</v>
      </c>
      <c r="R18" s="12" t="s">
        <v>40</v>
      </c>
      <c r="S18" s="12" t="s">
        <v>43</v>
      </c>
      <c r="T18" s="12" t="s">
        <v>43</v>
      </c>
      <c r="U18" s="12" t="s">
        <v>43</v>
      </c>
      <c r="V18" s="12" t="str">
        <f t="shared" si="11"/>
        <v>WO</v>
      </c>
      <c r="W18" s="12" t="s">
        <v>43</v>
      </c>
      <c r="X18" s="12" t="s">
        <v>43</v>
      </c>
      <c r="Y18" s="12" t="s">
        <v>43</v>
      </c>
      <c r="Z18" s="12" t="s">
        <v>40</v>
      </c>
      <c r="AA18" s="12" t="s">
        <v>43</v>
      </c>
      <c r="AB18" s="12" t="s">
        <v>43</v>
      </c>
      <c r="AC18" s="12" t="str">
        <f t="shared" si="10"/>
        <v>WO</v>
      </c>
      <c r="AD18" s="12" t="s">
        <v>43</v>
      </c>
      <c r="AE18" s="12" t="s">
        <v>43</v>
      </c>
      <c r="AF18" s="12" t="s">
        <v>43</v>
      </c>
      <c r="AG18" s="12" t="s">
        <v>43</v>
      </c>
      <c r="AH18" s="12" t="s">
        <v>43</v>
      </c>
      <c r="AI18" s="12" t="s">
        <v>43</v>
      </c>
      <c r="AJ18" s="12" t="str">
        <f t="shared" si="10"/>
        <v>WO</v>
      </c>
      <c r="AK18" s="12" t="s">
        <v>43</v>
      </c>
      <c r="AL18" s="12" t="s">
        <v>43</v>
      </c>
      <c r="AM18" s="12" t="s">
        <v>43</v>
      </c>
      <c r="AN18" s="12" t="s">
        <v>43</v>
      </c>
      <c r="AO18" s="13" t="s">
        <v>43</v>
      </c>
      <c r="AP18" s="32"/>
      <c r="AQ18" s="33"/>
      <c r="AR18" s="12">
        <v>10</v>
      </c>
      <c r="AS18" s="12">
        <v>1010</v>
      </c>
      <c r="AT18" s="12" t="str">
        <f t="shared" si="3"/>
        <v>January</v>
      </c>
      <c r="AU18" s="12" t="s">
        <v>12</v>
      </c>
      <c r="AV18" s="11">
        <f t="shared" si="4"/>
        <v>23</v>
      </c>
      <c r="AW18" s="12">
        <f t="shared" si="5"/>
        <v>2</v>
      </c>
      <c r="AX18" s="12">
        <f t="shared" si="6"/>
        <v>2</v>
      </c>
      <c r="AY18" s="12">
        <f t="shared" si="7"/>
        <v>4</v>
      </c>
      <c r="AZ18" s="12">
        <f t="shared" si="8"/>
        <v>31</v>
      </c>
      <c r="BA18" s="12">
        <f>Janreport[[#This Row],[Days]]-Janreport[[#This Row],[Absent]]</f>
        <v>29</v>
      </c>
      <c r="BB18" s="27">
        <v>45000</v>
      </c>
      <c r="BC18" s="27">
        <f>Janreport[[#This Row],[Salary]]/Janreport[[#This Row],[Days]]</f>
        <v>1451.6129032258063</v>
      </c>
      <c r="BD18" s="27">
        <f>Janreport[[#This Row],[Per Day Salary]]*Janreport[[#This Row],[Absent]]</f>
        <v>2903.2258064516127</v>
      </c>
      <c r="BE18" s="27">
        <f>Janreport[[#This Row],[Salary]]-Janreport[[#This Row],[Deduction]]</f>
        <v>42096.774193548386</v>
      </c>
      <c r="BF18" s="28"/>
      <c r="BG18" s="33"/>
    </row>
    <row r="19" spans="1:59">
      <c r="A19"/>
      <c r="B19"/>
      <c r="C19"/>
      <c r="F19" s="32"/>
      <c r="G19" s="11">
        <v>11</v>
      </c>
      <c r="H19" s="12">
        <v>1011</v>
      </c>
      <c r="I19" s="13" t="s">
        <v>13</v>
      </c>
      <c r="J19" s="11">
        <f t="shared" si="9"/>
        <v>4</v>
      </c>
      <c r="K19" s="12" t="s">
        <v>43</v>
      </c>
      <c r="L19" s="12" t="s">
        <v>43</v>
      </c>
      <c r="M19" s="12" t="s">
        <v>43</v>
      </c>
      <c r="N19" s="12" t="s">
        <v>43</v>
      </c>
      <c r="O19" s="12" t="str">
        <f t="shared" si="11"/>
        <v>WO</v>
      </c>
      <c r="P19" s="12" t="s">
        <v>43</v>
      </c>
      <c r="Q19" s="12" t="s">
        <v>43</v>
      </c>
      <c r="R19" s="12" t="s">
        <v>40</v>
      </c>
      <c r="S19" s="12" t="s">
        <v>43</v>
      </c>
      <c r="T19" s="12" t="s">
        <v>43</v>
      </c>
      <c r="U19" s="12" t="s">
        <v>43</v>
      </c>
      <c r="V19" s="12" t="str">
        <f t="shared" si="11"/>
        <v>WO</v>
      </c>
      <c r="W19" s="12" t="s">
        <v>43</v>
      </c>
      <c r="X19" s="12" t="s">
        <v>43</v>
      </c>
      <c r="Y19" s="12" t="s">
        <v>43</v>
      </c>
      <c r="Z19" s="12" t="s">
        <v>40</v>
      </c>
      <c r="AA19" s="12" t="s">
        <v>43</v>
      </c>
      <c r="AB19" s="12" t="s">
        <v>43</v>
      </c>
      <c r="AC19" s="12" t="str">
        <f t="shared" si="10"/>
        <v>WO</v>
      </c>
      <c r="AD19" s="12" t="s">
        <v>43</v>
      </c>
      <c r="AE19" s="12" t="s">
        <v>43</v>
      </c>
      <c r="AF19" s="12" t="s">
        <v>43</v>
      </c>
      <c r="AG19" s="12" t="s">
        <v>43</v>
      </c>
      <c r="AH19" s="12" t="s">
        <v>43</v>
      </c>
      <c r="AI19" s="12" t="s">
        <v>43</v>
      </c>
      <c r="AJ19" s="12" t="str">
        <f t="shared" si="10"/>
        <v>WO</v>
      </c>
      <c r="AK19" s="12" t="s">
        <v>43</v>
      </c>
      <c r="AL19" s="12" t="s">
        <v>43</v>
      </c>
      <c r="AM19" s="12" t="s">
        <v>43</v>
      </c>
      <c r="AN19" s="12" t="s">
        <v>43</v>
      </c>
      <c r="AO19" s="13" t="s">
        <v>43</v>
      </c>
      <c r="AP19" s="32"/>
      <c r="AQ19" s="33"/>
      <c r="AR19" s="12">
        <v>11</v>
      </c>
      <c r="AS19" s="12">
        <v>1011</v>
      </c>
      <c r="AT19" s="12" t="str">
        <f t="shared" si="3"/>
        <v>January</v>
      </c>
      <c r="AU19" s="12" t="s">
        <v>13</v>
      </c>
      <c r="AV19" s="11">
        <f t="shared" si="4"/>
        <v>25</v>
      </c>
      <c r="AW19" s="12">
        <f t="shared" si="5"/>
        <v>0</v>
      </c>
      <c r="AX19" s="12">
        <f t="shared" si="6"/>
        <v>2</v>
      </c>
      <c r="AY19" s="12">
        <f t="shared" si="7"/>
        <v>4</v>
      </c>
      <c r="AZ19" s="12">
        <f t="shared" si="8"/>
        <v>31</v>
      </c>
      <c r="BA19" s="12">
        <f>Janreport[[#This Row],[Days]]-Janreport[[#This Row],[Absent]]</f>
        <v>31</v>
      </c>
      <c r="BB19" s="27">
        <v>48000</v>
      </c>
      <c r="BC19" s="27">
        <f>Janreport[[#This Row],[Salary]]/Janreport[[#This Row],[Days]]</f>
        <v>1548.3870967741937</v>
      </c>
      <c r="BD19" s="27">
        <f>Janreport[[#This Row],[Per Day Salary]]*Janreport[[#This Row],[Absent]]</f>
        <v>0</v>
      </c>
      <c r="BE19" s="27">
        <f>Janreport[[#This Row],[Salary]]-Janreport[[#This Row],[Deduction]]</f>
        <v>48000</v>
      </c>
      <c r="BF19" s="28"/>
      <c r="BG19" s="33"/>
    </row>
    <row r="20" spans="1:59">
      <c r="A20"/>
      <c r="B20"/>
      <c r="C20"/>
      <c r="F20" s="32"/>
      <c r="G20" s="11">
        <v>12</v>
      </c>
      <c r="H20" s="12">
        <v>1012</v>
      </c>
      <c r="I20" s="13" t="s">
        <v>14</v>
      </c>
      <c r="J20" s="11">
        <f t="shared" si="9"/>
        <v>4</v>
      </c>
      <c r="K20" s="12" t="s">
        <v>43</v>
      </c>
      <c r="L20" s="12" t="s">
        <v>43</v>
      </c>
      <c r="M20" s="12" t="s">
        <v>43</v>
      </c>
      <c r="N20" s="12" t="s">
        <v>43</v>
      </c>
      <c r="O20" s="12" t="str">
        <f t="shared" si="11"/>
        <v>WO</v>
      </c>
      <c r="P20" s="12" t="s">
        <v>43</v>
      </c>
      <c r="Q20" s="12" t="s">
        <v>43</v>
      </c>
      <c r="R20" s="12" t="s">
        <v>40</v>
      </c>
      <c r="S20" s="12" t="s">
        <v>43</v>
      </c>
      <c r="T20" s="12" t="s">
        <v>43</v>
      </c>
      <c r="U20" s="12" t="s">
        <v>43</v>
      </c>
      <c r="V20" s="12" t="str">
        <f t="shared" si="11"/>
        <v>WO</v>
      </c>
      <c r="W20" s="12" t="s">
        <v>43</v>
      </c>
      <c r="X20" s="12" t="s">
        <v>43</v>
      </c>
      <c r="Y20" s="12" t="s">
        <v>43</v>
      </c>
      <c r="Z20" s="12" t="s">
        <v>40</v>
      </c>
      <c r="AA20" s="12" t="s">
        <v>43</v>
      </c>
      <c r="AB20" s="12" t="s">
        <v>43</v>
      </c>
      <c r="AC20" s="12" t="str">
        <f t="shared" si="10"/>
        <v>WO</v>
      </c>
      <c r="AD20" s="12" t="s">
        <v>43</v>
      </c>
      <c r="AE20" s="12" t="s">
        <v>43</v>
      </c>
      <c r="AF20" s="12" t="s">
        <v>43</v>
      </c>
      <c r="AG20" s="12" t="s">
        <v>43</v>
      </c>
      <c r="AH20" s="12" t="s">
        <v>43</v>
      </c>
      <c r="AI20" s="12" t="s">
        <v>43</v>
      </c>
      <c r="AJ20" s="12" t="str">
        <f t="shared" si="10"/>
        <v>WO</v>
      </c>
      <c r="AK20" s="12" t="s">
        <v>43</v>
      </c>
      <c r="AL20" s="12" t="s">
        <v>43</v>
      </c>
      <c r="AM20" s="12" t="s">
        <v>43</v>
      </c>
      <c r="AN20" s="12" t="s">
        <v>43</v>
      </c>
      <c r="AO20" s="13" t="s">
        <v>43</v>
      </c>
      <c r="AP20" s="32"/>
      <c r="AQ20" s="33"/>
      <c r="AR20" s="12">
        <v>12</v>
      </c>
      <c r="AS20" s="12">
        <v>1012</v>
      </c>
      <c r="AT20" s="12" t="str">
        <f t="shared" si="3"/>
        <v>January</v>
      </c>
      <c r="AU20" s="12" t="s">
        <v>14</v>
      </c>
      <c r="AV20" s="11">
        <f t="shared" si="4"/>
        <v>25</v>
      </c>
      <c r="AW20" s="12">
        <f t="shared" si="5"/>
        <v>0</v>
      </c>
      <c r="AX20" s="12">
        <f t="shared" si="6"/>
        <v>2</v>
      </c>
      <c r="AY20" s="12">
        <f t="shared" si="7"/>
        <v>4</v>
      </c>
      <c r="AZ20" s="12">
        <f t="shared" si="8"/>
        <v>31</v>
      </c>
      <c r="BA20" s="12">
        <f>Janreport[[#This Row],[Days]]-Janreport[[#This Row],[Absent]]</f>
        <v>31</v>
      </c>
      <c r="BB20" s="27">
        <v>52000</v>
      </c>
      <c r="BC20" s="27">
        <f>Janreport[[#This Row],[Salary]]/Janreport[[#This Row],[Days]]</f>
        <v>1677.4193548387098</v>
      </c>
      <c r="BD20" s="27">
        <f>Janreport[[#This Row],[Per Day Salary]]*Janreport[[#This Row],[Absent]]</f>
        <v>0</v>
      </c>
      <c r="BE20" s="27">
        <f>Janreport[[#This Row],[Salary]]-Janreport[[#This Row],[Deduction]]</f>
        <v>52000</v>
      </c>
      <c r="BF20" s="28"/>
      <c r="BG20" s="33"/>
    </row>
    <row r="21" spans="1:59">
      <c r="A21"/>
      <c r="B21"/>
      <c r="C21"/>
      <c r="F21" s="32"/>
      <c r="G21" s="11">
        <v>13</v>
      </c>
      <c r="H21" s="12">
        <v>1013</v>
      </c>
      <c r="I21" s="13" t="s">
        <v>15</v>
      </c>
      <c r="J21" s="11">
        <f t="shared" si="9"/>
        <v>4</v>
      </c>
      <c r="K21" s="12" t="s">
        <v>43</v>
      </c>
      <c r="L21" s="12" t="s">
        <v>43</v>
      </c>
      <c r="M21" s="12" t="s">
        <v>43</v>
      </c>
      <c r="N21" s="12" t="s">
        <v>43</v>
      </c>
      <c r="O21" s="12" t="str">
        <f t="shared" si="11"/>
        <v>WO</v>
      </c>
      <c r="P21" s="12" t="s">
        <v>43</v>
      </c>
      <c r="Q21" s="12" t="s">
        <v>43</v>
      </c>
      <c r="R21" s="12" t="s">
        <v>40</v>
      </c>
      <c r="S21" s="12" t="s">
        <v>43</v>
      </c>
      <c r="T21" s="12" t="s">
        <v>43</v>
      </c>
      <c r="U21" s="12" t="s">
        <v>43</v>
      </c>
      <c r="V21" s="12" t="str">
        <f t="shared" si="11"/>
        <v>WO</v>
      </c>
      <c r="W21" s="12" t="s">
        <v>43</v>
      </c>
      <c r="X21" s="12" t="s">
        <v>43</v>
      </c>
      <c r="Y21" s="12" t="s">
        <v>43</v>
      </c>
      <c r="Z21" s="12" t="s">
        <v>40</v>
      </c>
      <c r="AA21" s="12" t="s">
        <v>43</v>
      </c>
      <c r="AB21" s="12" t="s">
        <v>43</v>
      </c>
      <c r="AC21" s="12" t="str">
        <f t="shared" si="10"/>
        <v>WO</v>
      </c>
      <c r="AD21" s="12" t="s">
        <v>43</v>
      </c>
      <c r="AE21" s="12" t="s">
        <v>43</v>
      </c>
      <c r="AF21" s="12" t="s">
        <v>43</v>
      </c>
      <c r="AG21" s="12" t="s">
        <v>43</v>
      </c>
      <c r="AH21" s="12" t="s">
        <v>43</v>
      </c>
      <c r="AI21" s="12" t="s">
        <v>43</v>
      </c>
      <c r="AJ21" s="12" t="str">
        <f t="shared" si="10"/>
        <v>WO</v>
      </c>
      <c r="AK21" s="12" t="s">
        <v>43</v>
      </c>
      <c r="AL21" s="12" t="s">
        <v>43</v>
      </c>
      <c r="AM21" s="12" t="s">
        <v>43</v>
      </c>
      <c r="AN21" s="12" t="s">
        <v>43</v>
      </c>
      <c r="AO21" s="13" t="s">
        <v>43</v>
      </c>
      <c r="AP21" s="32"/>
      <c r="AQ21" s="33"/>
      <c r="AR21" s="12">
        <v>13</v>
      </c>
      <c r="AS21" s="12">
        <v>1013</v>
      </c>
      <c r="AT21" s="12" t="str">
        <f t="shared" si="3"/>
        <v>January</v>
      </c>
      <c r="AU21" s="12" t="s">
        <v>15</v>
      </c>
      <c r="AV21" s="11">
        <f t="shared" si="4"/>
        <v>25</v>
      </c>
      <c r="AW21" s="12">
        <f t="shared" si="5"/>
        <v>0</v>
      </c>
      <c r="AX21" s="12">
        <f t="shared" si="6"/>
        <v>2</v>
      </c>
      <c r="AY21" s="12">
        <f t="shared" si="7"/>
        <v>4</v>
      </c>
      <c r="AZ21" s="12">
        <f t="shared" si="8"/>
        <v>31</v>
      </c>
      <c r="BA21" s="12">
        <f>Janreport[[#This Row],[Days]]-Janreport[[#This Row],[Absent]]</f>
        <v>31</v>
      </c>
      <c r="BB21" s="27">
        <v>42000</v>
      </c>
      <c r="BC21" s="27">
        <f>Janreport[[#This Row],[Salary]]/Janreport[[#This Row],[Days]]</f>
        <v>1354.8387096774193</v>
      </c>
      <c r="BD21" s="27">
        <f>Janreport[[#This Row],[Per Day Salary]]*Janreport[[#This Row],[Absent]]</f>
        <v>0</v>
      </c>
      <c r="BE21" s="27">
        <f>Janreport[[#This Row],[Salary]]-Janreport[[#This Row],[Deduction]]</f>
        <v>42000</v>
      </c>
      <c r="BF21" s="28"/>
      <c r="BG21" s="33"/>
    </row>
    <row r="22" spans="1:59">
      <c r="A22"/>
      <c r="B22"/>
      <c r="C22"/>
      <c r="F22" s="32"/>
      <c r="G22" s="11">
        <v>14</v>
      </c>
      <c r="H22" s="12">
        <v>1014</v>
      </c>
      <c r="I22" s="13" t="s">
        <v>16</v>
      </c>
      <c r="J22" s="11">
        <f t="shared" si="9"/>
        <v>4</v>
      </c>
      <c r="K22" s="12" t="s">
        <v>43</v>
      </c>
      <c r="L22" s="12" t="s">
        <v>43</v>
      </c>
      <c r="M22" s="12" t="s">
        <v>43</v>
      </c>
      <c r="N22" s="12" t="s">
        <v>43</v>
      </c>
      <c r="O22" s="12" t="str">
        <f t="shared" si="11"/>
        <v>WO</v>
      </c>
      <c r="P22" s="12" t="s">
        <v>43</v>
      </c>
      <c r="Q22" s="12" t="s">
        <v>43</v>
      </c>
      <c r="R22" s="12" t="s">
        <v>40</v>
      </c>
      <c r="S22" s="12" t="s">
        <v>43</v>
      </c>
      <c r="T22" s="12" t="s">
        <v>43</v>
      </c>
      <c r="U22" s="12" t="s">
        <v>43</v>
      </c>
      <c r="V22" s="12" t="str">
        <f t="shared" si="11"/>
        <v>WO</v>
      </c>
      <c r="W22" s="12" t="s">
        <v>43</v>
      </c>
      <c r="X22" s="12" t="s">
        <v>43</v>
      </c>
      <c r="Y22" s="12" t="s">
        <v>43</v>
      </c>
      <c r="Z22" s="12" t="s">
        <v>40</v>
      </c>
      <c r="AA22" s="12" t="s">
        <v>43</v>
      </c>
      <c r="AB22" s="12" t="s">
        <v>43</v>
      </c>
      <c r="AC22" s="12" t="str">
        <f t="shared" si="10"/>
        <v>WO</v>
      </c>
      <c r="AD22" s="12" t="s">
        <v>43</v>
      </c>
      <c r="AE22" s="12" t="s">
        <v>43</v>
      </c>
      <c r="AF22" s="12" t="s">
        <v>43</v>
      </c>
      <c r="AG22" s="12" t="s">
        <v>43</v>
      </c>
      <c r="AH22" s="12" t="s">
        <v>43</v>
      </c>
      <c r="AI22" s="12" t="s">
        <v>43</v>
      </c>
      <c r="AJ22" s="12" t="str">
        <f t="shared" si="10"/>
        <v>WO</v>
      </c>
      <c r="AK22" s="12" t="s">
        <v>43</v>
      </c>
      <c r="AL22" s="12" t="s">
        <v>43</v>
      </c>
      <c r="AM22" s="12" t="s">
        <v>43</v>
      </c>
      <c r="AN22" s="12" t="s">
        <v>43</v>
      </c>
      <c r="AO22" s="13" t="s">
        <v>43</v>
      </c>
      <c r="AP22" s="32"/>
      <c r="AQ22" s="33"/>
      <c r="AR22" s="12">
        <v>14</v>
      </c>
      <c r="AS22" s="12">
        <v>1014</v>
      </c>
      <c r="AT22" s="12" t="str">
        <f t="shared" si="3"/>
        <v>January</v>
      </c>
      <c r="AU22" s="12" t="s">
        <v>16</v>
      </c>
      <c r="AV22" s="11">
        <f t="shared" si="4"/>
        <v>25</v>
      </c>
      <c r="AW22" s="12">
        <f t="shared" si="5"/>
        <v>0</v>
      </c>
      <c r="AX22" s="12">
        <f t="shared" si="6"/>
        <v>2</v>
      </c>
      <c r="AY22" s="12">
        <f t="shared" si="7"/>
        <v>4</v>
      </c>
      <c r="AZ22" s="12">
        <f t="shared" si="8"/>
        <v>31</v>
      </c>
      <c r="BA22" s="12">
        <f>Janreport[[#This Row],[Days]]-Janreport[[#This Row],[Absent]]</f>
        <v>31</v>
      </c>
      <c r="BB22" s="27">
        <v>15000</v>
      </c>
      <c r="BC22" s="27">
        <f>Janreport[[#This Row],[Salary]]/Janreport[[#This Row],[Days]]</f>
        <v>483.87096774193549</v>
      </c>
      <c r="BD22" s="27">
        <f>Janreport[[#This Row],[Per Day Salary]]*Janreport[[#This Row],[Absent]]</f>
        <v>0</v>
      </c>
      <c r="BE22" s="27">
        <f>Janreport[[#This Row],[Salary]]-Janreport[[#This Row],[Deduction]]</f>
        <v>15000</v>
      </c>
      <c r="BF22" s="28"/>
      <c r="BG22" s="33"/>
    </row>
    <row r="23" spans="1:59">
      <c r="A23"/>
      <c r="B23"/>
      <c r="C23"/>
      <c r="F23" s="32"/>
      <c r="G23" s="11">
        <v>15</v>
      </c>
      <c r="H23" s="12">
        <v>1015</v>
      </c>
      <c r="I23" s="13" t="s">
        <v>17</v>
      </c>
      <c r="J23" s="11">
        <f t="shared" si="9"/>
        <v>4</v>
      </c>
      <c r="K23" s="12" t="s">
        <v>43</v>
      </c>
      <c r="L23" s="12" t="s">
        <v>44</v>
      </c>
      <c r="M23" s="12" t="s">
        <v>43</v>
      </c>
      <c r="N23" s="12" t="s">
        <v>43</v>
      </c>
      <c r="O23" s="12" t="str">
        <f t="shared" si="11"/>
        <v>WO</v>
      </c>
      <c r="P23" s="12" t="s">
        <v>43</v>
      </c>
      <c r="Q23" s="12" t="s">
        <v>43</v>
      </c>
      <c r="R23" s="12" t="s">
        <v>40</v>
      </c>
      <c r="S23" s="12" t="s">
        <v>43</v>
      </c>
      <c r="T23" s="12" t="s">
        <v>43</v>
      </c>
      <c r="U23" s="12" t="s">
        <v>43</v>
      </c>
      <c r="V23" s="12" t="str">
        <f t="shared" si="11"/>
        <v>WO</v>
      </c>
      <c r="W23" s="12" t="s">
        <v>43</v>
      </c>
      <c r="X23" s="12" t="s">
        <v>43</v>
      </c>
      <c r="Y23" s="12" t="s">
        <v>43</v>
      </c>
      <c r="Z23" s="12" t="s">
        <v>40</v>
      </c>
      <c r="AA23" s="12" t="s">
        <v>43</v>
      </c>
      <c r="AB23" s="12" t="s">
        <v>43</v>
      </c>
      <c r="AC23" s="12" t="str">
        <f t="shared" si="10"/>
        <v>WO</v>
      </c>
      <c r="AD23" s="12" t="s">
        <v>43</v>
      </c>
      <c r="AE23" s="12" t="s">
        <v>43</v>
      </c>
      <c r="AF23" s="12" t="s">
        <v>43</v>
      </c>
      <c r="AG23" s="12" t="s">
        <v>43</v>
      </c>
      <c r="AH23" s="12" t="s">
        <v>43</v>
      </c>
      <c r="AI23" s="12" t="s">
        <v>43</v>
      </c>
      <c r="AJ23" s="12" t="str">
        <f t="shared" si="10"/>
        <v>WO</v>
      </c>
      <c r="AK23" s="12" t="s">
        <v>43</v>
      </c>
      <c r="AL23" s="12" t="s">
        <v>43</v>
      </c>
      <c r="AM23" s="12" t="s">
        <v>44</v>
      </c>
      <c r="AN23" s="12" t="s">
        <v>43</v>
      </c>
      <c r="AO23" s="13" t="s">
        <v>43</v>
      </c>
      <c r="AP23" s="32"/>
      <c r="AQ23" s="33"/>
      <c r="AR23" s="12">
        <v>15</v>
      </c>
      <c r="AS23" s="12">
        <v>1015</v>
      </c>
      <c r="AT23" s="12" t="str">
        <f t="shared" si="3"/>
        <v>January</v>
      </c>
      <c r="AU23" s="12" t="s">
        <v>17</v>
      </c>
      <c r="AV23" s="11">
        <f t="shared" si="4"/>
        <v>23</v>
      </c>
      <c r="AW23" s="12">
        <f t="shared" si="5"/>
        <v>2</v>
      </c>
      <c r="AX23" s="12">
        <f t="shared" si="6"/>
        <v>2</v>
      </c>
      <c r="AY23" s="12">
        <f t="shared" si="7"/>
        <v>4</v>
      </c>
      <c r="AZ23" s="12">
        <f t="shared" si="8"/>
        <v>31</v>
      </c>
      <c r="BA23" s="12">
        <f>Janreport[[#This Row],[Days]]-Janreport[[#This Row],[Absent]]</f>
        <v>29</v>
      </c>
      <c r="BB23" s="27">
        <v>46000</v>
      </c>
      <c r="BC23" s="27">
        <f>Janreport[[#This Row],[Salary]]/Janreport[[#This Row],[Days]]</f>
        <v>1483.8709677419354</v>
      </c>
      <c r="BD23" s="27">
        <f>Janreport[[#This Row],[Per Day Salary]]*Janreport[[#This Row],[Absent]]</f>
        <v>2967.7419354838707</v>
      </c>
      <c r="BE23" s="27">
        <f>Janreport[[#This Row],[Salary]]-Janreport[[#This Row],[Deduction]]</f>
        <v>43032.258064516129</v>
      </c>
      <c r="BF23" s="28"/>
      <c r="BG23" s="33"/>
    </row>
    <row r="24" spans="1:59">
      <c r="A24"/>
      <c r="B24"/>
      <c r="C24"/>
      <c r="F24" s="32"/>
      <c r="G24" s="11">
        <v>16</v>
      </c>
      <c r="H24" s="12">
        <v>1016</v>
      </c>
      <c r="I24" s="13" t="s">
        <v>18</v>
      </c>
      <c r="J24" s="11">
        <f t="shared" si="9"/>
        <v>4</v>
      </c>
      <c r="K24" s="12" t="s">
        <v>43</v>
      </c>
      <c r="L24" s="12" t="s">
        <v>43</v>
      </c>
      <c r="M24" s="12" t="s">
        <v>43</v>
      </c>
      <c r="N24" s="12" t="s">
        <v>43</v>
      </c>
      <c r="O24" s="12" t="str">
        <f t="shared" si="11"/>
        <v>WO</v>
      </c>
      <c r="P24" s="12" t="s">
        <v>43</v>
      </c>
      <c r="Q24" s="12" t="s">
        <v>43</v>
      </c>
      <c r="R24" s="12" t="s">
        <v>40</v>
      </c>
      <c r="S24" s="12" t="s">
        <v>43</v>
      </c>
      <c r="T24" s="12" t="s">
        <v>43</v>
      </c>
      <c r="U24" s="12" t="s">
        <v>43</v>
      </c>
      <c r="V24" s="12" t="str">
        <f t="shared" si="11"/>
        <v>WO</v>
      </c>
      <c r="W24" s="12" t="s">
        <v>43</v>
      </c>
      <c r="X24" s="12" t="s">
        <v>43</v>
      </c>
      <c r="Y24" s="12" t="s">
        <v>43</v>
      </c>
      <c r="Z24" s="12" t="s">
        <v>40</v>
      </c>
      <c r="AA24" s="12" t="s">
        <v>43</v>
      </c>
      <c r="AB24" s="12" t="s">
        <v>43</v>
      </c>
      <c r="AC24" s="12" t="str">
        <f t="shared" si="10"/>
        <v>WO</v>
      </c>
      <c r="AD24" s="12" t="s">
        <v>43</v>
      </c>
      <c r="AE24" s="12" t="s">
        <v>43</v>
      </c>
      <c r="AF24" s="12" t="s">
        <v>43</v>
      </c>
      <c r="AG24" s="12" t="s">
        <v>43</v>
      </c>
      <c r="AH24" s="12" t="s">
        <v>43</v>
      </c>
      <c r="AI24" s="12" t="s">
        <v>43</v>
      </c>
      <c r="AJ24" s="12" t="str">
        <f t="shared" si="10"/>
        <v>WO</v>
      </c>
      <c r="AK24" s="12" t="s">
        <v>43</v>
      </c>
      <c r="AL24" s="12" t="s">
        <v>43</v>
      </c>
      <c r="AM24" s="12" t="s">
        <v>43</v>
      </c>
      <c r="AN24" s="12" t="s">
        <v>43</v>
      </c>
      <c r="AO24" s="13" t="s">
        <v>43</v>
      </c>
      <c r="AP24" s="32"/>
      <c r="AQ24" s="33"/>
      <c r="AR24" s="12">
        <v>16</v>
      </c>
      <c r="AS24" s="12">
        <v>1016</v>
      </c>
      <c r="AT24" s="12" t="str">
        <f t="shared" si="3"/>
        <v>January</v>
      </c>
      <c r="AU24" s="12" t="s">
        <v>18</v>
      </c>
      <c r="AV24" s="11">
        <f t="shared" si="4"/>
        <v>25</v>
      </c>
      <c r="AW24" s="12">
        <f t="shared" si="5"/>
        <v>0</v>
      </c>
      <c r="AX24" s="12">
        <f t="shared" si="6"/>
        <v>2</v>
      </c>
      <c r="AY24" s="12">
        <f t="shared" si="7"/>
        <v>4</v>
      </c>
      <c r="AZ24" s="12">
        <f t="shared" si="8"/>
        <v>31</v>
      </c>
      <c r="BA24" s="12">
        <f>Janreport[[#This Row],[Days]]-Janreport[[#This Row],[Absent]]</f>
        <v>31</v>
      </c>
      <c r="BB24" s="27">
        <v>52000</v>
      </c>
      <c r="BC24" s="27">
        <f>Janreport[[#This Row],[Salary]]/Janreport[[#This Row],[Days]]</f>
        <v>1677.4193548387098</v>
      </c>
      <c r="BD24" s="27">
        <f>Janreport[[#This Row],[Per Day Salary]]*Janreport[[#This Row],[Absent]]</f>
        <v>0</v>
      </c>
      <c r="BE24" s="27">
        <f>Janreport[[#This Row],[Salary]]-Janreport[[#This Row],[Deduction]]</f>
        <v>52000</v>
      </c>
      <c r="BF24" s="28"/>
      <c r="BG24" s="33"/>
    </row>
    <row r="25" spans="1:59">
      <c r="A25"/>
      <c r="B25"/>
      <c r="C25"/>
      <c r="F25" s="32"/>
      <c r="G25" s="11">
        <v>17</v>
      </c>
      <c r="H25" s="12">
        <v>1017</v>
      </c>
      <c r="I25" s="13" t="s">
        <v>19</v>
      </c>
      <c r="J25" s="11">
        <f t="shared" si="9"/>
        <v>4</v>
      </c>
      <c r="K25" s="12" t="s">
        <v>43</v>
      </c>
      <c r="L25" s="12" t="s">
        <v>43</v>
      </c>
      <c r="M25" s="12" t="s">
        <v>43</v>
      </c>
      <c r="N25" s="12" t="s">
        <v>43</v>
      </c>
      <c r="O25" s="12" t="str">
        <f t="shared" si="11"/>
        <v>WO</v>
      </c>
      <c r="P25" s="12" t="s">
        <v>43</v>
      </c>
      <c r="Q25" s="12" t="s">
        <v>43</v>
      </c>
      <c r="R25" s="12" t="s">
        <v>40</v>
      </c>
      <c r="S25" s="12" t="s">
        <v>43</v>
      </c>
      <c r="T25" s="12" t="s">
        <v>43</v>
      </c>
      <c r="U25" s="12" t="s">
        <v>43</v>
      </c>
      <c r="V25" s="12" t="str">
        <f t="shared" si="11"/>
        <v>WO</v>
      </c>
      <c r="W25" s="12" t="s">
        <v>43</v>
      </c>
      <c r="X25" s="12" t="s">
        <v>43</v>
      </c>
      <c r="Y25" s="12" t="s">
        <v>43</v>
      </c>
      <c r="Z25" s="12" t="s">
        <v>40</v>
      </c>
      <c r="AA25" s="12" t="s">
        <v>43</v>
      </c>
      <c r="AB25" s="12" t="s">
        <v>43</v>
      </c>
      <c r="AC25" s="12" t="str">
        <f t="shared" si="10"/>
        <v>WO</v>
      </c>
      <c r="AD25" s="12" t="s">
        <v>43</v>
      </c>
      <c r="AE25" s="12" t="s">
        <v>43</v>
      </c>
      <c r="AF25" s="12" t="s">
        <v>43</v>
      </c>
      <c r="AG25" s="12" t="s">
        <v>43</v>
      </c>
      <c r="AH25" s="12" t="s">
        <v>43</v>
      </c>
      <c r="AI25" s="12" t="s">
        <v>43</v>
      </c>
      <c r="AJ25" s="12" t="str">
        <f t="shared" si="10"/>
        <v>WO</v>
      </c>
      <c r="AK25" s="12" t="s">
        <v>43</v>
      </c>
      <c r="AL25" s="12" t="s">
        <v>43</v>
      </c>
      <c r="AM25" s="12" t="s">
        <v>43</v>
      </c>
      <c r="AN25" s="12" t="s">
        <v>43</v>
      </c>
      <c r="AO25" s="13" t="s">
        <v>43</v>
      </c>
      <c r="AP25" s="32"/>
      <c r="AQ25" s="33"/>
      <c r="AR25" s="12">
        <v>17</v>
      </c>
      <c r="AS25" s="12">
        <v>1017</v>
      </c>
      <c r="AT25" s="12" t="str">
        <f t="shared" si="3"/>
        <v>January</v>
      </c>
      <c r="AU25" s="12" t="s">
        <v>19</v>
      </c>
      <c r="AV25" s="11">
        <f t="shared" si="4"/>
        <v>25</v>
      </c>
      <c r="AW25" s="12">
        <f t="shared" si="5"/>
        <v>0</v>
      </c>
      <c r="AX25" s="12">
        <f t="shared" si="6"/>
        <v>2</v>
      </c>
      <c r="AY25" s="12">
        <f t="shared" si="7"/>
        <v>4</v>
      </c>
      <c r="AZ25" s="12">
        <f t="shared" si="8"/>
        <v>31</v>
      </c>
      <c r="BA25" s="12">
        <f>Janreport[[#This Row],[Days]]-Janreport[[#This Row],[Absent]]</f>
        <v>31</v>
      </c>
      <c r="BB25" s="27">
        <v>42000</v>
      </c>
      <c r="BC25" s="27">
        <f>Janreport[[#This Row],[Salary]]/Janreport[[#This Row],[Days]]</f>
        <v>1354.8387096774193</v>
      </c>
      <c r="BD25" s="27">
        <f>Janreport[[#This Row],[Per Day Salary]]*Janreport[[#This Row],[Absent]]</f>
        <v>0</v>
      </c>
      <c r="BE25" s="27">
        <f>Janreport[[#This Row],[Salary]]-Janreport[[#This Row],[Deduction]]</f>
        <v>42000</v>
      </c>
      <c r="BF25" s="28"/>
      <c r="BG25" s="33"/>
    </row>
    <row r="26" spans="1:59">
      <c r="A26"/>
      <c r="B26"/>
      <c r="C26"/>
      <c r="F26" s="32"/>
      <c r="G26" s="11">
        <v>18</v>
      </c>
      <c r="H26" s="12">
        <v>1018</v>
      </c>
      <c r="I26" s="13" t="s">
        <v>20</v>
      </c>
      <c r="J26" s="11">
        <f t="shared" si="9"/>
        <v>4</v>
      </c>
      <c r="K26" s="12" t="s">
        <v>43</v>
      </c>
      <c r="L26" s="12" t="s">
        <v>43</v>
      </c>
      <c r="M26" s="12" t="s">
        <v>43</v>
      </c>
      <c r="N26" s="12" t="s">
        <v>43</v>
      </c>
      <c r="O26" s="12" t="str">
        <f t="shared" si="11"/>
        <v>WO</v>
      </c>
      <c r="P26" s="12" t="s">
        <v>43</v>
      </c>
      <c r="Q26" s="12" t="s">
        <v>43</v>
      </c>
      <c r="R26" s="12" t="s">
        <v>40</v>
      </c>
      <c r="S26" s="12" t="s">
        <v>43</v>
      </c>
      <c r="T26" s="12" t="s">
        <v>43</v>
      </c>
      <c r="U26" s="12" t="s">
        <v>43</v>
      </c>
      <c r="V26" s="12" t="str">
        <f t="shared" si="11"/>
        <v>WO</v>
      </c>
      <c r="W26" s="12" t="s">
        <v>43</v>
      </c>
      <c r="X26" s="12" t="s">
        <v>43</v>
      </c>
      <c r="Y26" s="12" t="s">
        <v>43</v>
      </c>
      <c r="Z26" s="12" t="s">
        <v>40</v>
      </c>
      <c r="AA26" s="12" t="s">
        <v>43</v>
      </c>
      <c r="AB26" s="12" t="s">
        <v>43</v>
      </c>
      <c r="AC26" s="12" t="str">
        <f t="shared" si="10"/>
        <v>WO</v>
      </c>
      <c r="AD26" s="12" t="s">
        <v>43</v>
      </c>
      <c r="AE26" s="12" t="s">
        <v>43</v>
      </c>
      <c r="AF26" s="12" t="s">
        <v>43</v>
      </c>
      <c r="AG26" s="12" t="s">
        <v>43</v>
      </c>
      <c r="AH26" s="12" t="s">
        <v>43</v>
      </c>
      <c r="AI26" s="12" t="s">
        <v>43</v>
      </c>
      <c r="AJ26" s="12" t="str">
        <f t="shared" si="10"/>
        <v>WO</v>
      </c>
      <c r="AK26" s="12" t="s">
        <v>43</v>
      </c>
      <c r="AL26" s="12" t="s">
        <v>43</v>
      </c>
      <c r="AM26" s="12" t="s">
        <v>43</v>
      </c>
      <c r="AN26" s="12" t="s">
        <v>43</v>
      </c>
      <c r="AO26" s="13" t="s">
        <v>43</v>
      </c>
      <c r="AP26" s="32"/>
      <c r="AQ26" s="33"/>
      <c r="AR26" s="12">
        <v>18</v>
      </c>
      <c r="AS26" s="12">
        <v>1018</v>
      </c>
      <c r="AT26" s="12" t="str">
        <f t="shared" si="3"/>
        <v>January</v>
      </c>
      <c r="AU26" s="12" t="s">
        <v>20</v>
      </c>
      <c r="AV26" s="11">
        <f t="shared" si="4"/>
        <v>25</v>
      </c>
      <c r="AW26" s="12">
        <f t="shared" si="5"/>
        <v>0</v>
      </c>
      <c r="AX26" s="12">
        <f t="shared" si="6"/>
        <v>2</v>
      </c>
      <c r="AY26" s="12">
        <f t="shared" si="7"/>
        <v>4</v>
      </c>
      <c r="AZ26" s="12">
        <f t="shared" si="8"/>
        <v>31</v>
      </c>
      <c r="BA26" s="12">
        <f>Janreport[[#This Row],[Days]]-Janreport[[#This Row],[Absent]]</f>
        <v>31</v>
      </c>
      <c r="BB26" s="27">
        <v>62000</v>
      </c>
      <c r="BC26" s="27">
        <f>Janreport[[#This Row],[Salary]]/Janreport[[#This Row],[Days]]</f>
        <v>2000</v>
      </c>
      <c r="BD26" s="27">
        <f>Janreport[[#This Row],[Per Day Salary]]*Janreport[[#This Row],[Absent]]</f>
        <v>0</v>
      </c>
      <c r="BE26" s="27">
        <f>Janreport[[#This Row],[Salary]]-Janreport[[#This Row],[Deduction]]</f>
        <v>62000</v>
      </c>
      <c r="BF26" s="28"/>
      <c r="BG26" s="33"/>
    </row>
    <row r="27" spans="1:59">
      <c r="A27"/>
      <c r="B27"/>
      <c r="C27"/>
      <c r="F27" s="32"/>
      <c r="G27" s="11">
        <v>19</v>
      </c>
      <c r="H27" s="12">
        <v>1019</v>
      </c>
      <c r="I27" s="13" t="s">
        <v>21</v>
      </c>
      <c r="J27" s="11">
        <f t="shared" si="9"/>
        <v>4</v>
      </c>
      <c r="K27" s="12" t="s">
        <v>43</v>
      </c>
      <c r="L27" s="12" t="s">
        <v>43</v>
      </c>
      <c r="M27" s="12" t="s">
        <v>43</v>
      </c>
      <c r="N27" s="12" t="s">
        <v>43</v>
      </c>
      <c r="O27" s="12" t="str">
        <f t="shared" si="11"/>
        <v>WO</v>
      </c>
      <c r="P27" s="12" t="s">
        <v>43</v>
      </c>
      <c r="Q27" s="12" t="s">
        <v>43</v>
      </c>
      <c r="R27" s="12" t="s">
        <v>40</v>
      </c>
      <c r="S27" s="12" t="s">
        <v>43</v>
      </c>
      <c r="T27" s="12" t="s">
        <v>43</v>
      </c>
      <c r="U27" s="12" t="s">
        <v>43</v>
      </c>
      <c r="V27" s="12" t="str">
        <f t="shared" si="11"/>
        <v>WO</v>
      </c>
      <c r="W27" s="12" t="s">
        <v>43</v>
      </c>
      <c r="X27" s="12" t="s">
        <v>43</v>
      </c>
      <c r="Y27" s="12" t="s">
        <v>43</v>
      </c>
      <c r="Z27" s="12" t="s">
        <v>40</v>
      </c>
      <c r="AA27" s="12" t="s">
        <v>43</v>
      </c>
      <c r="AB27" s="12" t="s">
        <v>43</v>
      </c>
      <c r="AC27" s="12" t="str">
        <f t="shared" si="10"/>
        <v>WO</v>
      </c>
      <c r="AD27" s="12" t="s">
        <v>43</v>
      </c>
      <c r="AE27" s="12" t="s">
        <v>43</v>
      </c>
      <c r="AF27" s="12" t="s">
        <v>43</v>
      </c>
      <c r="AG27" s="12" t="s">
        <v>43</v>
      </c>
      <c r="AH27" s="12" t="s">
        <v>43</v>
      </c>
      <c r="AI27" s="12" t="s">
        <v>43</v>
      </c>
      <c r="AJ27" s="12" t="str">
        <f t="shared" si="10"/>
        <v>WO</v>
      </c>
      <c r="AK27" s="12" t="s">
        <v>43</v>
      </c>
      <c r="AL27" s="12" t="s">
        <v>43</v>
      </c>
      <c r="AM27" s="12" t="s">
        <v>43</v>
      </c>
      <c r="AN27" s="12" t="s">
        <v>43</v>
      </c>
      <c r="AO27" s="13" t="s">
        <v>44</v>
      </c>
      <c r="AP27" s="32"/>
      <c r="AQ27" s="33"/>
      <c r="AR27" s="12">
        <v>19</v>
      </c>
      <c r="AS27" s="12">
        <v>1019</v>
      </c>
      <c r="AT27" s="12" t="str">
        <f t="shared" si="3"/>
        <v>January</v>
      </c>
      <c r="AU27" s="12" t="s">
        <v>21</v>
      </c>
      <c r="AV27" s="11">
        <f t="shared" si="4"/>
        <v>24</v>
      </c>
      <c r="AW27" s="12">
        <f t="shared" si="5"/>
        <v>1</v>
      </c>
      <c r="AX27" s="12">
        <f t="shared" si="6"/>
        <v>2</v>
      </c>
      <c r="AY27" s="12">
        <f t="shared" si="7"/>
        <v>4</v>
      </c>
      <c r="AZ27" s="12">
        <f t="shared" si="8"/>
        <v>31</v>
      </c>
      <c r="BA27" s="12">
        <f>Janreport[[#This Row],[Days]]-Janreport[[#This Row],[Absent]]</f>
        <v>30</v>
      </c>
      <c r="BB27" s="27">
        <v>41000</v>
      </c>
      <c r="BC27" s="27">
        <f>Janreport[[#This Row],[Salary]]/Janreport[[#This Row],[Days]]</f>
        <v>1322.5806451612902</v>
      </c>
      <c r="BD27" s="27">
        <f>Janreport[[#This Row],[Per Day Salary]]*Janreport[[#This Row],[Absent]]</f>
        <v>1322.5806451612902</v>
      </c>
      <c r="BE27" s="27">
        <f>Janreport[[#This Row],[Salary]]-Janreport[[#This Row],[Deduction]]</f>
        <v>39677.419354838712</v>
      </c>
      <c r="BF27" s="28"/>
      <c r="BG27" s="33"/>
    </row>
    <row r="28" spans="1:59" ht="14.4" thickBot="1">
      <c r="A28"/>
      <c r="B28"/>
      <c r="C28"/>
      <c r="F28" s="32"/>
      <c r="G28" s="14">
        <v>20</v>
      </c>
      <c r="H28" s="15">
        <v>1020</v>
      </c>
      <c r="I28" s="16" t="s">
        <v>22</v>
      </c>
      <c r="J28" s="14">
        <f t="shared" si="9"/>
        <v>4</v>
      </c>
      <c r="K28" s="15" t="s">
        <v>43</v>
      </c>
      <c r="L28" s="15" t="s">
        <v>43</v>
      </c>
      <c r="M28" s="15" t="s">
        <v>43</v>
      </c>
      <c r="N28" s="15" t="s">
        <v>43</v>
      </c>
      <c r="O28" s="15" t="str">
        <f t="shared" si="11"/>
        <v>WO</v>
      </c>
      <c r="P28" s="15" t="s">
        <v>43</v>
      </c>
      <c r="Q28" s="15" t="s">
        <v>43</v>
      </c>
      <c r="R28" s="15" t="s">
        <v>40</v>
      </c>
      <c r="S28" s="15" t="s">
        <v>43</v>
      </c>
      <c r="T28" s="15" t="s">
        <v>43</v>
      </c>
      <c r="U28" s="15" t="s">
        <v>43</v>
      </c>
      <c r="V28" s="15" t="str">
        <f t="shared" si="11"/>
        <v>WO</v>
      </c>
      <c r="W28" s="15" t="s">
        <v>43</v>
      </c>
      <c r="X28" s="15" t="s">
        <v>43</v>
      </c>
      <c r="Y28" s="15" t="s">
        <v>43</v>
      </c>
      <c r="Z28" s="15" t="s">
        <v>40</v>
      </c>
      <c r="AA28" s="15" t="s">
        <v>43</v>
      </c>
      <c r="AB28" s="15" t="s">
        <v>43</v>
      </c>
      <c r="AC28" s="15" t="str">
        <f t="shared" si="10"/>
        <v>WO</v>
      </c>
      <c r="AD28" s="15" t="s">
        <v>43</v>
      </c>
      <c r="AE28" s="15" t="s">
        <v>43</v>
      </c>
      <c r="AF28" s="15" t="s">
        <v>43</v>
      </c>
      <c r="AG28" s="15" t="s">
        <v>43</v>
      </c>
      <c r="AH28" s="15" t="s">
        <v>43</v>
      </c>
      <c r="AI28" s="15" t="s">
        <v>43</v>
      </c>
      <c r="AJ28" s="15" t="str">
        <f t="shared" si="10"/>
        <v>WO</v>
      </c>
      <c r="AK28" s="15" t="s">
        <v>43</v>
      </c>
      <c r="AL28" s="15" t="s">
        <v>43</v>
      </c>
      <c r="AM28" s="15" t="s">
        <v>43</v>
      </c>
      <c r="AN28" s="15" t="s">
        <v>43</v>
      </c>
      <c r="AO28" s="16" t="s">
        <v>43</v>
      </c>
      <c r="AP28" s="32"/>
      <c r="AQ28" s="33"/>
      <c r="AR28" s="15">
        <v>20</v>
      </c>
      <c r="AS28" s="15">
        <v>1020</v>
      </c>
      <c r="AT28" s="15" t="str">
        <f t="shared" si="3"/>
        <v>January</v>
      </c>
      <c r="AU28" s="15" t="s">
        <v>22</v>
      </c>
      <c r="AV28" s="14">
        <f t="shared" si="4"/>
        <v>25</v>
      </c>
      <c r="AW28" s="15">
        <f t="shared" si="5"/>
        <v>0</v>
      </c>
      <c r="AX28" s="15">
        <f t="shared" si="6"/>
        <v>2</v>
      </c>
      <c r="AY28" s="15">
        <f t="shared" si="7"/>
        <v>4</v>
      </c>
      <c r="AZ28" s="15">
        <f t="shared" si="8"/>
        <v>31</v>
      </c>
      <c r="BA28" s="15">
        <f>Janreport[[#This Row],[Days]]-Janreport[[#This Row],[Absent]]</f>
        <v>31</v>
      </c>
      <c r="BB28" s="29">
        <v>30000</v>
      </c>
      <c r="BC28" s="29">
        <f>Janreport[[#This Row],[Salary]]/Janreport[[#This Row],[Days]]</f>
        <v>967.74193548387098</v>
      </c>
      <c r="BD28" s="29">
        <f>Janreport[[#This Row],[Per Day Salary]]*Janreport[[#This Row],[Absent]]</f>
        <v>0</v>
      </c>
      <c r="BE28" s="29">
        <f>Janreport[[#This Row],[Salary]]-Janreport[[#This Row],[Deduction]]</f>
        <v>30000</v>
      </c>
      <c r="BF28" s="30"/>
      <c r="BG28" s="33"/>
    </row>
    <row r="29" spans="1:59" ht="14.4" thickTop="1">
      <c r="A29"/>
      <c r="B29"/>
      <c r="C29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</row>
    <row r="30" spans="1:59">
      <c r="A30"/>
      <c r="B30"/>
      <c r="C30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</row>
    <row r="31" spans="1:59">
      <c r="A31"/>
      <c r="B31"/>
      <c r="C31"/>
    </row>
    <row r="32" spans="1:59">
      <c r="A32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</sheetData>
  <mergeCells count="1">
    <mergeCell ref="G7:I7"/>
  </mergeCells>
  <conditionalFormatting sqref="K9:AO28">
    <cfRule type="containsText" dxfId="274" priority="1" operator="containsText" text="L">
      <formula>NOT(ISERROR(SEARCH("L",K9)))</formula>
    </cfRule>
    <cfRule type="containsText" dxfId="273" priority="2" operator="containsText" text="A">
      <formula>NOT(ISERROR(SEARCH("A",K9)))</formula>
    </cfRule>
    <cfRule type="containsText" dxfId="272" priority="3" operator="containsText" text="P">
      <formula>NOT(ISERROR(SEARCH("P",K9)))</formula>
    </cfRule>
    <cfRule type="containsText" dxfId="271" priority="4" operator="containsText" text="WO">
      <formula>NOT(ISERROR(SEARCH("WO",K9)))</formula>
    </cfRule>
  </conditionalFormatting>
  <dataValidations count="1">
    <dataValidation type="list" allowBlank="1" showInputMessage="1" showErrorMessage="1" sqref="AD9:AI28 AK9:AO28 K9:N28 W9:AB28 P9:U28" xr:uid="{2FAF003C-96FD-4759-AC7D-E567D13F8D9B}">
      <formula1>"P ,A ,L"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9C6CBE-4343-495E-B9D6-78F7FDA54C20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AACF9DC7-E0DE-438F-A0EB-63A165E3F86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Jan!AV9:AY9</xm:f>
              <xm:sqref>BF9</xm:sqref>
            </x14:sparkline>
            <x14:sparkline>
              <xm:f>Jan!AV10:AY10</xm:f>
              <xm:sqref>BF10</xm:sqref>
            </x14:sparkline>
            <x14:sparkline>
              <xm:f>Jan!AV11:AY11</xm:f>
              <xm:sqref>BF11</xm:sqref>
            </x14:sparkline>
            <x14:sparkline>
              <xm:f>Jan!AV12:AY12</xm:f>
              <xm:sqref>BF12</xm:sqref>
            </x14:sparkline>
            <x14:sparkline>
              <xm:f>Jan!AV13:AY13</xm:f>
              <xm:sqref>BF13</xm:sqref>
            </x14:sparkline>
            <x14:sparkline>
              <xm:f>Jan!AV14:AY14</xm:f>
              <xm:sqref>BF14</xm:sqref>
            </x14:sparkline>
            <x14:sparkline>
              <xm:f>Jan!AV15:AY15</xm:f>
              <xm:sqref>BF15</xm:sqref>
            </x14:sparkline>
            <x14:sparkline>
              <xm:f>Jan!AV16:AY16</xm:f>
              <xm:sqref>BF16</xm:sqref>
            </x14:sparkline>
            <x14:sparkline>
              <xm:f>Jan!AV17:AY17</xm:f>
              <xm:sqref>BF17</xm:sqref>
            </x14:sparkline>
            <x14:sparkline>
              <xm:f>Jan!AV18:AY18</xm:f>
              <xm:sqref>BF18</xm:sqref>
            </x14:sparkline>
            <x14:sparkline>
              <xm:f>Jan!AV19:AY19</xm:f>
              <xm:sqref>BF19</xm:sqref>
            </x14:sparkline>
            <x14:sparkline>
              <xm:f>Jan!AV20:AY20</xm:f>
              <xm:sqref>BF20</xm:sqref>
            </x14:sparkline>
            <x14:sparkline>
              <xm:f>Jan!AV21:AY21</xm:f>
              <xm:sqref>BF21</xm:sqref>
            </x14:sparkline>
            <x14:sparkline>
              <xm:f>Jan!AV22:AY22</xm:f>
              <xm:sqref>BF22</xm:sqref>
            </x14:sparkline>
            <x14:sparkline>
              <xm:f>Jan!AV23:AY23</xm:f>
              <xm:sqref>BF23</xm:sqref>
            </x14:sparkline>
            <x14:sparkline>
              <xm:f>Jan!AV24:AY24</xm:f>
              <xm:sqref>BF24</xm:sqref>
            </x14:sparkline>
            <x14:sparkline>
              <xm:f>Jan!AV25:AY25</xm:f>
              <xm:sqref>BF25</xm:sqref>
            </x14:sparkline>
            <x14:sparkline>
              <xm:f>Jan!AV26:AY26</xm:f>
              <xm:sqref>BF26</xm:sqref>
            </x14:sparkline>
            <x14:sparkline>
              <xm:f>Jan!AV27:AY27</xm:f>
              <xm:sqref>BF27</xm:sqref>
            </x14:sparkline>
            <x14:sparkline>
              <xm:f>Jan!AV28:AY28</xm:f>
              <xm:sqref>BF28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AEA35-F6FF-4E04-A164-8094C66A7EEE}">
  <dimension ref="A1:BG37"/>
  <sheetViews>
    <sheetView workbookViewId="0"/>
  </sheetViews>
  <sheetFormatPr defaultColWidth="8.69921875" defaultRowHeight="13.8"/>
  <cols>
    <col min="1" max="6" width="8.69921875" style="31"/>
    <col min="7" max="7" width="4.796875" style="31" bestFit="1" customWidth="1"/>
    <col min="8" max="8" width="11.296875" style="31" bestFit="1" customWidth="1"/>
    <col min="9" max="9" width="15.19921875" style="31" bestFit="1" customWidth="1"/>
    <col min="10" max="10" width="8.09765625" style="31" bestFit="1" customWidth="1"/>
    <col min="11" max="11" width="4.5" style="31" bestFit="1" customWidth="1"/>
    <col min="12" max="12" width="10.69921875" style="31" bestFit="1" customWidth="1"/>
    <col min="13" max="13" width="3" style="31" bestFit="1" customWidth="1"/>
    <col min="14" max="14" width="3.5" style="31" bestFit="1" customWidth="1"/>
    <col min="15" max="15" width="4.09765625" style="31" bestFit="1" customWidth="1"/>
    <col min="16" max="16" width="4.3984375" style="31" bestFit="1" customWidth="1"/>
    <col min="17" max="17" width="3.796875" style="31" bestFit="1" customWidth="1"/>
    <col min="18" max="18" width="4.5" style="31" bestFit="1" customWidth="1"/>
    <col min="19" max="19" width="3.8984375" style="31" bestFit="1" customWidth="1"/>
    <col min="20" max="20" width="3" style="31" bestFit="1" customWidth="1"/>
    <col min="21" max="21" width="3.5" style="31" bestFit="1" customWidth="1"/>
    <col min="22" max="22" width="4.09765625" style="31" bestFit="1" customWidth="1"/>
    <col min="23" max="23" width="4.3984375" style="31" bestFit="1" customWidth="1"/>
    <col min="24" max="24" width="3.796875" style="31" bestFit="1" customWidth="1"/>
    <col min="25" max="25" width="4.5" style="31" bestFit="1" customWidth="1"/>
    <col min="26" max="26" width="3.8984375" style="31" bestFit="1" customWidth="1"/>
    <col min="27" max="27" width="3" style="31" bestFit="1" customWidth="1"/>
    <col min="28" max="28" width="3.5" style="31" bestFit="1" customWidth="1"/>
    <col min="29" max="29" width="4.09765625" style="31" bestFit="1" customWidth="1"/>
    <col min="30" max="30" width="4.3984375" style="31" bestFit="1" customWidth="1"/>
    <col min="31" max="31" width="3.796875" style="31" bestFit="1" customWidth="1"/>
    <col min="32" max="32" width="4.5" style="31" bestFit="1" customWidth="1"/>
    <col min="33" max="33" width="3.8984375" style="31" bestFit="1" customWidth="1"/>
    <col min="34" max="34" width="3" style="31" bestFit="1" customWidth="1"/>
    <col min="35" max="35" width="3.5" style="31" bestFit="1" customWidth="1"/>
    <col min="36" max="36" width="4.09765625" style="31" bestFit="1" customWidth="1"/>
    <col min="37" max="37" width="4.3984375" style="31" bestFit="1" customWidth="1"/>
    <col min="38" max="38" width="3.796875" style="31" bestFit="1" customWidth="1"/>
    <col min="39" max="39" width="4.5" style="31" bestFit="1" customWidth="1"/>
    <col min="40" max="40" width="3.8984375" style="31" bestFit="1" customWidth="1"/>
    <col min="41" max="41" width="3" style="31" bestFit="1" customWidth="1"/>
    <col min="42" max="43" width="8.69921875" style="31"/>
    <col min="44" max="44" width="6.796875" style="31" customWidth="1"/>
    <col min="45" max="46" width="13.19921875" style="31" customWidth="1"/>
    <col min="47" max="47" width="16.296875" style="31" customWidth="1"/>
    <col min="48" max="48" width="9.19921875" style="31" customWidth="1"/>
    <col min="49" max="50" width="8.69921875" style="31"/>
    <col min="51" max="51" width="9.69921875" style="31" customWidth="1"/>
    <col min="52" max="52" width="8.69921875" style="31"/>
    <col min="53" max="53" width="11" style="31" customWidth="1"/>
    <col min="54" max="54" width="11.3984375" style="31" bestFit="1" customWidth="1"/>
    <col min="55" max="55" width="14.59765625" style="31" customWidth="1"/>
    <col min="56" max="56" width="13" style="31" customWidth="1"/>
    <col min="57" max="57" width="12.5" style="31" customWidth="1"/>
    <col min="58" max="58" width="19" style="31" customWidth="1"/>
    <col min="59" max="16384" width="8.69921875" style="31"/>
  </cols>
  <sheetData>
    <row r="1" spans="1:59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9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9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9">
      <c r="A4"/>
      <c r="B4"/>
      <c r="C4"/>
      <c r="F4" s="34"/>
      <c r="G4" s="34"/>
      <c r="H4" s="34"/>
      <c r="I4" s="34"/>
      <c r="J4" s="34"/>
      <c r="K4" s="34"/>
      <c r="L4" s="34"/>
      <c r="M4" s="34"/>
    </row>
    <row r="5" spans="1:59">
      <c r="A5"/>
      <c r="B5"/>
      <c r="C5"/>
      <c r="F5" s="34"/>
      <c r="G5" s="34" t="s">
        <v>27</v>
      </c>
      <c r="H5" s="35">
        <v>45689</v>
      </c>
      <c r="I5" s="34">
        <f>(DATEDIF($H$5,$L$5,"D"))+1</f>
        <v>28</v>
      </c>
      <c r="J5" s="34" t="str">
        <f>TEXT(H5,"MMMM")</f>
        <v>February</v>
      </c>
      <c r="K5" s="34" t="s">
        <v>28</v>
      </c>
      <c r="L5" s="35">
        <f>EOMONTH(H5,0)</f>
        <v>45716</v>
      </c>
      <c r="M5" s="34"/>
    </row>
    <row r="6" spans="1:59" ht="14.4" thickBot="1">
      <c r="A6"/>
      <c r="B6"/>
      <c r="C6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</row>
    <row r="7" spans="1:59" ht="15" thickTop="1" thickBot="1">
      <c r="A7"/>
      <c r="B7"/>
      <c r="C7"/>
      <c r="F7" s="32"/>
      <c r="G7" s="42" t="s">
        <v>30</v>
      </c>
      <c r="H7" s="43"/>
      <c r="I7" s="44"/>
      <c r="J7" s="20" t="s">
        <v>29</v>
      </c>
      <c r="K7" s="21" t="str">
        <f>TEXT(K8,"DDD")</f>
        <v>Sat</v>
      </c>
      <c r="L7" s="21" t="str">
        <f t="shared" ref="L7:AO7" si="0">TEXT(L8,"DDD")</f>
        <v>Sun</v>
      </c>
      <c r="M7" s="21" t="str">
        <f t="shared" si="0"/>
        <v>Mon</v>
      </c>
      <c r="N7" s="21" t="str">
        <f t="shared" si="0"/>
        <v>Tue</v>
      </c>
      <c r="O7" s="21" t="str">
        <f t="shared" si="0"/>
        <v>Wed</v>
      </c>
      <c r="P7" s="21" t="str">
        <f t="shared" si="0"/>
        <v>Thu</v>
      </c>
      <c r="Q7" s="21" t="str">
        <f t="shared" si="0"/>
        <v>Fri</v>
      </c>
      <c r="R7" s="21" t="str">
        <f t="shared" si="0"/>
        <v>Sat</v>
      </c>
      <c r="S7" s="21" t="str">
        <f t="shared" si="0"/>
        <v>Sun</v>
      </c>
      <c r="T7" s="21" t="str">
        <f t="shared" si="0"/>
        <v>Mon</v>
      </c>
      <c r="U7" s="21" t="str">
        <f t="shared" si="0"/>
        <v>Tue</v>
      </c>
      <c r="V7" s="21" t="str">
        <f t="shared" si="0"/>
        <v>Wed</v>
      </c>
      <c r="W7" s="21" t="str">
        <f t="shared" si="0"/>
        <v>Thu</v>
      </c>
      <c r="X7" s="21" t="str">
        <f t="shared" si="0"/>
        <v>Fri</v>
      </c>
      <c r="Y7" s="21" t="str">
        <f t="shared" si="0"/>
        <v>Sat</v>
      </c>
      <c r="Z7" s="21" t="str">
        <f t="shared" si="0"/>
        <v>Sun</v>
      </c>
      <c r="AA7" s="21" t="str">
        <f t="shared" si="0"/>
        <v>Mon</v>
      </c>
      <c r="AB7" s="21" t="str">
        <f t="shared" si="0"/>
        <v>Tue</v>
      </c>
      <c r="AC7" s="21" t="str">
        <f t="shared" si="0"/>
        <v>Wed</v>
      </c>
      <c r="AD7" s="21" t="str">
        <f t="shared" si="0"/>
        <v>Thu</v>
      </c>
      <c r="AE7" s="21" t="str">
        <f t="shared" si="0"/>
        <v>Fri</v>
      </c>
      <c r="AF7" s="21" t="str">
        <f t="shared" si="0"/>
        <v>Sat</v>
      </c>
      <c r="AG7" s="21" t="str">
        <f t="shared" si="0"/>
        <v>Sun</v>
      </c>
      <c r="AH7" s="21" t="str">
        <f t="shared" si="0"/>
        <v>Mon</v>
      </c>
      <c r="AI7" s="21" t="str">
        <f t="shared" si="0"/>
        <v>Tue</v>
      </c>
      <c r="AJ7" s="21" t="str">
        <f t="shared" si="0"/>
        <v>Wed</v>
      </c>
      <c r="AK7" s="21" t="str">
        <f t="shared" si="0"/>
        <v>Thu</v>
      </c>
      <c r="AL7" s="21" t="str">
        <f t="shared" si="0"/>
        <v>Fri</v>
      </c>
      <c r="AM7" s="21" t="str">
        <f t="shared" si="0"/>
        <v/>
      </c>
      <c r="AN7" s="21" t="str">
        <f t="shared" si="0"/>
        <v/>
      </c>
      <c r="AO7" s="22" t="str">
        <f t="shared" si="0"/>
        <v/>
      </c>
      <c r="AP7" s="32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</row>
    <row r="8" spans="1:59" ht="15" thickTop="1" thickBot="1">
      <c r="A8"/>
      <c r="B8"/>
      <c r="C8"/>
      <c r="F8" s="32"/>
      <c r="G8" s="8" t="s">
        <v>23</v>
      </c>
      <c r="H8" s="9" t="s">
        <v>24</v>
      </c>
      <c r="I8" s="10" t="s">
        <v>25</v>
      </c>
      <c r="J8" s="17" t="s">
        <v>26</v>
      </c>
      <c r="K8" s="18">
        <f>H5</f>
        <v>45689</v>
      </c>
      <c r="L8" s="18">
        <f>IF(K8&lt;$L$5,K8+1,"")</f>
        <v>45690</v>
      </c>
      <c r="M8" s="18">
        <f t="shared" ref="M8:AO8" si="1">IF(L8&lt;$L$5,L8+1,"")</f>
        <v>45691</v>
      </c>
      <c r="N8" s="18">
        <f t="shared" si="1"/>
        <v>45692</v>
      </c>
      <c r="O8" s="18">
        <f t="shared" si="1"/>
        <v>45693</v>
      </c>
      <c r="P8" s="18">
        <f t="shared" si="1"/>
        <v>45694</v>
      </c>
      <c r="Q8" s="18">
        <f t="shared" si="1"/>
        <v>45695</v>
      </c>
      <c r="R8" s="18">
        <f t="shared" si="1"/>
        <v>45696</v>
      </c>
      <c r="S8" s="18">
        <f t="shared" si="1"/>
        <v>45697</v>
      </c>
      <c r="T8" s="18">
        <f t="shared" si="1"/>
        <v>45698</v>
      </c>
      <c r="U8" s="18">
        <f t="shared" si="1"/>
        <v>45699</v>
      </c>
      <c r="V8" s="18">
        <f t="shared" si="1"/>
        <v>45700</v>
      </c>
      <c r="W8" s="18">
        <f t="shared" si="1"/>
        <v>45701</v>
      </c>
      <c r="X8" s="18">
        <f t="shared" si="1"/>
        <v>45702</v>
      </c>
      <c r="Y8" s="18">
        <f t="shared" si="1"/>
        <v>45703</v>
      </c>
      <c r="Z8" s="18">
        <f t="shared" si="1"/>
        <v>45704</v>
      </c>
      <c r="AA8" s="18">
        <f t="shared" si="1"/>
        <v>45705</v>
      </c>
      <c r="AB8" s="18">
        <f t="shared" si="1"/>
        <v>45706</v>
      </c>
      <c r="AC8" s="18">
        <f t="shared" si="1"/>
        <v>45707</v>
      </c>
      <c r="AD8" s="18">
        <f t="shared" si="1"/>
        <v>45708</v>
      </c>
      <c r="AE8" s="18">
        <f t="shared" si="1"/>
        <v>45709</v>
      </c>
      <c r="AF8" s="18">
        <f t="shared" si="1"/>
        <v>45710</v>
      </c>
      <c r="AG8" s="18">
        <f t="shared" si="1"/>
        <v>45711</v>
      </c>
      <c r="AH8" s="18">
        <f t="shared" si="1"/>
        <v>45712</v>
      </c>
      <c r="AI8" s="18">
        <f t="shared" si="1"/>
        <v>45713</v>
      </c>
      <c r="AJ8" s="18">
        <f t="shared" si="1"/>
        <v>45714</v>
      </c>
      <c r="AK8" s="18">
        <f t="shared" si="1"/>
        <v>45715</v>
      </c>
      <c r="AL8" s="18">
        <f t="shared" si="1"/>
        <v>45716</v>
      </c>
      <c r="AM8" s="18" t="str">
        <f t="shared" si="1"/>
        <v/>
      </c>
      <c r="AN8" s="18" t="str">
        <f t="shared" si="1"/>
        <v/>
      </c>
      <c r="AO8" s="19" t="str">
        <f t="shared" si="1"/>
        <v/>
      </c>
      <c r="AP8" s="32"/>
      <c r="AQ8" s="33"/>
      <c r="AR8" s="23" t="s">
        <v>23</v>
      </c>
      <c r="AS8" s="24" t="s">
        <v>24</v>
      </c>
      <c r="AT8" s="24" t="s">
        <v>42</v>
      </c>
      <c r="AU8" s="25" t="s">
        <v>25</v>
      </c>
      <c r="AV8" s="23" t="s">
        <v>31</v>
      </c>
      <c r="AW8" s="24" t="s">
        <v>32</v>
      </c>
      <c r="AX8" s="24" t="s">
        <v>33</v>
      </c>
      <c r="AY8" s="24" t="s">
        <v>34</v>
      </c>
      <c r="AZ8" s="24" t="s">
        <v>29</v>
      </c>
      <c r="BA8" s="24" t="s">
        <v>35</v>
      </c>
      <c r="BB8" s="24" t="s">
        <v>36</v>
      </c>
      <c r="BC8" s="24" t="s">
        <v>37</v>
      </c>
      <c r="BD8" s="24" t="s">
        <v>38</v>
      </c>
      <c r="BE8" s="24" t="s">
        <v>39</v>
      </c>
      <c r="BF8" s="25" t="s">
        <v>41</v>
      </c>
      <c r="BG8" s="33"/>
    </row>
    <row r="9" spans="1:59" ht="14.4" thickTop="1">
      <c r="A9"/>
      <c r="B9"/>
      <c r="C9"/>
      <c r="F9" s="32"/>
      <c r="G9" s="11">
        <v>1</v>
      </c>
      <c r="H9" s="12">
        <v>1001</v>
      </c>
      <c r="I9" s="13" t="s">
        <v>3</v>
      </c>
      <c r="J9" s="11">
        <f>COUNTIF($K$7:$AO$7,"Sun")</f>
        <v>4</v>
      </c>
      <c r="K9" s="12" t="s">
        <v>43</v>
      </c>
      <c r="L9" s="12" t="str">
        <f t="shared" ref="L9:AG17" si="2">IF(L$7="Sun","WO","")</f>
        <v>WO</v>
      </c>
      <c r="M9" s="12" t="s">
        <v>43</v>
      </c>
      <c r="N9" s="12" t="s">
        <v>43</v>
      </c>
      <c r="O9" s="12" t="s">
        <v>40</v>
      </c>
      <c r="P9" s="12" t="s">
        <v>43</v>
      </c>
      <c r="Q9" s="12" t="s">
        <v>43</v>
      </c>
      <c r="R9" s="12" t="s">
        <v>43</v>
      </c>
      <c r="S9" s="12" t="str">
        <f t="shared" si="2"/>
        <v>WO</v>
      </c>
      <c r="T9" s="12" t="s">
        <v>43</v>
      </c>
      <c r="U9" s="12" t="s">
        <v>43</v>
      </c>
      <c r="V9" s="12" t="s">
        <v>43</v>
      </c>
      <c r="W9" s="12" t="s">
        <v>43</v>
      </c>
      <c r="X9" s="12" t="s">
        <v>40</v>
      </c>
      <c r="Y9" s="12" t="s">
        <v>43</v>
      </c>
      <c r="Z9" s="12" t="str">
        <f t="shared" si="2"/>
        <v>WO</v>
      </c>
      <c r="AA9" s="12" t="s">
        <v>43</v>
      </c>
      <c r="AB9" s="12" t="s">
        <v>43</v>
      </c>
      <c r="AC9" s="12" t="s">
        <v>43</v>
      </c>
      <c r="AD9" s="12" t="s">
        <v>43</v>
      </c>
      <c r="AE9" s="12" t="s">
        <v>43</v>
      </c>
      <c r="AF9" s="12" t="s">
        <v>43</v>
      </c>
      <c r="AG9" s="12" t="str">
        <f t="shared" si="2"/>
        <v>WO</v>
      </c>
      <c r="AH9" s="12" t="s">
        <v>43</v>
      </c>
      <c r="AI9" s="12" t="s">
        <v>43</v>
      </c>
      <c r="AJ9" s="12" t="s">
        <v>43</v>
      </c>
      <c r="AK9" s="12" t="s">
        <v>43</v>
      </c>
      <c r="AL9" s="12" t="s">
        <v>44</v>
      </c>
      <c r="AM9" s="12"/>
      <c r="AN9" s="12"/>
      <c r="AO9" s="13"/>
      <c r="AP9" s="32">
        <f>COUNTIF(K9:AO9,"P")</f>
        <v>0</v>
      </c>
      <c r="AQ9" s="33"/>
      <c r="AR9" s="11">
        <v>1</v>
      </c>
      <c r="AS9" s="12">
        <v>1001</v>
      </c>
      <c r="AT9" s="12" t="str">
        <f t="shared" ref="AT9:AT28" si="3">$J$5</f>
        <v>February</v>
      </c>
      <c r="AU9" s="13" t="s">
        <v>3</v>
      </c>
      <c r="AV9" s="11">
        <f t="shared" ref="AV9:AV28" si="4">COUNTIF($K9:$AO9,"*P*")</f>
        <v>21</v>
      </c>
      <c r="AW9" s="12">
        <f t="shared" ref="AW9:AW28" si="5">COUNTIF($K9:$AO9,"*A*")</f>
        <v>1</v>
      </c>
      <c r="AX9" s="12">
        <f t="shared" ref="AX9:AX28" si="6">COUNTIF($K9:$AO9,"L")</f>
        <v>2</v>
      </c>
      <c r="AY9" s="12">
        <f t="shared" ref="AY9:AY28" si="7">$J$9</f>
        <v>4</v>
      </c>
      <c r="AZ9" s="12">
        <f t="shared" ref="AZ9:AZ28" si="8">$I$5</f>
        <v>28</v>
      </c>
      <c r="BA9" s="12">
        <f>Janreport2[[#This Row],[Days]]-Janreport2[[#This Row],[Absent]]</f>
        <v>27</v>
      </c>
      <c r="BB9" s="27">
        <v>10000</v>
      </c>
      <c r="BC9" s="27">
        <f>Janreport2[[#This Row],[Salary]]/Janreport2[[#This Row],[Days]]</f>
        <v>357.14285714285717</v>
      </c>
      <c r="BD9" s="27">
        <f>Janreport2[[#This Row],[Per Day Salary]]*Janreport2[[#This Row],[Absent]]</f>
        <v>357.14285714285717</v>
      </c>
      <c r="BE9" s="27">
        <f>Janreport2[[#This Row],[Salary]]-Janreport2[[#This Row],[Deduction]]</f>
        <v>9642.8571428571431</v>
      </c>
      <c r="BF9" s="28"/>
      <c r="BG9" s="33"/>
    </row>
    <row r="10" spans="1:59">
      <c r="A10"/>
      <c r="B10"/>
      <c r="C10"/>
      <c r="F10" s="32"/>
      <c r="G10" s="11">
        <v>2</v>
      </c>
      <c r="H10" s="12">
        <v>1002</v>
      </c>
      <c r="I10" s="13" t="s">
        <v>4</v>
      </c>
      <c r="J10" s="11">
        <f t="shared" ref="J10:J28" si="9">COUNTIF($K$7:$AO$7,"Sun")</f>
        <v>4</v>
      </c>
      <c r="K10" s="12" t="s">
        <v>43</v>
      </c>
      <c r="L10" s="12" t="str">
        <f t="shared" si="2"/>
        <v>WO</v>
      </c>
      <c r="M10" s="12" t="s">
        <v>43</v>
      </c>
      <c r="N10" s="12" t="s">
        <v>43</v>
      </c>
      <c r="O10" s="12" t="s">
        <v>40</v>
      </c>
      <c r="P10" s="12" t="s">
        <v>43</v>
      </c>
      <c r="Q10" s="12" t="s">
        <v>43</v>
      </c>
      <c r="R10" s="12" t="s">
        <v>43</v>
      </c>
      <c r="S10" s="12" t="str">
        <f t="shared" si="2"/>
        <v>WO</v>
      </c>
      <c r="T10" s="12" t="s">
        <v>43</v>
      </c>
      <c r="U10" s="12" t="s">
        <v>43</v>
      </c>
      <c r="V10" s="12" t="s">
        <v>43</v>
      </c>
      <c r="W10" s="12" t="s">
        <v>43</v>
      </c>
      <c r="X10" s="12" t="s">
        <v>40</v>
      </c>
      <c r="Y10" s="12" t="s">
        <v>43</v>
      </c>
      <c r="Z10" s="12" t="str">
        <f t="shared" si="2"/>
        <v>WO</v>
      </c>
      <c r="AA10" s="12" t="s">
        <v>43</v>
      </c>
      <c r="AB10" s="12" t="s">
        <v>43</v>
      </c>
      <c r="AC10" s="12" t="s">
        <v>43</v>
      </c>
      <c r="AD10" s="12" t="s">
        <v>43</v>
      </c>
      <c r="AE10" s="12" t="s">
        <v>43</v>
      </c>
      <c r="AF10" s="12" t="s">
        <v>43</v>
      </c>
      <c r="AG10" s="12" t="str">
        <f t="shared" si="2"/>
        <v>WO</v>
      </c>
      <c r="AH10" s="12" t="s">
        <v>43</v>
      </c>
      <c r="AI10" s="12" t="s">
        <v>43</v>
      </c>
      <c r="AJ10" s="12" t="s">
        <v>43</v>
      </c>
      <c r="AK10" s="12" t="s">
        <v>43</v>
      </c>
      <c r="AL10" s="12" t="s">
        <v>43</v>
      </c>
      <c r="AM10" s="12"/>
      <c r="AN10" s="12"/>
      <c r="AO10" s="13"/>
      <c r="AP10" s="32"/>
      <c r="AQ10" s="33"/>
      <c r="AR10" s="11">
        <v>2</v>
      </c>
      <c r="AS10" s="12">
        <v>1002</v>
      </c>
      <c r="AT10" s="12" t="str">
        <f t="shared" si="3"/>
        <v>February</v>
      </c>
      <c r="AU10" s="13" t="s">
        <v>4</v>
      </c>
      <c r="AV10" s="11">
        <f t="shared" si="4"/>
        <v>22</v>
      </c>
      <c r="AW10" s="12">
        <f t="shared" si="5"/>
        <v>0</v>
      </c>
      <c r="AX10" s="12">
        <f t="shared" si="6"/>
        <v>2</v>
      </c>
      <c r="AY10" s="12">
        <f t="shared" si="7"/>
        <v>4</v>
      </c>
      <c r="AZ10" s="12">
        <f t="shared" si="8"/>
        <v>28</v>
      </c>
      <c r="BA10" s="12">
        <f>Janreport2[[#This Row],[Days]]-Janreport2[[#This Row],[Absent]]</f>
        <v>28</v>
      </c>
      <c r="BB10" s="27">
        <v>20000</v>
      </c>
      <c r="BC10" s="27">
        <f>Janreport2[[#This Row],[Salary]]/Janreport2[[#This Row],[Days]]</f>
        <v>714.28571428571433</v>
      </c>
      <c r="BD10" s="27">
        <f>Janreport2[[#This Row],[Per Day Salary]]*Janreport2[[#This Row],[Absent]]</f>
        <v>0</v>
      </c>
      <c r="BE10" s="27">
        <f>Janreport2[[#This Row],[Salary]]-Janreport2[[#This Row],[Deduction]]</f>
        <v>20000</v>
      </c>
      <c r="BF10" s="28"/>
      <c r="BG10" s="33"/>
    </row>
    <row r="11" spans="1:59">
      <c r="A11"/>
      <c r="B11"/>
      <c r="C11"/>
      <c r="F11" s="32"/>
      <c r="G11" s="11">
        <v>3</v>
      </c>
      <c r="H11" s="12">
        <v>1003</v>
      </c>
      <c r="I11" s="13" t="s">
        <v>5</v>
      </c>
      <c r="J11" s="11">
        <f t="shared" si="9"/>
        <v>4</v>
      </c>
      <c r="K11" s="12" t="s">
        <v>43</v>
      </c>
      <c r="L11" s="12" t="str">
        <f t="shared" si="2"/>
        <v>WO</v>
      </c>
      <c r="M11" s="12" t="s">
        <v>43</v>
      </c>
      <c r="N11" s="12" t="s">
        <v>43</v>
      </c>
      <c r="O11" s="12" t="s">
        <v>40</v>
      </c>
      <c r="P11" s="12" t="s">
        <v>43</v>
      </c>
      <c r="Q11" s="12" t="s">
        <v>43</v>
      </c>
      <c r="R11" s="12" t="s">
        <v>43</v>
      </c>
      <c r="S11" s="12" t="str">
        <f t="shared" si="2"/>
        <v>WO</v>
      </c>
      <c r="T11" s="12" t="s">
        <v>43</v>
      </c>
      <c r="U11" s="12" t="s">
        <v>43</v>
      </c>
      <c r="V11" s="12" t="s">
        <v>44</v>
      </c>
      <c r="W11" s="12" t="s">
        <v>43</v>
      </c>
      <c r="X11" s="12" t="s">
        <v>40</v>
      </c>
      <c r="Y11" s="12" t="s">
        <v>43</v>
      </c>
      <c r="Z11" s="12" t="str">
        <f t="shared" si="2"/>
        <v>WO</v>
      </c>
      <c r="AA11" s="12" t="s">
        <v>43</v>
      </c>
      <c r="AB11" s="12" t="s">
        <v>43</v>
      </c>
      <c r="AC11" s="12" t="s">
        <v>43</v>
      </c>
      <c r="AD11" s="12" t="s">
        <v>44</v>
      </c>
      <c r="AE11" s="12" t="s">
        <v>43</v>
      </c>
      <c r="AF11" s="12" t="s">
        <v>43</v>
      </c>
      <c r="AG11" s="12" t="str">
        <f t="shared" si="2"/>
        <v>WO</v>
      </c>
      <c r="AH11" s="12" t="s">
        <v>43</v>
      </c>
      <c r="AI11" s="12" t="s">
        <v>44</v>
      </c>
      <c r="AJ11" s="12" t="s">
        <v>43</v>
      </c>
      <c r="AK11" s="12" t="s">
        <v>43</v>
      </c>
      <c r="AL11" s="12" t="s">
        <v>43</v>
      </c>
      <c r="AM11" s="12"/>
      <c r="AN11" s="12"/>
      <c r="AO11" s="13"/>
      <c r="AP11" s="32"/>
      <c r="AQ11" s="33"/>
      <c r="AR11" s="11">
        <v>3</v>
      </c>
      <c r="AS11" s="12">
        <v>1003</v>
      </c>
      <c r="AT11" s="12" t="str">
        <f t="shared" si="3"/>
        <v>February</v>
      </c>
      <c r="AU11" s="13" t="s">
        <v>5</v>
      </c>
      <c r="AV11" s="11">
        <f t="shared" si="4"/>
        <v>19</v>
      </c>
      <c r="AW11" s="12">
        <f t="shared" si="5"/>
        <v>3</v>
      </c>
      <c r="AX11" s="12">
        <f t="shared" si="6"/>
        <v>2</v>
      </c>
      <c r="AY11" s="12">
        <f t="shared" si="7"/>
        <v>4</v>
      </c>
      <c r="AZ11" s="12">
        <f t="shared" si="8"/>
        <v>28</v>
      </c>
      <c r="BA11" s="12">
        <f>Janreport2[[#This Row],[Days]]-Janreport2[[#This Row],[Absent]]</f>
        <v>25</v>
      </c>
      <c r="BB11" s="27">
        <v>25000</v>
      </c>
      <c r="BC11" s="27">
        <f>Janreport2[[#This Row],[Salary]]/Janreport2[[#This Row],[Days]]</f>
        <v>892.85714285714289</v>
      </c>
      <c r="BD11" s="27">
        <f>Janreport2[[#This Row],[Per Day Salary]]*Janreport2[[#This Row],[Absent]]</f>
        <v>2678.5714285714284</v>
      </c>
      <c r="BE11" s="27">
        <f>Janreport2[[#This Row],[Salary]]-Janreport2[[#This Row],[Deduction]]</f>
        <v>22321.428571428572</v>
      </c>
      <c r="BF11" s="28"/>
      <c r="BG11" s="33"/>
    </row>
    <row r="12" spans="1:59">
      <c r="A12"/>
      <c r="B12"/>
      <c r="C12"/>
      <c r="F12" s="32"/>
      <c r="G12" s="11">
        <v>4</v>
      </c>
      <c r="H12" s="12">
        <v>1004</v>
      </c>
      <c r="I12" s="13" t="s">
        <v>6</v>
      </c>
      <c r="J12" s="11">
        <f t="shared" si="9"/>
        <v>4</v>
      </c>
      <c r="K12" s="12" t="s">
        <v>43</v>
      </c>
      <c r="L12" s="12" t="str">
        <f t="shared" si="2"/>
        <v>WO</v>
      </c>
      <c r="M12" s="12" t="s">
        <v>43</v>
      </c>
      <c r="N12" s="12" t="s">
        <v>43</v>
      </c>
      <c r="O12" s="12" t="s">
        <v>40</v>
      </c>
      <c r="P12" s="12" t="s">
        <v>43</v>
      </c>
      <c r="Q12" s="12" t="s">
        <v>43</v>
      </c>
      <c r="R12" s="12" t="s">
        <v>43</v>
      </c>
      <c r="S12" s="12" t="str">
        <f t="shared" si="2"/>
        <v>WO</v>
      </c>
      <c r="T12" s="12" t="s">
        <v>43</v>
      </c>
      <c r="U12" s="12" t="s">
        <v>43</v>
      </c>
      <c r="V12" s="12" t="s">
        <v>43</v>
      </c>
      <c r="W12" s="12" t="s">
        <v>43</v>
      </c>
      <c r="X12" s="12" t="s">
        <v>40</v>
      </c>
      <c r="Y12" s="12" t="s">
        <v>43</v>
      </c>
      <c r="Z12" s="12" t="str">
        <f t="shared" si="2"/>
        <v>WO</v>
      </c>
      <c r="AA12" s="12" t="s">
        <v>43</v>
      </c>
      <c r="AB12" s="12" t="s">
        <v>43</v>
      </c>
      <c r="AC12" s="12" t="s">
        <v>43</v>
      </c>
      <c r="AD12" s="12" t="s">
        <v>43</v>
      </c>
      <c r="AE12" s="12" t="s">
        <v>43</v>
      </c>
      <c r="AF12" s="12" t="s">
        <v>43</v>
      </c>
      <c r="AG12" s="12" t="str">
        <f t="shared" si="2"/>
        <v>WO</v>
      </c>
      <c r="AH12" s="12" t="s">
        <v>43</v>
      </c>
      <c r="AI12" s="12" t="s">
        <v>43</v>
      </c>
      <c r="AJ12" s="12" t="s">
        <v>43</v>
      </c>
      <c r="AK12" s="12" t="s">
        <v>43</v>
      </c>
      <c r="AL12" s="12" t="s">
        <v>43</v>
      </c>
      <c r="AM12" s="12"/>
      <c r="AN12" s="12"/>
      <c r="AO12" s="13"/>
      <c r="AP12" s="32"/>
      <c r="AQ12" s="33"/>
      <c r="AR12" s="11">
        <v>4</v>
      </c>
      <c r="AS12" s="12">
        <v>1004</v>
      </c>
      <c r="AT12" s="12" t="str">
        <f t="shared" si="3"/>
        <v>February</v>
      </c>
      <c r="AU12" s="13" t="s">
        <v>6</v>
      </c>
      <c r="AV12" s="11">
        <f t="shared" si="4"/>
        <v>22</v>
      </c>
      <c r="AW12" s="12">
        <f t="shared" si="5"/>
        <v>0</v>
      </c>
      <c r="AX12" s="12">
        <f t="shared" si="6"/>
        <v>2</v>
      </c>
      <c r="AY12" s="12">
        <f t="shared" si="7"/>
        <v>4</v>
      </c>
      <c r="AZ12" s="12">
        <f t="shared" si="8"/>
        <v>28</v>
      </c>
      <c r="BA12" s="12">
        <f>Janreport2[[#This Row],[Days]]-Janreport2[[#This Row],[Absent]]</f>
        <v>28</v>
      </c>
      <c r="BB12" s="27">
        <v>30000</v>
      </c>
      <c r="BC12" s="27">
        <f>Janreport2[[#This Row],[Salary]]/Janreport2[[#This Row],[Days]]</f>
        <v>1071.4285714285713</v>
      </c>
      <c r="BD12" s="27">
        <f>Janreport2[[#This Row],[Per Day Salary]]*Janreport2[[#This Row],[Absent]]</f>
        <v>0</v>
      </c>
      <c r="BE12" s="27">
        <f>Janreport2[[#This Row],[Salary]]-Janreport2[[#This Row],[Deduction]]</f>
        <v>30000</v>
      </c>
      <c r="BF12" s="28"/>
      <c r="BG12" s="33"/>
    </row>
    <row r="13" spans="1:59">
      <c r="A13"/>
      <c r="B13"/>
      <c r="C13"/>
      <c r="F13" s="32"/>
      <c r="G13" s="11">
        <v>5</v>
      </c>
      <c r="H13" s="12">
        <v>1005</v>
      </c>
      <c r="I13" s="13" t="s">
        <v>7</v>
      </c>
      <c r="J13" s="11">
        <f t="shared" si="9"/>
        <v>4</v>
      </c>
      <c r="K13" s="12" t="s">
        <v>43</v>
      </c>
      <c r="L13" s="12" t="str">
        <f t="shared" si="2"/>
        <v>WO</v>
      </c>
      <c r="M13" s="12" t="s">
        <v>43</v>
      </c>
      <c r="N13" s="12" t="s">
        <v>43</v>
      </c>
      <c r="O13" s="12" t="s">
        <v>40</v>
      </c>
      <c r="P13" s="12" t="s">
        <v>43</v>
      </c>
      <c r="Q13" s="12" t="s">
        <v>43</v>
      </c>
      <c r="R13" s="12" t="s">
        <v>43</v>
      </c>
      <c r="S13" s="12" t="str">
        <f t="shared" si="2"/>
        <v>WO</v>
      </c>
      <c r="T13" s="12" t="s">
        <v>43</v>
      </c>
      <c r="U13" s="12" t="s">
        <v>43</v>
      </c>
      <c r="V13" s="12" t="s">
        <v>43</v>
      </c>
      <c r="W13" s="12" t="s">
        <v>43</v>
      </c>
      <c r="X13" s="12" t="s">
        <v>40</v>
      </c>
      <c r="Y13" s="12" t="s">
        <v>43</v>
      </c>
      <c r="Z13" s="12" t="str">
        <f t="shared" si="2"/>
        <v>WO</v>
      </c>
      <c r="AA13" s="12" t="s">
        <v>43</v>
      </c>
      <c r="AB13" s="12" t="s">
        <v>43</v>
      </c>
      <c r="AC13" s="12" t="s">
        <v>43</v>
      </c>
      <c r="AD13" s="12" t="s">
        <v>43</v>
      </c>
      <c r="AE13" s="12" t="s">
        <v>43</v>
      </c>
      <c r="AF13" s="12" t="s">
        <v>43</v>
      </c>
      <c r="AG13" s="12" t="str">
        <f t="shared" si="2"/>
        <v>WO</v>
      </c>
      <c r="AH13" s="12" t="s">
        <v>43</v>
      </c>
      <c r="AI13" s="12" t="s">
        <v>43</v>
      </c>
      <c r="AJ13" s="12" t="s">
        <v>43</v>
      </c>
      <c r="AK13" s="12" t="s">
        <v>43</v>
      </c>
      <c r="AL13" s="12" t="s">
        <v>43</v>
      </c>
      <c r="AM13" s="12"/>
      <c r="AN13" s="12"/>
      <c r="AO13" s="13"/>
      <c r="AP13" s="32"/>
      <c r="AQ13" s="33"/>
      <c r="AR13" s="11">
        <v>5</v>
      </c>
      <c r="AS13" s="12">
        <v>1005</v>
      </c>
      <c r="AT13" s="12" t="str">
        <f t="shared" si="3"/>
        <v>February</v>
      </c>
      <c r="AU13" s="13" t="s">
        <v>7</v>
      </c>
      <c r="AV13" s="11">
        <f t="shared" si="4"/>
        <v>22</v>
      </c>
      <c r="AW13" s="12">
        <f t="shared" si="5"/>
        <v>0</v>
      </c>
      <c r="AX13" s="12">
        <f t="shared" si="6"/>
        <v>2</v>
      </c>
      <c r="AY13" s="12">
        <f t="shared" si="7"/>
        <v>4</v>
      </c>
      <c r="AZ13" s="12">
        <f t="shared" si="8"/>
        <v>28</v>
      </c>
      <c r="BA13" s="12">
        <f>Janreport2[[#This Row],[Days]]-Janreport2[[#This Row],[Absent]]</f>
        <v>28</v>
      </c>
      <c r="BB13" s="27">
        <v>45000</v>
      </c>
      <c r="BC13" s="27">
        <f>Janreport2[[#This Row],[Salary]]/Janreport2[[#This Row],[Days]]</f>
        <v>1607.1428571428571</v>
      </c>
      <c r="BD13" s="27">
        <f>Janreport2[[#This Row],[Per Day Salary]]*Janreport2[[#This Row],[Absent]]</f>
        <v>0</v>
      </c>
      <c r="BE13" s="27">
        <f>Janreport2[[#This Row],[Salary]]-Janreport2[[#This Row],[Deduction]]</f>
        <v>45000</v>
      </c>
      <c r="BF13" s="28"/>
      <c r="BG13" s="33"/>
    </row>
    <row r="14" spans="1:59">
      <c r="A14"/>
      <c r="B14"/>
      <c r="C14"/>
      <c r="F14" s="32"/>
      <c r="G14" s="11">
        <v>6</v>
      </c>
      <c r="H14" s="12">
        <v>1006</v>
      </c>
      <c r="I14" s="13" t="s">
        <v>8</v>
      </c>
      <c r="J14" s="11">
        <f t="shared" si="9"/>
        <v>4</v>
      </c>
      <c r="K14" s="12" t="s">
        <v>43</v>
      </c>
      <c r="L14" s="12" t="str">
        <f t="shared" si="2"/>
        <v>WO</v>
      </c>
      <c r="M14" s="12" t="s">
        <v>43</v>
      </c>
      <c r="N14" s="12" t="s">
        <v>43</v>
      </c>
      <c r="O14" s="12" t="s">
        <v>40</v>
      </c>
      <c r="P14" s="12" t="s">
        <v>43</v>
      </c>
      <c r="Q14" s="12" t="s">
        <v>44</v>
      </c>
      <c r="R14" s="12" t="s">
        <v>43</v>
      </c>
      <c r="S14" s="12" t="str">
        <f t="shared" si="2"/>
        <v>WO</v>
      </c>
      <c r="T14" s="12" t="s">
        <v>43</v>
      </c>
      <c r="U14" s="12" t="s">
        <v>43</v>
      </c>
      <c r="V14" s="12" t="s">
        <v>44</v>
      </c>
      <c r="W14" s="12" t="s">
        <v>43</v>
      </c>
      <c r="X14" s="12" t="s">
        <v>40</v>
      </c>
      <c r="Y14" s="12" t="s">
        <v>43</v>
      </c>
      <c r="Z14" s="12" t="str">
        <f t="shared" si="2"/>
        <v>WO</v>
      </c>
      <c r="AA14" s="12" t="s">
        <v>43</v>
      </c>
      <c r="AB14" s="12" t="s">
        <v>43</v>
      </c>
      <c r="AC14" s="12" t="s">
        <v>43</v>
      </c>
      <c r="AD14" s="12" t="s">
        <v>43</v>
      </c>
      <c r="AE14" s="12" t="s">
        <v>43</v>
      </c>
      <c r="AF14" s="12" t="s">
        <v>43</v>
      </c>
      <c r="AG14" s="12" t="str">
        <f t="shared" si="2"/>
        <v>WO</v>
      </c>
      <c r="AH14" s="12" t="s">
        <v>43</v>
      </c>
      <c r="AI14" s="12" t="s">
        <v>43</v>
      </c>
      <c r="AJ14" s="12" t="s">
        <v>43</v>
      </c>
      <c r="AK14" s="12" t="s">
        <v>43</v>
      </c>
      <c r="AL14" s="12" t="s">
        <v>43</v>
      </c>
      <c r="AM14" s="12"/>
      <c r="AN14" s="12"/>
      <c r="AO14" s="13"/>
      <c r="AP14" s="32"/>
      <c r="AQ14" s="33"/>
      <c r="AR14" s="11">
        <v>6</v>
      </c>
      <c r="AS14" s="12">
        <v>1006</v>
      </c>
      <c r="AT14" s="12" t="str">
        <f t="shared" si="3"/>
        <v>February</v>
      </c>
      <c r="AU14" s="13" t="s">
        <v>8</v>
      </c>
      <c r="AV14" s="11">
        <f t="shared" si="4"/>
        <v>20</v>
      </c>
      <c r="AW14" s="12">
        <f t="shared" si="5"/>
        <v>2</v>
      </c>
      <c r="AX14" s="12">
        <f t="shared" si="6"/>
        <v>2</v>
      </c>
      <c r="AY14" s="12">
        <f t="shared" si="7"/>
        <v>4</v>
      </c>
      <c r="AZ14" s="12">
        <f t="shared" si="8"/>
        <v>28</v>
      </c>
      <c r="BA14" s="12">
        <f>Janreport2[[#This Row],[Days]]-Janreport2[[#This Row],[Absent]]</f>
        <v>26</v>
      </c>
      <c r="BB14" s="27">
        <v>15000</v>
      </c>
      <c r="BC14" s="27">
        <f>Janreport2[[#This Row],[Salary]]/Janreport2[[#This Row],[Days]]</f>
        <v>535.71428571428567</v>
      </c>
      <c r="BD14" s="27">
        <f>Janreport2[[#This Row],[Per Day Salary]]*Janreport2[[#This Row],[Absent]]</f>
        <v>1071.4285714285713</v>
      </c>
      <c r="BE14" s="27">
        <f>Janreport2[[#This Row],[Salary]]-Janreport2[[#This Row],[Deduction]]</f>
        <v>13928.571428571429</v>
      </c>
      <c r="BF14" s="28"/>
      <c r="BG14" s="33"/>
    </row>
    <row r="15" spans="1:59">
      <c r="A15"/>
      <c r="B15"/>
      <c r="C15"/>
      <c r="F15" s="32"/>
      <c r="G15" s="11">
        <v>7</v>
      </c>
      <c r="H15" s="12">
        <v>1007</v>
      </c>
      <c r="I15" s="13" t="s">
        <v>9</v>
      </c>
      <c r="J15" s="11">
        <f t="shared" si="9"/>
        <v>4</v>
      </c>
      <c r="K15" s="12" t="s">
        <v>43</v>
      </c>
      <c r="L15" s="12" t="str">
        <f t="shared" si="2"/>
        <v>WO</v>
      </c>
      <c r="M15" s="12" t="s">
        <v>43</v>
      </c>
      <c r="N15" s="12" t="s">
        <v>43</v>
      </c>
      <c r="O15" s="12" t="s">
        <v>40</v>
      </c>
      <c r="P15" s="12" t="s">
        <v>43</v>
      </c>
      <c r="Q15" s="12" t="s">
        <v>43</v>
      </c>
      <c r="R15" s="12" t="s">
        <v>43</v>
      </c>
      <c r="S15" s="12" t="str">
        <f t="shared" si="2"/>
        <v>WO</v>
      </c>
      <c r="T15" s="12" t="s">
        <v>43</v>
      </c>
      <c r="U15" s="12" t="s">
        <v>43</v>
      </c>
      <c r="V15" s="12" t="s">
        <v>43</v>
      </c>
      <c r="W15" s="12" t="s">
        <v>43</v>
      </c>
      <c r="X15" s="12" t="s">
        <v>40</v>
      </c>
      <c r="Y15" s="12" t="s">
        <v>43</v>
      </c>
      <c r="Z15" s="12" t="str">
        <f t="shared" si="2"/>
        <v>WO</v>
      </c>
      <c r="AA15" s="12" t="s">
        <v>43</v>
      </c>
      <c r="AB15" s="12" t="s">
        <v>43</v>
      </c>
      <c r="AC15" s="12" t="s">
        <v>43</v>
      </c>
      <c r="AD15" s="12" t="s">
        <v>43</v>
      </c>
      <c r="AE15" s="12" t="s">
        <v>43</v>
      </c>
      <c r="AF15" s="12" t="s">
        <v>43</v>
      </c>
      <c r="AG15" s="12" t="str">
        <f t="shared" si="2"/>
        <v>WO</v>
      </c>
      <c r="AH15" s="12" t="s">
        <v>43</v>
      </c>
      <c r="AI15" s="12" t="s">
        <v>43</v>
      </c>
      <c r="AJ15" s="12" t="s">
        <v>43</v>
      </c>
      <c r="AK15" s="12" t="s">
        <v>43</v>
      </c>
      <c r="AL15" s="12" t="s">
        <v>43</v>
      </c>
      <c r="AM15" s="12"/>
      <c r="AN15" s="12"/>
      <c r="AO15" s="13"/>
      <c r="AP15" s="32"/>
      <c r="AQ15" s="33"/>
      <c r="AR15" s="11">
        <v>7</v>
      </c>
      <c r="AS15" s="12">
        <v>1007</v>
      </c>
      <c r="AT15" s="12" t="str">
        <f t="shared" si="3"/>
        <v>February</v>
      </c>
      <c r="AU15" s="13" t="s">
        <v>9</v>
      </c>
      <c r="AV15" s="11">
        <f t="shared" si="4"/>
        <v>22</v>
      </c>
      <c r="AW15" s="12">
        <f t="shared" si="5"/>
        <v>0</v>
      </c>
      <c r="AX15" s="12">
        <f t="shared" si="6"/>
        <v>2</v>
      </c>
      <c r="AY15" s="12">
        <f t="shared" si="7"/>
        <v>4</v>
      </c>
      <c r="AZ15" s="12">
        <f t="shared" si="8"/>
        <v>28</v>
      </c>
      <c r="BA15" s="12">
        <f>Janreport2[[#This Row],[Days]]-Janreport2[[#This Row],[Absent]]</f>
        <v>28</v>
      </c>
      <c r="BB15" s="27">
        <v>62000</v>
      </c>
      <c r="BC15" s="27">
        <f>Janreport2[[#This Row],[Salary]]/Janreport2[[#This Row],[Days]]</f>
        <v>2214.2857142857142</v>
      </c>
      <c r="BD15" s="27">
        <f>Janreport2[[#This Row],[Per Day Salary]]*Janreport2[[#This Row],[Absent]]</f>
        <v>0</v>
      </c>
      <c r="BE15" s="27">
        <f>Janreport2[[#This Row],[Salary]]-Janreport2[[#This Row],[Deduction]]</f>
        <v>62000</v>
      </c>
      <c r="BF15" s="28"/>
      <c r="BG15" s="33"/>
    </row>
    <row r="16" spans="1:59">
      <c r="A16"/>
      <c r="B16"/>
      <c r="C16"/>
      <c r="F16" s="32"/>
      <c r="G16" s="11">
        <v>8</v>
      </c>
      <c r="H16" s="12">
        <v>1008</v>
      </c>
      <c r="I16" s="13" t="s">
        <v>10</v>
      </c>
      <c r="J16" s="11">
        <f t="shared" si="9"/>
        <v>4</v>
      </c>
      <c r="K16" s="12" t="s">
        <v>43</v>
      </c>
      <c r="L16" s="12" t="str">
        <f t="shared" si="2"/>
        <v>WO</v>
      </c>
      <c r="M16" s="12" t="s">
        <v>43</v>
      </c>
      <c r="N16" s="12" t="s">
        <v>43</v>
      </c>
      <c r="O16" s="12" t="s">
        <v>40</v>
      </c>
      <c r="P16" s="12" t="s">
        <v>43</v>
      </c>
      <c r="Q16" s="12" t="s">
        <v>43</v>
      </c>
      <c r="R16" s="12" t="s">
        <v>43</v>
      </c>
      <c r="S16" s="12" t="str">
        <f t="shared" si="2"/>
        <v>WO</v>
      </c>
      <c r="T16" s="12" t="s">
        <v>43</v>
      </c>
      <c r="U16" s="12" t="s">
        <v>43</v>
      </c>
      <c r="V16" s="12" t="s">
        <v>43</v>
      </c>
      <c r="W16" s="12" t="s">
        <v>43</v>
      </c>
      <c r="X16" s="12" t="s">
        <v>40</v>
      </c>
      <c r="Y16" s="12" t="s">
        <v>43</v>
      </c>
      <c r="Z16" s="12" t="str">
        <f t="shared" si="2"/>
        <v>WO</v>
      </c>
      <c r="AA16" s="12" t="s">
        <v>43</v>
      </c>
      <c r="AB16" s="12" t="s">
        <v>43</v>
      </c>
      <c r="AC16" s="12" t="s">
        <v>43</v>
      </c>
      <c r="AD16" s="12" t="s">
        <v>43</v>
      </c>
      <c r="AE16" s="12" t="s">
        <v>43</v>
      </c>
      <c r="AF16" s="12" t="s">
        <v>43</v>
      </c>
      <c r="AG16" s="12" t="str">
        <f t="shared" si="2"/>
        <v>WO</v>
      </c>
      <c r="AH16" s="12" t="s">
        <v>43</v>
      </c>
      <c r="AI16" s="12" t="s">
        <v>43</v>
      </c>
      <c r="AJ16" s="12" t="s">
        <v>44</v>
      </c>
      <c r="AK16" s="12" t="s">
        <v>43</v>
      </c>
      <c r="AL16" s="12" t="s">
        <v>43</v>
      </c>
      <c r="AM16" s="12"/>
      <c r="AN16" s="12"/>
      <c r="AO16" s="13"/>
      <c r="AP16" s="32"/>
      <c r="AQ16" s="33"/>
      <c r="AR16" s="11">
        <v>8</v>
      </c>
      <c r="AS16" s="12">
        <v>1008</v>
      </c>
      <c r="AT16" s="12" t="str">
        <f t="shared" si="3"/>
        <v>February</v>
      </c>
      <c r="AU16" s="13" t="s">
        <v>10</v>
      </c>
      <c r="AV16" s="11">
        <f t="shared" si="4"/>
        <v>21</v>
      </c>
      <c r="AW16" s="12">
        <f t="shared" si="5"/>
        <v>1</v>
      </c>
      <c r="AX16" s="12">
        <f t="shared" si="6"/>
        <v>2</v>
      </c>
      <c r="AY16" s="12">
        <f t="shared" si="7"/>
        <v>4</v>
      </c>
      <c r="AZ16" s="12">
        <f t="shared" si="8"/>
        <v>28</v>
      </c>
      <c r="BA16" s="12">
        <f>Janreport2[[#This Row],[Days]]-Janreport2[[#This Row],[Absent]]</f>
        <v>27</v>
      </c>
      <c r="BB16" s="27">
        <v>50000</v>
      </c>
      <c r="BC16" s="27">
        <f>Janreport2[[#This Row],[Salary]]/Janreport2[[#This Row],[Days]]</f>
        <v>1785.7142857142858</v>
      </c>
      <c r="BD16" s="27">
        <f>Janreport2[[#This Row],[Per Day Salary]]*Janreport2[[#This Row],[Absent]]</f>
        <v>1785.7142857142858</v>
      </c>
      <c r="BE16" s="27">
        <f>Janreport2[[#This Row],[Salary]]-Janreport2[[#This Row],[Deduction]]</f>
        <v>48214.285714285717</v>
      </c>
      <c r="BF16" s="28"/>
      <c r="BG16" s="33"/>
    </row>
    <row r="17" spans="1:59">
      <c r="A17"/>
      <c r="B17"/>
      <c r="C17"/>
      <c r="F17" s="32"/>
      <c r="G17" s="11">
        <v>9</v>
      </c>
      <c r="H17" s="12">
        <v>1009</v>
      </c>
      <c r="I17" s="13" t="s">
        <v>11</v>
      </c>
      <c r="J17" s="11">
        <f t="shared" si="9"/>
        <v>4</v>
      </c>
      <c r="K17" s="12" t="s">
        <v>43</v>
      </c>
      <c r="L17" s="12" t="str">
        <f t="shared" si="2"/>
        <v>WO</v>
      </c>
      <c r="M17" s="12" t="s">
        <v>43</v>
      </c>
      <c r="N17" s="12" t="s">
        <v>43</v>
      </c>
      <c r="O17" s="12" t="s">
        <v>40</v>
      </c>
      <c r="P17" s="12" t="s">
        <v>43</v>
      </c>
      <c r="Q17" s="12" t="s">
        <v>43</v>
      </c>
      <c r="R17" s="12" t="s">
        <v>43</v>
      </c>
      <c r="S17" s="12" t="str">
        <f t="shared" si="2"/>
        <v>WO</v>
      </c>
      <c r="T17" s="12" t="s">
        <v>43</v>
      </c>
      <c r="U17" s="12" t="s">
        <v>43</v>
      </c>
      <c r="V17" s="12" t="s">
        <v>43</v>
      </c>
      <c r="W17" s="12" t="s">
        <v>43</v>
      </c>
      <c r="X17" s="12" t="s">
        <v>40</v>
      </c>
      <c r="Y17" s="12" t="s">
        <v>43</v>
      </c>
      <c r="Z17" s="12" t="str">
        <f t="shared" si="2"/>
        <v>WO</v>
      </c>
      <c r="AA17" s="12" t="s">
        <v>43</v>
      </c>
      <c r="AB17" s="12" t="s">
        <v>43</v>
      </c>
      <c r="AC17" s="12" t="s">
        <v>43</v>
      </c>
      <c r="AD17" s="12" t="s">
        <v>44</v>
      </c>
      <c r="AE17" s="12" t="s">
        <v>43</v>
      </c>
      <c r="AF17" s="12" t="s">
        <v>43</v>
      </c>
      <c r="AG17" s="12" t="str">
        <f t="shared" ref="AG17:AG28" si="10">IF(AG$7="Sun","WO","")</f>
        <v>WO</v>
      </c>
      <c r="AH17" s="12" t="s">
        <v>43</v>
      </c>
      <c r="AI17" s="12" t="s">
        <v>43</v>
      </c>
      <c r="AJ17" s="12" t="s">
        <v>43</v>
      </c>
      <c r="AK17" s="12" t="s">
        <v>43</v>
      </c>
      <c r="AL17" s="12" t="s">
        <v>43</v>
      </c>
      <c r="AM17" s="12"/>
      <c r="AN17" s="12"/>
      <c r="AO17" s="13"/>
      <c r="AP17" s="32"/>
      <c r="AQ17" s="33"/>
      <c r="AR17" s="11">
        <v>9</v>
      </c>
      <c r="AS17" s="12">
        <v>1009</v>
      </c>
      <c r="AT17" s="12" t="str">
        <f t="shared" si="3"/>
        <v>February</v>
      </c>
      <c r="AU17" s="13" t="s">
        <v>11</v>
      </c>
      <c r="AV17" s="11">
        <f t="shared" si="4"/>
        <v>21</v>
      </c>
      <c r="AW17" s="12">
        <f t="shared" si="5"/>
        <v>1</v>
      </c>
      <c r="AX17" s="12">
        <f t="shared" si="6"/>
        <v>2</v>
      </c>
      <c r="AY17" s="12">
        <f t="shared" si="7"/>
        <v>4</v>
      </c>
      <c r="AZ17" s="12">
        <f t="shared" si="8"/>
        <v>28</v>
      </c>
      <c r="BA17" s="12">
        <f>Janreport2[[#This Row],[Days]]-Janreport2[[#This Row],[Absent]]</f>
        <v>27</v>
      </c>
      <c r="BB17" s="27">
        <v>25000</v>
      </c>
      <c r="BC17" s="27">
        <f>Janreport2[[#This Row],[Salary]]/Janreport2[[#This Row],[Days]]</f>
        <v>892.85714285714289</v>
      </c>
      <c r="BD17" s="27">
        <f>Janreport2[[#This Row],[Per Day Salary]]*Janreport2[[#This Row],[Absent]]</f>
        <v>892.85714285714289</v>
      </c>
      <c r="BE17" s="27">
        <f>Janreport2[[#This Row],[Salary]]-Janreport2[[#This Row],[Deduction]]</f>
        <v>24107.142857142859</v>
      </c>
      <c r="BF17" s="28"/>
      <c r="BG17" s="33"/>
    </row>
    <row r="18" spans="1:59">
      <c r="A18"/>
      <c r="B18"/>
      <c r="C18"/>
      <c r="F18" s="32"/>
      <c r="G18" s="11">
        <v>10</v>
      </c>
      <c r="H18" s="12">
        <v>1010</v>
      </c>
      <c r="I18" s="13" t="s">
        <v>12</v>
      </c>
      <c r="J18" s="11">
        <f t="shared" si="9"/>
        <v>4</v>
      </c>
      <c r="K18" s="12" t="s">
        <v>43</v>
      </c>
      <c r="L18" s="12" t="str">
        <f t="shared" ref="L18:Z28" si="11">IF(L$7="Sun","WO","")</f>
        <v>WO</v>
      </c>
      <c r="M18" s="12" t="s">
        <v>43</v>
      </c>
      <c r="N18" s="12" t="s">
        <v>43</v>
      </c>
      <c r="O18" s="12" t="s">
        <v>40</v>
      </c>
      <c r="P18" s="12" t="s">
        <v>43</v>
      </c>
      <c r="Q18" s="12" t="s">
        <v>43</v>
      </c>
      <c r="R18" s="12" t="s">
        <v>43</v>
      </c>
      <c r="S18" s="12" t="str">
        <f t="shared" si="11"/>
        <v>WO</v>
      </c>
      <c r="T18" s="12" t="s">
        <v>43</v>
      </c>
      <c r="U18" s="12" t="s">
        <v>43</v>
      </c>
      <c r="V18" s="12" t="s">
        <v>44</v>
      </c>
      <c r="W18" s="12" t="s">
        <v>43</v>
      </c>
      <c r="X18" s="12" t="s">
        <v>40</v>
      </c>
      <c r="Y18" s="12" t="s">
        <v>43</v>
      </c>
      <c r="Z18" s="12" t="str">
        <f t="shared" si="11"/>
        <v>WO</v>
      </c>
      <c r="AA18" s="12" t="s">
        <v>43</v>
      </c>
      <c r="AB18" s="12" t="s">
        <v>43</v>
      </c>
      <c r="AC18" s="12" t="s">
        <v>43</v>
      </c>
      <c r="AD18" s="12" t="s">
        <v>43</v>
      </c>
      <c r="AE18" s="12" t="s">
        <v>43</v>
      </c>
      <c r="AF18" s="12" t="s">
        <v>43</v>
      </c>
      <c r="AG18" s="12" t="str">
        <f t="shared" si="10"/>
        <v>WO</v>
      </c>
      <c r="AH18" s="12" t="s">
        <v>43</v>
      </c>
      <c r="AI18" s="12" t="s">
        <v>43</v>
      </c>
      <c r="AJ18" s="12" t="s">
        <v>43</v>
      </c>
      <c r="AK18" s="12" t="s">
        <v>43</v>
      </c>
      <c r="AL18" s="12" t="s">
        <v>43</v>
      </c>
      <c r="AM18" s="12"/>
      <c r="AN18" s="12"/>
      <c r="AO18" s="13"/>
      <c r="AP18" s="32"/>
      <c r="AQ18" s="33"/>
      <c r="AR18" s="11">
        <v>10</v>
      </c>
      <c r="AS18" s="12">
        <v>1010</v>
      </c>
      <c r="AT18" s="12" t="str">
        <f t="shared" si="3"/>
        <v>February</v>
      </c>
      <c r="AU18" s="13" t="s">
        <v>12</v>
      </c>
      <c r="AV18" s="11">
        <f t="shared" si="4"/>
        <v>21</v>
      </c>
      <c r="AW18" s="12">
        <f t="shared" si="5"/>
        <v>1</v>
      </c>
      <c r="AX18" s="12">
        <f t="shared" si="6"/>
        <v>2</v>
      </c>
      <c r="AY18" s="12">
        <f t="shared" si="7"/>
        <v>4</v>
      </c>
      <c r="AZ18" s="12">
        <f t="shared" si="8"/>
        <v>28</v>
      </c>
      <c r="BA18" s="12">
        <f>Janreport2[[#This Row],[Days]]-Janreport2[[#This Row],[Absent]]</f>
        <v>27</v>
      </c>
      <c r="BB18" s="27">
        <v>45000</v>
      </c>
      <c r="BC18" s="27">
        <f>Janreport2[[#This Row],[Salary]]/Janreport2[[#This Row],[Days]]</f>
        <v>1607.1428571428571</v>
      </c>
      <c r="BD18" s="27">
        <f>Janreport2[[#This Row],[Per Day Salary]]*Janreport2[[#This Row],[Absent]]</f>
        <v>1607.1428571428571</v>
      </c>
      <c r="BE18" s="27">
        <f>Janreport2[[#This Row],[Salary]]-Janreport2[[#This Row],[Deduction]]</f>
        <v>43392.857142857145</v>
      </c>
      <c r="BF18" s="28"/>
      <c r="BG18" s="33"/>
    </row>
    <row r="19" spans="1:59">
      <c r="A19"/>
      <c r="B19"/>
      <c r="C19"/>
      <c r="F19" s="32"/>
      <c r="G19" s="11">
        <v>11</v>
      </c>
      <c r="H19" s="12">
        <v>1011</v>
      </c>
      <c r="I19" s="13" t="s">
        <v>13</v>
      </c>
      <c r="J19" s="11">
        <f t="shared" si="9"/>
        <v>4</v>
      </c>
      <c r="K19" s="12" t="s">
        <v>43</v>
      </c>
      <c r="L19" s="12" t="str">
        <f t="shared" si="11"/>
        <v>WO</v>
      </c>
      <c r="M19" s="12" t="s">
        <v>43</v>
      </c>
      <c r="N19" s="12" t="s">
        <v>43</v>
      </c>
      <c r="O19" s="12" t="s">
        <v>40</v>
      </c>
      <c r="P19" s="12" t="s">
        <v>43</v>
      </c>
      <c r="Q19" s="12" t="s">
        <v>43</v>
      </c>
      <c r="R19" s="12" t="s">
        <v>43</v>
      </c>
      <c r="S19" s="12" t="str">
        <f t="shared" si="11"/>
        <v>WO</v>
      </c>
      <c r="T19" s="12" t="s">
        <v>43</v>
      </c>
      <c r="U19" s="12" t="s">
        <v>43</v>
      </c>
      <c r="V19" s="12" t="s">
        <v>43</v>
      </c>
      <c r="W19" s="12" t="s">
        <v>43</v>
      </c>
      <c r="X19" s="12" t="s">
        <v>40</v>
      </c>
      <c r="Y19" s="12" t="s">
        <v>43</v>
      </c>
      <c r="Z19" s="12" t="str">
        <f t="shared" si="11"/>
        <v>WO</v>
      </c>
      <c r="AA19" s="12" t="s">
        <v>43</v>
      </c>
      <c r="AB19" s="12" t="s">
        <v>43</v>
      </c>
      <c r="AC19" s="12" t="s">
        <v>43</v>
      </c>
      <c r="AD19" s="12" t="s">
        <v>43</v>
      </c>
      <c r="AE19" s="12" t="s">
        <v>43</v>
      </c>
      <c r="AF19" s="12" t="s">
        <v>43</v>
      </c>
      <c r="AG19" s="12" t="str">
        <f t="shared" si="10"/>
        <v>WO</v>
      </c>
      <c r="AH19" s="12" t="s">
        <v>43</v>
      </c>
      <c r="AI19" s="12" t="s">
        <v>43</v>
      </c>
      <c r="AJ19" s="12" t="s">
        <v>43</v>
      </c>
      <c r="AK19" s="12" t="s">
        <v>43</v>
      </c>
      <c r="AL19" s="12" t="s">
        <v>43</v>
      </c>
      <c r="AM19" s="12"/>
      <c r="AN19" s="12"/>
      <c r="AO19" s="13"/>
      <c r="AP19" s="32"/>
      <c r="AQ19" s="33"/>
      <c r="AR19" s="11">
        <v>11</v>
      </c>
      <c r="AS19" s="12">
        <v>1011</v>
      </c>
      <c r="AT19" s="12" t="str">
        <f t="shared" si="3"/>
        <v>February</v>
      </c>
      <c r="AU19" s="13" t="s">
        <v>13</v>
      </c>
      <c r="AV19" s="11">
        <f t="shared" si="4"/>
        <v>22</v>
      </c>
      <c r="AW19" s="12">
        <f t="shared" si="5"/>
        <v>0</v>
      </c>
      <c r="AX19" s="12">
        <f t="shared" si="6"/>
        <v>2</v>
      </c>
      <c r="AY19" s="12">
        <f t="shared" si="7"/>
        <v>4</v>
      </c>
      <c r="AZ19" s="12">
        <f t="shared" si="8"/>
        <v>28</v>
      </c>
      <c r="BA19" s="12">
        <f>Janreport2[[#This Row],[Days]]-Janreport2[[#This Row],[Absent]]</f>
        <v>28</v>
      </c>
      <c r="BB19" s="27">
        <v>48000</v>
      </c>
      <c r="BC19" s="27">
        <f>Janreport2[[#This Row],[Salary]]/Janreport2[[#This Row],[Days]]</f>
        <v>1714.2857142857142</v>
      </c>
      <c r="BD19" s="27">
        <f>Janreport2[[#This Row],[Per Day Salary]]*Janreport2[[#This Row],[Absent]]</f>
        <v>0</v>
      </c>
      <c r="BE19" s="27">
        <f>Janreport2[[#This Row],[Salary]]-Janreport2[[#This Row],[Deduction]]</f>
        <v>48000</v>
      </c>
      <c r="BF19" s="28"/>
      <c r="BG19" s="33"/>
    </row>
    <row r="20" spans="1:59">
      <c r="A20"/>
      <c r="B20"/>
      <c r="C20"/>
      <c r="F20" s="32"/>
      <c r="G20" s="11">
        <v>12</v>
      </c>
      <c r="H20" s="12">
        <v>1012</v>
      </c>
      <c r="I20" s="13" t="s">
        <v>14</v>
      </c>
      <c r="J20" s="11">
        <f t="shared" si="9"/>
        <v>4</v>
      </c>
      <c r="K20" s="12" t="s">
        <v>43</v>
      </c>
      <c r="L20" s="12" t="str">
        <f t="shared" si="11"/>
        <v>WO</v>
      </c>
      <c r="M20" s="12" t="s">
        <v>43</v>
      </c>
      <c r="N20" s="12" t="s">
        <v>43</v>
      </c>
      <c r="O20" s="12" t="s">
        <v>40</v>
      </c>
      <c r="P20" s="12" t="s">
        <v>43</v>
      </c>
      <c r="Q20" s="12" t="s">
        <v>43</v>
      </c>
      <c r="R20" s="12" t="s">
        <v>43</v>
      </c>
      <c r="S20" s="12" t="str">
        <f t="shared" si="11"/>
        <v>WO</v>
      </c>
      <c r="T20" s="12" t="s">
        <v>43</v>
      </c>
      <c r="U20" s="12" t="s">
        <v>43</v>
      </c>
      <c r="V20" s="12" t="s">
        <v>43</v>
      </c>
      <c r="W20" s="12" t="s">
        <v>43</v>
      </c>
      <c r="X20" s="12" t="s">
        <v>40</v>
      </c>
      <c r="Y20" s="12" t="s">
        <v>43</v>
      </c>
      <c r="Z20" s="12" t="str">
        <f t="shared" si="11"/>
        <v>WO</v>
      </c>
      <c r="AA20" s="12" t="s">
        <v>43</v>
      </c>
      <c r="AB20" s="12" t="s">
        <v>43</v>
      </c>
      <c r="AC20" s="12" t="s">
        <v>43</v>
      </c>
      <c r="AD20" s="12" t="s">
        <v>43</v>
      </c>
      <c r="AE20" s="12" t="s">
        <v>43</v>
      </c>
      <c r="AF20" s="12" t="s">
        <v>43</v>
      </c>
      <c r="AG20" s="12" t="str">
        <f t="shared" si="10"/>
        <v>WO</v>
      </c>
      <c r="AH20" s="12" t="s">
        <v>43</v>
      </c>
      <c r="AI20" s="12" t="s">
        <v>43</v>
      </c>
      <c r="AJ20" s="12" t="s">
        <v>43</v>
      </c>
      <c r="AK20" s="12" t="s">
        <v>43</v>
      </c>
      <c r="AL20" s="12" t="s">
        <v>43</v>
      </c>
      <c r="AM20" s="12"/>
      <c r="AN20" s="12"/>
      <c r="AO20" s="13"/>
      <c r="AP20" s="32"/>
      <c r="AQ20" s="33"/>
      <c r="AR20" s="11">
        <v>12</v>
      </c>
      <c r="AS20" s="12">
        <v>1012</v>
      </c>
      <c r="AT20" s="12" t="str">
        <f t="shared" si="3"/>
        <v>February</v>
      </c>
      <c r="AU20" s="13" t="s">
        <v>14</v>
      </c>
      <c r="AV20" s="11">
        <f t="shared" si="4"/>
        <v>22</v>
      </c>
      <c r="AW20" s="12">
        <f t="shared" si="5"/>
        <v>0</v>
      </c>
      <c r="AX20" s="12">
        <f t="shared" si="6"/>
        <v>2</v>
      </c>
      <c r="AY20" s="12">
        <f t="shared" si="7"/>
        <v>4</v>
      </c>
      <c r="AZ20" s="12">
        <f t="shared" si="8"/>
        <v>28</v>
      </c>
      <c r="BA20" s="12">
        <f>Janreport2[[#This Row],[Days]]-Janreport2[[#This Row],[Absent]]</f>
        <v>28</v>
      </c>
      <c r="BB20" s="27">
        <v>52000</v>
      </c>
      <c r="BC20" s="27">
        <f>Janreport2[[#This Row],[Salary]]/Janreport2[[#This Row],[Days]]</f>
        <v>1857.1428571428571</v>
      </c>
      <c r="BD20" s="27">
        <f>Janreport2[[#This Row],[Per Day Salary]]*Janreport2[[#This Row],[Absent]]</f>
        <v>0</v>
      </c>
      <c r="BE20" s="27">
        <f>Janreport2[[#This Row],[Salary]]-Janreport2[[#This Row],[Deduction]]</f>
        <v>52000</v>
      </c>
      <c r="BF20" s="28"/>
      <c r="BG20" s="33"/>
    </row>
    <row r="21" spans="1:59">
      <c r="A21"/>
      <c r="B21"/>
      <c r="C21"/>
      <c r="F21" s="32"/>
      <c r="G21" s="11">
        <v>13</v>
      </c>
      <c r="H21" s="12">
        <v>1013</v>
      </c>
      <c r="I21" s="13" t="s">
        <v>15</v>
      </c>
      <c r="J21" s="11">
        <f t="shared" si="9"/>
        <v>4</v>
      </c>
      <c r="K21" s="12" t="s">
        <v>43</v>
      </c>
      <c r="L21" s="12" t="str">
        <f t="shared" si="11"/>
        <v>WO</v>
      </c>
      <c r="M21" s="12" t="s">
        <v>43</v>
      </c>
      <c r="N21" s="12" t="s">
        <v>43</v>
      </c>
      <c r="O21" s="12" t="s">
        <v>40</v>
      </c>
      <c r="P21" s="12" t="s">
        <v>43</v>
      </c>
      <c r="Q21" s="12" t="s">
        <v>43</v>
      </c>
      <c r="R21" s="12" t="s">
        <v>43</v>
      </c>
      <c r="S21" s="12" t="str">
        <f t="shared" si="11"/>
        <v>WO</v>
      </c>
      <c r="T21" s="12" t="s">
        <v>43</v>
      </c>
      <c r="U21" s="12" t="s">
        <v>43</v>
      </c>
      <c r="V21" s="12" t="s">
        <v>43</v>
      </c>
      <c r="W21" s="12" t="s">
        <v>43</v>
      </c>
      <c r="X21" s="12" t="s">
        <v>40</v>
      </c>
      <c r="Y21" s="12" t="s">
        <v>43</v>
      </c>
      <c r="Z21" s="12" t="str">
        <f t="shared" si="11"/>
        <v>WO</v>
      </c>
      <c r="AA21" s="12" t="s">
        <v>43</v>
      </c>
      <c r="AB21" s="12" t="s">
        <v>43</v>
      </c>
      <c r="AC21" s="12" t="s">
        <v>43</v>
      </c>
      <c r="AD21" s="12" t="s">
        <v>43</v>
      </c>
      <c r="AE21" s="12" t="s">
        <v>43</v>
      </c>
      <c r="AF21" s="12" t="s">
        <v>43</v>
      </c>
      <c r="AG21" s="12" t="str">
        <f t="shared" si="10"/>
        <v>WO</v>
      </c>
      <c r="AH21" s="12" t="s">
        <v>43</v>
      </c>
      <c r="AI21" s="12" t="s">
        <v>43</v>
      </c>
      <c r="AJ21" s="12" t="s">
        <v>43</v>
      </c>
      <c r="AK21" s="12" t="s">
        <v>43</v>
      </c>
      <c r="AL21" s="12" t="s">
        <v>43</v>
      </c>
      <c r="AM21" s="12"/>
      <c r="AN21" s="12"/>
      <c r="AO21" s="13"/>
      <c r="AP21" s="32"/>
      <c r="AQ21" s="33"/>
      <c r="AR21" s="11">
        <v>13</v>
      </c>
      <c r="AS21" s="12">
        <v>1013</v>
      </c>
      <c r="AT21" s="12" t="str">
        <f t="shared" si="3"/>
        <v>February</v>
      </c>
      <c r="AU21" s="13" t="s">
        <v>15</v>
      </c>
      <c r="AV21" s="11">
        <f t="shared" si="4"/>
        <v>22</v>
      </c>
      <c r="AW21" s="12">
        <f t="shared" si="5"/>
        <v>0</v>
      </c>
      <c r="AX21" s="12">
        <f t="shared" si="6"/>
        <v>2</v>
      </c>
      <c r="AY21" s="12">
        <f t="shared" si="7"/>
        <v>4</v>
      </c>
      <c r="AZ21" s="12">
        <f t="shared" si="8"/>
        <v>28</v>
      </c>
      <c r="BA21" s="12">
        <f>Janreport2[[#This Row],[Days]]-Janreport2[[#This Row],[Absent]]</f>
        <v>28</v>
      </c>
      <c r="BB21" s="27">
        <v>42000</v>
      </c>
      <c r="BC21" s="27">
        <f>Janreport2[[#This Row],[Salary]]/Janreport2[[#This Row],[Days]]</f>
        <v>1500</v>
      </c>
      <c r="BD21" s="27">
        <f>Janreport2[[#This Row],[Per Day Salary]]*Janreport2[[#This Row],[Absent]]</f>
        <v>0</v>
      </c>
      <c r="BE21" s="27">
        <f>Janreport2[[#This Row],[Salary]]-Janreport2[[#This Row],[Deduction]]</f>
        <v>42000</v>
      </c>
      <c r="BF21" s="28"/>
      <c r="BG21" s="33"/>
    </row>
    <row r="22" spans="1:59">
      <c r="A22"/>
      <c r="B22"/>
      <c r="C22"/>
      <c r="F22" s="32"/>
      <c r="G22" s="11">
        <v>14</v>
      </c>
      <c r="H22" s="12">
        <v>1014</v>
      </c>
      <c r="I22" s="13" t="s">
        <v>16</v>
      </c>
      <c r="J22" s="11">
        <f t="shared" si="9"/>
        <v>4</v>
      </c>
      <c r="K22" s="12" t="s">
        <v>43</v>
      </c>
      <c r="L22" s="12" t="str">
        <f t="shared" si="11"/>
        <v>WO</v>
      </c>
      <c r="M22" s="12" t="s">
        <v>43</v>
      </c>
      <c r="N22" s="12" t="s">
        <v>43</v>
      </c>
      <c r="O22" s="12" t="s">
        <v>40</v>
      </c>
      <c r="P22" s="12" t="s">
        <v>43</v>
      </c>
      <c r="Q22" s="12" t="s">
        <v>43</v>
      </c>
      <c r="R22" s="12" t="s">
        <v>43</v>
      </c>
      <c r="S22" s="12" t="str">
        <f t="shared" si="11"/>
        <v>WO</v>
      </c>
      <c r="T22" s="12" t="s">
        <v>43</v>
      </c>
      <c r="U22" s="12" t="s">
        <v>43</v>
      </c>
      <c r="V22" s="12" t="s">
        <v>43</v>
      </c>
      <c r="W22" s="12" t="s">
        <v>43</v>
      </c>
      <c r="X22" s="12" t="s">
        <v>40</v>
      </c>
      <c r="Y22" s="12" t="s">
        <v>43</v>
      </c>
      <c r="Z22" s="12" t="str">
        <f t="shared" si="11"/>
        <v>WO</v>
      </c>
      <c r="AA22" s="12" t="s">
        <v>43</v>
      </c>
      <c r="AB22" s="12" t="s">
        <v>43</v>
      </c>
      <c r="AC22" s="12" t="s">
        <v>43</v>
      </c>
      <c r="AD22" s="12" t="s">
        <v>43</v>
      </c>
      <c r="AE22" s="12" t="s">
        <v>43</v>
      </c>
      <c r="AF22" s="12" t="s">
        <v>43</v>
      </c>
      <c r="AG22" s="12" t="str">
        <f t="shared" si="10"/>
        <v>WO</v>
      </c>
      <c r="AH22" s="12" t="s">
        <v>43</v>
      </c>
      <c r="AI22" s="12" t="s">
        <v>43</v>
      </c>
      <c r="AJ22" s="12" t="s">
        <v>43</v>
      </c>
      <c r="AK22" s="12" t="s">
        <v>43</v>
      </c>
      <c r="AL22" s="12" t="s">
        <v>43</v>
      </c>
      <c r="AM22" s="12"/>
      <c r="AN22" s="12"/>
      <c r="AO22" s="13"/>
      <c r="AP22" s="32"/>
      <c r="AQ22" s="33"/>
      <c r="AR22" s="11">
        <v>14</v>
      </c>
      <c r="AS22" s="12">
        <v>1014</v>
      </c>
      <c r="AT22" s="12" t="str">
        <f t="shared" si="3"/>
        <v>February</v>
      </c>
      <c r="AU22" s="13" t="s">
        <v>16</v>
      </c>
      <c r="AV22" s="11">
        <f t="shared" si="4"/>
        <v>22</v>
      </c>
      <c r="AW22" s="12">
        <f t="shared" si="5"/>
        <v>0</v>
      </c>
      <c r="AX22" s="12">
        <f t="shared" si="6"/>
        <v>2</v>
      </c>
      <c r="AY22" s="12">
        <f t="shared" si="7"/>
        <v>4</v>
      </c>
      <c r="AZ22" s="12">
        <f t="shared" si="8"/>
        <v>28</v>
      </c>
      <c r="BA22" s="12">
        <f>Janreport2[[#This Row],[Days]]-Janreport2[[#This Row],[Absent]]</f>
        <v>28</v>
      </c>
      <c r="BB22" s="27">
        <v>15000</v>
      </c>
      <c r="BC22" s="27">
        <f>Janreport2[[#This Row],[Salary]]/Janreport2[[#This Row],[Days]]</f>
        <v>535.71428571428567</v>
      </c>
      <c r="BD22" s="27">
        <f>Janreport2[[#This Row],[Per Day Salary]]*Janreport2[[#This Row],[Absent]]</f>
        <v>0</v>
      </c>
      <c r="BE22" s="27">
        <f>Janreport2[[#This Row],[Salary]]-Janreport2[[#This Row],[Deduction]]</f>
        <v>15000</v>
      </c>
      <c r="BF22" s="28"/>
      <c r="BG22" s="33"/>
    </row>
    <row r="23" spans="1:59">
      <c r="A23"/>
      <c r="B23"/>
      <c r="C23"/>
      <c r="F23" s="32"/>
      <c r="G23" s="11">
        <v>15</v>
      </c>
      <c r="H23" s="12">
        <v>1015</v>
      </c>
      <c r="I23" s="13" t="s">
        <v>17</v>
      </c>
      <c r="J23" s="11">
        <f t="shared" si="9"/>
        <v>4</v>
      </c>
      <c r="K23" s="12" t="s">
        <v>43</v>
      </c>
      <c r="L23" s="12" t="str">
        <f t="shared" si="11"/>
        <v>WO</v>
      </c>
      <c r="M23" s="12" t="s">
        <v>44</v>
      </c>
      <c r="N23" s="12" t="s">
        <v>43</v>
      </c>
      <c r="O23" s="12" t="s">
        <v>40</v>
      </c>
      <c r="P23" s="12" t="s">
        <v>43</v>
      </c>
      <c r="Q23" s="12" t="s">
        <v>43</v>
      </c>
      <c r="R23" s="12" t="s">
        <v>43</v>
      </c>
      <c r="S23" s="12" t="str">
        <f t="shared" si="11"/>
        <v>WO</v>
      </c>
      <c r="T23" s="12" t="s">
        <v>43</v>
      </c>
      <c r="U23" s="12" t="s">
        <v>43</v>
      </c>
      <c r="V23" s="12" t="s">
        <v>43</v>
      </c>
      <c r="W23" s="12" t="s">
        <v>43</v>
      </c>
      <c r="X23" s="12" t="s">
        <v>40</v>
      </c>
      <c r="Y23" s="12" t="s">
        <v>43</v>
      </c>
      <c r="Z23" s="12" t="str">
        <f t="shared" si="11"/>
        <v>WO</v>
      </c>
      <c r="AA23" s="12" t="s">
        <v>43</v>
      </c>
      <c r="AB23" s="12" t="s">
        <v>43</v>
      </c>
      <c r="AC23" s="12" t="s">
        <v>43</v>
      </c>
      <c r="AD23" s="12" t="s">
        <v>43</v>
      </c>
      <c r="AE23" s="12" t="s">
        <v>43</v>
      </c>
      <c r="AF23" s="12" t="s">
        <v>43</v>
      </c>
      <c r="AG23" s="12" t="str">
        <f t="shared" si="10"/>
        <v>WO</v>
      </c>
      <c r="AH23" s="12" t="s">
        <v>43</v>
      </c>
      <c r="AI23" s="12" t="s">
        <v>43</v>
      </c>
      <c r="AJ23" s="12" t="s">
        <v>43</v>
      </c>
      <c r="AK23" s="12" t="s">
        <v>43</v>
      </c>
      <c r="AL23" s="12" t="s">
        <v>43</v>
      </c>
      <c r="AM23" s="12"/>
      <c r="AN23" s="12"/>
      <c r="AO23" s="13"/>
      <c r="AP23" s="32"/>
      <c r="AQ23" s="33"/>
      <c r="AR23" s="11">
        <v>15</v>
      </c>
      <c r="AS23" s="12">
        <v>1015</v>
      </c>
      <c r="AT23" s="12" t="str">
        <f t="shared" si="3"/>
        <v>February</v>
      </c>
      <c r="AU23" s="13" t="s">
        <v>17</v>
      </c>
      <c r="AV23" s="11">
        <f t="shared" si="4"/>
        <v>21</v>
      </c>
      <c r="AW23" s="12">
        <f t="shared" si="5"/>
        <v>1</v>
      </c>
      <c r="AX23" s="12">
        <f t="shared" si="6"/>
        <v>2</v>
      </c>
      <c r="AY23" s="12">
        <f t="shared" si="7"/>
        <v>4</v>
      </c>
      <c r="AZ23" s="12">
        <f t="shared" si="8"/>
        <v>28</v>
      </c>
      <c r="BA23" s="12">
        <f>Janreport2[[#This Row],[Days]]-Janreport2[[#This Row],[Absent]]</f>
        <v>27</v>
      </c>
      <c r="BB23" s="27">
        <v>46000</v>
      </c>
      <c r="BC23" s="27">
        <f>Janreport2[[#This Row],[Salary]]/Janreport2[[#This Row],[Days]]</f>
        <v>1642.8571428571429</v>
      </c>
      <c r="BD23" s="27">
        <f>Janreport2[[#This Row],[Per Day Salary]]*Janreport2[[#This Row],[Absent]]</f>
        <v>1642.8571428571429</v>
      </c>
      <c r="BE23" s="27">
        <f>Janreport2[[#This Row],[Salary]]-Janreport2[[#This Row],[Deduction]]</f>
        <v>44357.142857142855</v>
      </c>
      <c r="BF23" s="28"/>
      <c r="BG23" s="33"/>
    </row>
    <row r="24" spans="1:59">
      <c r="A24"/>
      <c r="B24"/>
      <c r="C24"/>
      <c r="F24" s="32"/>
      <c r="G24" s="11">
        <v>16</v>
      </c>
      <c r="H24" s="12">
        <v>1016</v>
      </c>
      <c r="I24" s="13" t="s">
        <v>18</v>
      </c>
      <c r="J24" s="11">
        <f t="shared" si="9"/>
        <v>4</v>
      </c>
      <c r="K24" s="12" t="s">
        <v>43</v>
      </c>
      <c r="L24" s="12" t="str">
        <f t="shared" si="11"/>
        <v>WO</v>
      </c>
      <c r="M24" s="12" t="s">
        <v>43</v>
      </c>
      <c r="N24" s="12" t="s">
        <v>43</v>
      </c>
      <c r="O24" s="12" t="s">
        <v>40</v>
      </c>
      <c r="P24" s="12" t="s">
        <v>43</v>
      </c>
      <c r="Q24" s="12" t="s">
        <v>43</v>
      </c>
      <c r="R24" s="12" t="s">
        <v>43</v>
      </c>
      <c r="S24" s="12" t="str">
        <f t="shared" si="11"/>
        <v>WO</v>
      </c>
      <c r="T24" s="12" t="s">
        <v>43</v>
      </c>
      <c r="U24" s="12" t="s">
        <v>43</v>
      </c>
      <c r="V24" s="12" t="s">
        <v>43</v>
      </c>
      <c r="W24" s="12" t="s">
        <v>43</v>
      </c>
      <c r="X24" s="12" t="s">
        <v>40</v>
      </c>
      <c r="Y24" s="12" t="s">
        <v>43</v>
      </c>
      <c r="Z24" s="12" t="str">
        <f t="shared" si="11"/>
        <v>WO</v>
      </c>
      <c r="AA24" s="12" t="s">
        <v>43</v>
      </c>
      <c r="AB24" s="12" t="s">
        <v>43</v>
      </c>
      <c r="AC24" s="12" t="s">
        <v>43</v>
      </c>
      <c r="AD24" s="12" t="s">
        <v>44</v>
      </c>
      <c r="AE24" s="12" t="s">
        <v>43</v>
      </c>
      <c r="AF24" s="12" t="s">
        <v>43</v>
      </c>
      <c r="AG24" s="12" t="str">
        <f t="shared" si="10"/>
        <v>WO</v>
      </c>
      <c r="AH24" s="12" t="s">
        <v>43</v>
      </c>
      <c r="AI24" s="12" t="s">
        <v>43</v>
      </c>
      <c r="AJ24" s="12" t="s">
        <v>43</v>
      </c>
      <c r="AK24" s="12" t="s">
        <v>43</v>
      </c>
      <c r="AL24" s="12" t="s">
        <v>43</v>
      </c>
      <c r="AM24" s="12"/>
      <c r="AN24" s="12"/>
      <c r="AO24" s="13"/>
      <c r="AP24" s="32"/>
      <c r="AQ24" s="33"/>
      <c r="AR24" s="11">
        <v>16</v>
      </c>
      <c r="AS24" s="12">
        <v>1016</v>
      </c>
      <c r="AT24" s="12" t="str">
        <f t="shared" si="3"/>
        <v>February</v>
      </c>
      <c r="AU24" s="13" t="s">
        <v>18</v>
      </c>
      <c r="AV24" s="11">
        <f t="shared" si="4"/>
        <v>21</v>
      </c>
      <c r="AW24" s="12">
        <f t="shared" si="5"/>
        <v>1</v>
      </c>
      <c r="AX24" s="12">
        <f t="shared" si="6"/>
        <v>2</v>
      </c>
      <c r="AY24" s="12">
        <f t="shared" si="7"/>
        <v>4</v>
      </c>
      <c r="AZ24" s="12">
        <f t="shared" si="8"/>
        <v>28</v>
      </c>
      <c r="BA24" s="12">
        <f>Janreport2[[#This Row],[Days]]-Janreport2[[#This Row],[Absent]]</f>
        <v>27</v>
      </c>
      <c r="BB24" s="27">
        <v>52000</v>
      </c>
      <c r="BC24" s="27">
        <f>Janreport2[[#This Row],[Salary]]/Janreport2[[#This Row],[Days]]</f>
        <v>1857.1428571428571</v>
      </c>
      <c r="BD24" s="27">
        <f>Janreport2[[#This Row],[Per Day Salary]]*Janreport2[[#This Row],[Absent]]</f>
        <v>1857.1428571428571</v>
      </c>
      <c r="BE24" s="27">
        <f>Janreport2[[#This Row],[Salary]]-Janreport2[[#This Row],[Deduction]]</f>
        <v>50142.857142857145</v>
      </c>
      <c r="BF24" s="28"/>
      <c r="BG24" s="33"/>
    </row>
    <row r="25" spans="1:59">
      <c r="A25"/>
      <c r="B25"/>
      <c r="C25"/>
      <c r="F25" s="32"/>
      <c r="G25" s="11">
        <v>17</v>
      </c>
      <c r="H25" s="12">
        <v>1017</v>
      </c>
      <c r="I25" s="13" t="s">
        <v>19</v>
      </c>
      <c r="J25" s="11">
        <f t="shared" si="9"/>
        <v>4</v>
      </c>
      <c r="K25" s="12" t="s">
        <v>43</v>
      </c>
      <c r="L25" s="12" t="str">
        <f t="shared" si="11"/>
        <v>WO</v>
      </c>
      <c r="M25" s="12" t="s">
        <v>43</v>
      </c>
      <c r="N25" s="12" t="s">
        <v>43</v>
      </c>
      <c r="O25" s="12" t="s">
        <v>40</v>
      </c>
      <c r="P25" s="12" t="s">
        <v>43</v>
      </c>
      <c r="Q25" s="12" t="s">
        <v>43</v>
      </c>
      <c r="R25" s="12" t="s">
        <v>43</v>
      </c>
      <c r="S25" s="12" t="str">
        <f t="shared" si="11"/>
        <v>WO</v>
      </c>
      <c r="T25" s="12" t="s">
        <v>43</v>
      </c>
      <c r="U25" s="12" t="s">
        <v>43</v>
      </c>
      <c r="V25" s="12" t="s">
        <v>43</v>
      </c>
      <c r="W25" s="12" t="s">
        <v>43</v>
      </c>
      <c r="X25" s="12" t="s">
        <v>40</v>
      </c>
      <c r="Y25" s="12" t="s">
        <v>43</v>
      </c>
      <c r="Z25" s="12" t="str">
        <f t="shared" si="11"/>
        <v>WO</v>
      </c>
      <c r="AA25" s="12" t="s">
        <v>43</v>
      </c>
      <c r="AB25" s="12" t="s">
        <v>43</v>
      </c>
      <c r="AC25" s="12" t="s">
        <v>44</v>
      </c>
      <c r="AD25" s="12" t="s">
        <v>43</v>
      </c>
      <c r="AE25" s="12" t="s">
        <v>43</v>
      </c>
      <c r="AF25" s="12" t="s">
        <v>43</v>
      </c>
      <c r="AG25" s="12" t="str">
        <f t="shared" si="10"/>
        <v>WO</v>
      </c>
      <c r="AH25" s="12" t="s">
        <v>43</v>
      </c>
      <c r="AI25" s="12" t="s">
        <v>43</v>
      </c>
      <c r="AJ25" s="12" t="s">
        <v>43</v>
      </c>
      <c r="AK25" s="12" t="s">
        <v>43</v>
      </c>
      <c r="AL25" s="12" t="s">
        <v>43</v>
      </c>
      <c r="AM25" s="12"/>
      <c r="AN25" s="12"/>
      <c r="AO25" s="13"/>
      <c r="AP25" s="32"/>
      <c r="AQ25" s="33"/>
      <c r="AR25" s="11">
        <v>17</v>
      </c>
      <c r="AS25" s="12">
        <v>1017</v>
      </c>
      <c r="AT25" s="12" t="str">
        <f t="shared" si="3"/>
        <v>February</v>
      </c>
      <c r="AU25" s="13" t="s">
        <v>19</v>
      </c>
      <c r="AV25" s="11">
        <f t="shared" si="4"/>
        <v>21</v>
      </c>
      <c r="AW25" s="12">
        <f t="shared" si="5"/>
        <v>1</v>
      </c>
      <c r="AX25" s="12">
        <f t="shared" si="6"/>
        <v>2</v>
      </c>
      <c r="AY25" s="12">
        <f t="shared" si="7"/>
        <v>4</v>
      </c>
      <c r="AZ25" s="12">
        <f t="shared" si="8"/>
        <v>28</v>
      </c>
      <c r="BA25" s="12">
        <f>Janreport2[[#This Row],[Days]]-Janreport2[[#This Row],[Absent]]</f>
        <v>27</v>
      </c>
      <c r="BB25" s="27">
        <v>42000</v>
      </c>
      <c r="BC25" s="27">
        <f>Janreport2[[#This Row],[Salary]]/Janreport2[[#This Row],[Days]]</f>
        <v>1500</v>
      </c>
      <c r="BD25" s="27">
        <f>Janreport2[[#This Row],[Per Day Salary]]*Janreport2[[#This Row],[Absent]]</f>
        <v>1500</v>
      </c>
      <c r="BE25" s="27">
        <f>Janreport2[[#This Row],[Salary]]-Janreport2[[#This Row],[Deduction]]</f>
        <v>40500</v>
      </c>
      <c r="BF25" s="28"/>
      <c r="BG25" s="33"/>
    </row>
    <row r="26" spans="1:59">
      <c r="A26"/>
      <c r="B26"/>
      <c r="C26"/>
      <c r="F26" s="32"/>
      <c r="G26" s="11">
        <v>18</v>
      </c>
      <c r="H26" s="12">
        <v>1018</v>
      </c>
      <c r="I26" s="13" t="s">
        <v>20</v>
      </c>
      <c r="J26" s="11">
        <f t="shared" si="9"/>
        <v>4</v>
      </c>
      <c r="K26" s="12" t="s">
        <v>43</v>
      </c>
      <c r="L26" s="12" t="str">
        <f t="shared" si="11"/>
        <v>WO</v>
      </c>
      <c r="M26" s="12" t="s">
        <v>43</v>
      </c>
      <c r="N26" s="12" t="s">
        <v>43</v>
      </c>
      <c r="O26" s="12" t="s">
        <v>40</v>
      </c>
      <c r="P26" s="12" t="s">
        <v>43</v>
      </c>
      <c r="Q26" s="12" t="s">
        <v>43</v>
      </c>
      <c r="R26" s="12" t="s">
        <v>43</v>
      </c>
      <c r="S26" s="12" t="str">
        <f t="shared" si="11"/>
        <v>WO</v>
      </c>
      <c r="T26" s="12" t="s">
        <v>43</v>
      </c>
      <c r="U26" s="12" t="s">
        <v>43</v>
      </c>
      <c r="V26" s="12" t="s">
        <v>43</v>
      </c>
      <c r="W26" s="12" t="s">
        <v>43</v>
      </c>
      <c r="X26" s="12" t="s">
        <v>40</v>
      </c>
      <c r="Y26" s="12" t="s">
        <v>43</v>
      </c>
      <c r="Z26" s="12" t="str">
        <f t="shared" si="11"/>
        <v>WO</v>
      </c>
      <c r="AA26" s="12" t="s">
        <v>43</v>
      </c>
      <c r="AB26" s="12" t="s">
        <v>43</v>
      </c>
      <c r="AC26" s="12" t="s">
        <v>43</v>
      </c>
      <c r="AD26" s="12" t="s">
        <v>43</v>
      </c>
      <c r="AE26" s="12" t="s">
        <v>43</v>
      </c>
      <c r="AF26" s="12" t="s">
        <v>43</v>
      </c>
      <c r="AG26" s="12" t="str">
        <f t="shared" si="10"/>
        <v>WO</v>
      </c>
      <c r="AH26" s="12" t="s">
        <v>43</v>
      </c>
      <c r="AI26" s="12" t="s">
        <v>43</v>
      </c>
      <c r="AJ26" s="12" t="s">
        <v>43</v>
      </c>
      <c r="AK26" s="12" t="s">
        <v>43</v>
      </c>
      <c r="AL26" s="12" t="s">
        <v>43</v>
      </c>
      <c r="AM26" s="12"/>
      <c r="AN26" s="12"/>
      <c r="AO26" s="13"/>
      <c r="AP26" s="32"/>
      <c r="AQ26" s="33"/>
      <c r="AR26" s="11">
        <v>18</v>
      </c>
      <c r="AS26" s="12">
        <v>1018</v>
      </c>
      <c r="AT26" s="12" t="str">
        <f t="shared" si="3"/>
        <v>February</v>
      </c>
      <c r="AU26" s="13" t="s">
        <v>20</v>
      </c>
      <c r="AV26" s="11">
        <f t="shared" si="4"/>
        <v>22</v>
      </c>
      <c r="AW26" s="12">
        <f t="shared" si="5"/>
        <v>0</v>
      </c>
      <c r="AX26" s="12">
        <f t="shared" si="6"/>
        <v>2</v>
      </c>
      <c r="AY26" s="12">
        <f t="shared" si="7"/>
        <v>4</v>
      </c>
      <c r="AZ26" s="12">
        <f t="shared" si="8"/>
        <v>28</v>
      </c>
      <c r="BA26" s="12">
        <f>Janreport2[[#This Row],[Days]]-Janreport2[[#This Row],[Absent]]</f>
        <v>28</v>
      </c>
      <c r="BB26" s="27">
        <v>62000</v>
      </c>
      <c r="BC26" s="27">
        <f>Janreport2[[#This Row],[Salary]]/Janreport2[[#This Row],[Days]]</f>
        <v>2214.2857142857142</v>
      </c>
      <c r="BD26" s="27">
        <f>Janreport2[[#This Row],[Per Day Salary]]*Janreport2[[#This Row],[Absent]]</f>
        <v>0</v>
      </c>
      <c r="BE26" s="27">
        <f>Janreport2[[#This Row],[Salary]]-Janreport2[[#This Row],[Deduction]]</f>
        <v>62000</v>
      </c>
      <c r="BF26" s="28"/>
      <c r="BG26" s="33"/>
    </row>
    <row r="27" spans="1:59">
      <c r="A27"/>
      <c r="B27"/>
      <c r="C27"/>
      <c r="F27" s="32"/>
      <c r="G27" s="11">
        <v>19</v>
      </c>
      <c r="H27" s="12">
        <v>1019</v>
      </c>
      <c r="I27" s="13" t="s">
        <v>21</v>
      </c>
      <c r="J27" s="11">
        <f t="shared" si="9"/>
        <v>4</v>
      </c>
      <c r="K27" s="12" t="s">
        <v>43</v>
      </c>
      <c r="L27" s="12" t="str">
        <f t="shared" si="11"/>
        <v>WO</v>
      </c>
      <c r="M27" s="12" t="s">
        <v>43</v>
      </c>
      <c r="N27" s="12" t="s">
        <v>43</v>
      </c>
      <c r="O27" s="12" t="s">
        <v>40</v>
      </c>
      <c r="P27" s="12" t="s">
        <v>43</v>
      </c>
      <c r="Q27" s="12" t="s">
        <v>43</v>
      </c>
      <c r="R27" s="12" t="s">
        <v>43</v>
      </c>
      <c r="S27" s="12" t="str">
        <f t="shared" si="11"/>
        <v>WO</v>
      </c>
      <c r="T27" s="12" t="s">
        <v>43</v>
      </c>
      <c r="U27" s="12" t="s">
        <v>43</v>
      </c>
      <c r="V27" s="12" t="s">
        <v>43</v>
      </c>
      <c r="W27" s="12" t="s">
        <v>43</v>
      </c>
      <c r="X27" s="12" t="s">
        <v>40</v>
      </c>
      <c r="Y27" s="12" t="s">
        <v>43</v>
      </c>
      <c r="Z27" s="12" t="str">
        <f t="shared" si="11"/>
        <v>WO</v>
      </c>
      <c r="AA27" s="12" t="s">
        <v>43</v>
      </c>
      <c r="AB27" s="12" t="s">
        <v>43</v>
      </c>
      <c r="AC27" s="12" t="s">
        <v>43</v>
      </c>
      <c r="AD27" s="12" t="s">
        <v>43</v>
      </c>
      <c r="AE27" s="12" t="s">
        <v>43</v>
      </c>
      <c r="AF27" s="12" t="s">
        <v>43</v>
      </c>
      <c r="AG27" s="12" t="str">
        <f t="shared" si="10"/>
        <v>WO</v>
      </c>
      <c r="AH27" s="12" t="s">
        <v>43</v>
      </c>
      <c r="AI27" s="12" t="s">
        <v>43</v>
      </c>
      <c r="AJ27" s="12" t="s">
        <v>43</v>
      </c>
      <c r="AK27" s="12" t="s">
        <v>43</v>
      </c>
      <c r="AL27" s="12" t="s">
        <v>43</v>
      </c>
      <c r="AM27" s="12"/>
      <c r="AN27" s="12"/>
      <c r="AO27" s="13"/>
      <c r="AP27" s="32"/>
      <c r="AQ27" s="33"/>
      <c r="AR27" s="11">
        <v>19</v>
      </c>
      <c r="AS27" s="12">
        <v>1019</v>
      </c>
      <c r="AT27" s="12" t="str">
        <f t="shared" si="3"/>
        <v>February</v>
      </c>
      <c r="AU27" s="13" t="s">
        <v>21</v>
      </c>
      <c r="AV27" s="11">
        <f t="shared" si="4"/>
        <v>22</v>
      </c>
      <c r="AW27" s="12">
        <f t="shared" si="5"/>
        <v>0</v>
      </c>
      <c r="AX27" s="12">
        <f t="shared" si="6"/>
        <v>2</v>
      </c>
      <c r="AY27" s="12">
        <f t="shared" si="7"/>
        <v>4</v>
      </c>
      <c r="AZ27" s="12">
        <f t="shared" si="8"/>
        <v>28</v>
      </c>
      <c r="BA27" s="12">
        <f>Janreport2[[#This Row],[Days]]-Janreport2[[#This Row],[Absent]]</f>
        <v>28</v>
      </c>
      <c r="BB27" s="27">
        <v>41000</v>
      </c>
      <c r="BC27" s="27">
        <f>Janreport2[[#This Row],[Salary]]/Janreport2[[#This Row],[Days]]</f>
        <v>1464.2857142857142</v>
      </c>
      <c r="BD27" s="27">
        <f>Janreport2[[#This Row],[Per Day Salary]]*Janreport2[[#This Row],[Absent]]</f>
        <v>0</v>
      </c>
      <c r="BE27" s="27">
        <f>Janreport2[[#This Row],[Salary]]-Janreport2[[#This Row],[Deduction]]</f>
        <v>41000</v>
      </c>
      <c r="BF27" s="28"/>
      <c r="BG27" s="33"/>
    </row>
    <row r="28" spans="1:59" ht="14.4" thickBot="1">
      <c r="A28"/>
      <c r="B28"/>
      <c r="C28"/>
      <c r="F28" s="32"/>
      <c r="G28" s="14">
        <v>20</v>
      </c>
      <c r="H28" s="15">
        <v>1020</v>
      </c>
      <c r="I28" s="16" t="s">
        <v>22</v>
      </c>
      <c r="J28" s="14">
        <f t="shared" si="9"/>
        <v>4</v>
      </c>
      <c r="K28" s="15" t="s">
        <v>43</v>
      </c>
      <c r="L28" s="15" t="str">
        <f t="shared" si="11"/>
        <v>WO</v>
      </c>
      <c r="M28" s="15" t="s">
        <v>43</v>
      </c>
      <c r="N28" s="15" t="s">
        <v>43</v>
      </c>
      <c r="O28" s="15" t="s">
        <v>40</v>
      </c>
      <c r="P28" s="15" t="s">
        <v>43</v>
      </c>
      <c r="Q28" s="15" t="s">
        <v>43</v>
      </c>
      <c r="R28" s="15" t="s">
        <v>43</v>
      </c>
      <c r="S28" s="15" t="str">
        <f t="shared" si="11"/>
        <v>WO</v>
      </c>
      <c r="T28" s="15" t="s">
        <v>43</v>
      </c>
      <c r="U28" s="15" t="s">
        <v>43</v>
      </c>
      <c r="V28" s="15" t="s">
        <v>43</v>
      </c>
      <c r="W28" s="15" t="s">
        <v>43</v>
      </c>
      <c r="X28" s="15" t="s">
        <v>40</v>
      </c>
      <c r="Y28" s="15" t="s">
        <v>43</v>
      </c>
      <c r="Z28" s="15" t="str">
        <f t="shared" si="11"/>
        <v>WO</v>
      </c>
      <c r="AA28" s="15" t="s">
        <v>43</v>
      </c>
      <c r="AB28" s="15" t="s">
        <v>43</v>
      </c>
      <c r="AC28" s="15" t="s">
        <v>43</v>
      </c>
      <c r="AD28" s="15" t="s">
        <v>43</v>
      </c>
      <c r="AE28" s="15" t="s">
        <v>43</v>
      </c>
      <c r="AF28" s="15" t="s">
        <v>43</v>
      </c>
      <c r="AG28" s="15" t="str">
        <f t="shared" si="10"/>
        <v>WO</v>
      </c>
      <c r="AH28" s="15" t="s">
        <v>43</v>
      </c>
      <c r="AI28" s="15" t="s">
        <v>43</v>
      </c>
      <c r="AJ28" s="15" t="s">
        <v>43</v>
      </c>
      <c r="AK28" s="15" t="s">
        <v>43</v>
      </c>
      <c r="AL28" s="15" t="s">
        <v>43</v>
      </c>
      <c r="AM28" s="15"/>
      <c r="AN28" s="15"/>
      <c r="AO28" s="16"/>
      <c r="AP28" s="32"/>
      <c r="AQ28" s="33"/>
      <c r="AR28" s="14">
        <v>20</v>
      </c>
      <c r="AS28" s="15">
        <v>1020</v>
      </c>
      <c r="AT28" s="15" t="str">
        <f t="shared" si="3"/>
        <v>February</v>
      </c>
      <c r="AU28" s="16" t="s">
        <v>22</v>
      </c>
      <c r="AV28" s="14">
        <f t="shared" si="4"/>
        <v>22</v>
      </c>
      <c r="AW28" s="15">
        <f t="shared" si="5"/>
        <v>0</v>
      </c>
      <c r="AX28" s="15">
        <f t="shared" si="6"/>
        <v>2</v>
      </c>
      <c r="AY28" s="15">
        <f t="shared" si="7"/>
        <v>4</v>
      </c>
      <c r="AZ28" s="15">
        <f t="shared" si="8"/>
        <v>28</v>
      </c>
      <c r="BA28" s="15">
        <f>Janreport2[[#This Row],[Days]]-Janreport2[[#This Row],[Absent]]</f>
        <v>28</v>
      </c>
      <c r="BB28" s="29">
        <v>30000</v>
      </c>
      <c r="BC28" s="29">
        <f>Janreport2[[#This Row],[Salary]]/Janreport2[[#This Row],[Days]]</f>
        <v>1071.4285714285713</v>
      </c>
      <c r="BD28" s="29">
        <f>Janreport2[[#This Row],[Per Day Salary]]*Janreport2[[#This Row],[Absent]]</f>
        <v>0</v>
      </c>
      <c r="BE28" s="29">
        <f>Janreport2[[#This Row],[Salary]]-Janreport2[[#This Row],[Deduction]]</f>
        <v>30000</v>
      </c>
      <c r="BF28" s="30"/>
      <c r="BG28" s="33"/>
    </row>
    <row r="29" spans="1:59" ht="14.4" thickTop="1">
      <c r="A29"/>
      <c r="B29"/>
      <c r="C29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</row>
    <row r="30" spans="1:59">
      <c r="A30"/>
      <c r="B30"/>
      <c r="C30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</row>
    <row r="31" spans="1:59">
      <c r="A31"/>
      <c r="B31"/>
      <c r="C31"/>
    </row>
    <row r="32" spans="1:59">
      <c r="A32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</sheetData>
  <mergeCells count="1">
    <mergeCell ref="G7:I7"/>
  </mergeCells>
  <conditionalFormatting sqref="K9:AO28">
    <cfRule type="containsText" dxfId="251" priority="1" operator="containsText" text="L">
      <formula>NOT(ISERROR(SEARCH("L",K9)))</formula>
    </cfRule>
    <cfRule type="containsText" dxfId="250" priority="2" operator="containsText" text="A">
      <formula>NOT(ISERROR(SEARCH("A",K9)))</formula>
    </cfRule>
    <cfRule type="containsText" dxfId="249" priority="3" operator="containsText" text="P">
      <formula>NOT(ISERROR(SEARCH("P",K9)))</formula>
    </cfRule>
    <cfRule type="containsText" dxfId="248" priority="4" operator="containsText" text="WO">
      <formula>NOT(ISERROR(SEARCH("WO",K9)))</formula>
    </cfRule>
  </conditionalFormatting>
  <dataValidations count="1">
    <dataValidation type="list" allowBlank="1" showInputMessage="1" showErrorMessage="1" sqref="K9:K28 M9:R28 T9:Y28 AA9:AF28 AH9:AO28" xr:uid="{23372180-BF5F-4466-9BA7-9883383ABEC0}">
      <formula1>"P , A , 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B378D1D-4AE9-40F6-A0F0-15C793177EBE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3DFD0352-626D-47AE-92EB-FB4043D3061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Feb!AV9:AY9</xm:f>
              <xm:sqref>BF9</xm:sqref>
            </x14:sparkline>
            <x14:sparkline>
              <xm:f>Feb!AV10:AY10</xm:f>
              <xm:sqref>BF10</xm:sqref>
            </x14:sparkline>
            <x14:sparkline>
              <xm:f>Feb!AV11:AY11</xm:f>
              <xm:sqref>BF11</xm:sqref>
            </x14:sparkline>
            <x14:sparkline>
              <xm:f>Feb!AV12:AY12</xm:f>
              <xm:sqref>BF12</xm:sqref>
            </x14:sparkline>
            <x14:sparkline>
              <xm:f>Feb!AV13:AY13</xm:f>
              <xm:sqref>BF13</xm:sqref>
            </x14:sparkline>
            <x14:sparkline>
              <xm:f>Feb!AV14:AY14</xm:f>
              <xm:sqref>BF14</xm:sqref>
            </x14:sparkline>
            <x14:sparkline>
              <xm:f>Feb!AV15:AY15</xm:f>
              <xm:sqref>BF15</xm:sqref>
            </x14:sparkline>
            <x14:sparkline>
              <xm:f>Feb!AV16:AY16</xm:f>
              <xm:sqref>BF16</xm:sqref>
            </x14:sparkline>
            <x14:sparkline>
              <xm:f>Feb!AV17:AY17</xm:f>
              <xm:sqref>BF17</xm:sqref>
            </x14:sparkline>
            <x14:sparkline>
              <xm:f>Feb!AV18:AY18</xm:f>
              <xm:sqref>BF18</xm:sqref>
            </x14:sparkline>
            <x14:sparkline>
              <xm:f>Feb!AV19:AY19</xm:f>
              <xm:sqref>BF19</xm:sqref>
            </x14:sparkline>
            <x14:sparkline>
              <xm:f>Feb!AV20:AY20</xm:f>
              <xm:sqref>BF20</xm:sqref>
            </x14:sparkline>
            <x14:sparkline>
              <xm:f>Feb!AV21:AY21</xm:f>
              <xm:sqref>BF21</xm:sqref>
            </x14:sparkline>
            <x14:sparkline>
              <xm:f>Feb!AV22:AY22</xm:f>
              <xm:sqref>BF22</xm:sqref>
            </x14:sparkline>
            <x14:sparkline>
              <xm:f>Feb!AV23:AY23</xm:f>
              <xm:sqref>BF23</xm:sqref>
            </x14:sparkline>
            <x14:sparkline>
              <xm:f>Feb!AV24:AY24</xm:f>
              <xm:sqref>BF24</xm:sqref>
            </x14:sparkline>
            <x14:sparkline>
              <xm:f>Feb!AV25:AY25</xm:f>
              <xm:sqref>BF25</xm:sqref>
            </x14:sparkline>
            <x14:sparkline>
              <xm:f>Feb!AV26:AY26</xm:f>
              <xm:sqref>BF26</xm:sqref>
            </x14:sparkline>
            <x14:sparkline>
              <xm:f>Feb!AV27:AY27</xm:f>
              <xm:sqref>BF27</xm:sqref>
            </x14:sparkline>
            <x14:sparkline>
              <xm:f>Feb!AV28:AY28</xm:f>
              <xm:sqref>BF28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EF97-2474-432D-949C-FD184214FE04}">
  <dimension ref="A1:BG37"/>
  <sheetViews>
    <sheetView workbookViewId="0"/>
  </sheetViews>
  <sheetFormatPr defaultColWidth="8.69921875" defaultRowHeight="13.8"/>
  <cols>
    <col min="1" max="6" width="8.69921875" style="31"/>
    <col min="7" max="7" width="4.796875" style="31" bestFit="1" customWidth="1"/>
    <col min="8" max="8" width="11.296875" style="31" bestFit="1" customWidth="1"/>
    <col min="9" max="9" width="15.19921875" style="31" bestFit="1" customWidth="1"/>
    <col min="10" max="10" width="8.09765625" style="31" bestFit="1" customWidth="1"/>
    <col min="11" max="11" width="4.5" style="31" bestFit="1" customWidth="1"/>
    <col min="12" max="12" width="10.69921875" style="31" bestFit="1" customWidth="1"/>
    <col min="13" max="13" width="3" style="31" bestFit="1" customWidth="1"/>
    <col min="14" max="14" width="3.5" style="31" bestFit="1" customWidth="1"/>
    <col min="15" max="15" width="4.09765625" style="31" bestFit="1" customWidth="1"/>
    <col min="16" max="16" width="4.3984375" style="31" bestFit="1" customWidth="1"/>
    <col min="17" max="17" width="3.796875" style="31" bestFit="1" customWidth="1"/>
    <col min="18" max="18" width="4.5" style="31" bestFit="1" customWidth="1"/>
    <col min="19" max="19" width="3.8984375" style="31" bestFit="1" customWidth="1"/>
    <col min="20" max="20" width="3" style="31" bestFit="1" customWidth="1"/>
    <col min="21" max="21" width="3.5" style="31" bestFit="1" customWidth="1"/>
    <col min="22" max="22" width="4.09765625" style="31" bestFit="1" customWidth="1"/>
    <col min="23" max="23" width="4.3984375" style="31" bestFit="1" customWidth="1"/>
    <col min="24" max="24" width="3.796875" style="31" bestFit="1" customWidth="1"/>
    <col min="25" max="25" width="4.5" style="31" bestFit="1" customWidth="1"/>
    <col min="26" max="26" width="3.8984375" style="31" bestFit="1" customWidth="1"/>
    <col min="27" max="27" width="3" style="31" bestFit="1" customWidth="1"/>
    <col min="28" max="28" width="3.5" style="31" bestFit="1" customWidth="1"/>
    <col min="29" max="29" width="4.09765625" style="31" bestFit="1" customWidth="1"/>
    <col min="30" max="30" width="4.3984375" style="31" bestFit="1" customWidth="1"/>
    <col min="31" max="31" width="3.796875" style="31" bestFit="1" customWidth="1"/>
    <col min="32" max="32" width="4.5" style="31" bestFit="1" customWidth="1"/>
    <col min="33" max="33" width="3.8984375" style="31" bestFit="1" customWidth="1"/>
    <col min="34" max="34" width="3" style="31" bestFit="1" customWidth="1"/>
    <col min="35" max="35" width="3.5" style="31" bestFit="1" customWidth="1"/>
    <col min="36" max="36" width="4.09765625" style="31" bestFit="1" customWidth="1"/>
    <col min="37" max="37" width="4.3984375" style="31" bestFit="1" customWidth="1"/>
    <col min="38" max="38" width="3.796875" style="31" bestFit="1" customWidth="1"/>
    <col min="39" max="39" width="4.5" style="31" bestFit="1" customWidth="1"/>
    <col min="40" max="40" width="3.8984375" style="31" bestFit="1" customWidth="1"/>
    <col min="41" max="41" width="3" style="31" bestFit="1" customWidth="1"/>
    <col min="42" max="43" width="8.69921875" style="31"/>
    <col min="44" max="44" width="6.796875" style="31" customWidth="1"/>
    <col min="45" max="46" width="13.19921875" style="31" customWidth="1"/>
    <col min="47" max="47" width="16.296875" style="31" customWidth="1"/>
    <col min="48" max="48" width="9.19921875" style="31" customWidth="1"/>
    <col min="49" max="50" width="8.69921875" style="31"/>
    <col min="51" max="51" width="9.69921875" style="31" customWidth="1"/>
    <col min="52" max="52" width="8.69921875" style="31"/>
    <col min="53" max="53" width="11" style="31" customWidth="1"/>
    <col min="54" max="54" width="11.3984375" style="31" bestFit="1" customWidth="1"/>
    <col min="55" max="55" width="14.59765625" style="31" customWidth="1"/>
    <col min="56" max="56" width="13" style="31" customWidth="1"/>
    <col min="57" max="57" width="12.5" style="31" customWidth="1"/>
    <col min="58" max="58" width="19" style="31" customWidth="1"/>
    <col min="59" max="16384" width="8.69921875" style="31"/>
  </cols>
  <sheetData>
    <row r="1" spans="1:59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9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9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9">
      <c r="A4"/>
      <c r="B4"/>
      <c r="C4"/>
      <c r="F4" s="34"/>
      <c r="G4" s="34"/>
      <c r="H4" s="34"/>
      <c r="I4" s="34"/>
      <c r="J4" s="34"/>
      <c r="K4" s="34"/>
      <c r="L4" s="34"/>
      <c r="M4" s="34"/>
    </row>
    <row r="5" spans="1:59">
      <c r="A5"/>
      <c r="B5"/>
      <c r="C5"/>
      <c r="F5" s="34"/>
      <c r="G5" s="34" t="s">
        <v>27</v>
      </c>
      <c r="H5" s="35">
        <v>45717</v>
      </c>
      <c r="I5" s="34">
        <f>(DATEDIF($H$5,$L$5,"D"))+1</f>
        <v>31</v>
      </c>
      <c r="J5" s="34" t="str">
        <f>TEXT(H5,"MMMM")</f>
        <v>March</v>
      </c>
      <c r="K5" s="34" t="s">
        <v>28</v>
      </c>
      <c r="L5" s="35">
        <f>EOMONTH(H5,0)</f>
        <v>45747</v>
      </c>
      <c r="M5" s="34"/>
    </row>
    <row r="6" spans="1:59" ht="14.4" thickBot="1">
      <c r="A6"/>
      <c r="B6"/>
      <c r="C6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</row>
    <row r="7" spans="1:59" ht="15" thickTop="1" thickBot="1">
      <c r="A7"/>
      <c r="B7"/>
      <c r="C7"/>
      <c r="F7" s="32"/>
      <c r="G7" s="42" t="s">
        <v>30</v>
      </c>
      <c r="H7" s="43"/>
      <c r="I7" s="44"/>
      <c r="J7" s="20" t="s">
        <v>29</v>
      </c>
      <c r="K7" s="21" t="str">
        <f>TEXT(K8,"DDD")</f>
        <v>Sat</v>
      </c>
      <c r="L7" s="21" t="str">
        <f t="shared" ref="L7:AO7" si="0">TEXT(L8,"DDD")</f>
        <v>Sun</v>
      </c>
      <c r="M7" s="21" t="str">
        <f t="shared" si="0"/>
        <v>Mon</v>
      </c>
      <c r="N7" s="21" t="str">
        <f t="shared" si="0"/>
        <v>Tue</v>
      </c>
      <c r="O7" s="21" t="str">
        <f t="shared" si="0"/>
        <v>Wed</v>
      </c>
      <c r="P7" s="21" t="str">
        <f t="shared" si="0"/>
        <v>Thu</v>
      </c>
      <c r="Q7" s="21" t="str">
        <f t="shared" si="0"/>
        <v>Fri</v>
      </c>
      <c r="R7" s="21" t="str">
        <f t="shared" si="0"/>
        <v>Sat</v>
      </c>
      <c r="S7" s="21" t="str">
        <f t="shared" si="0"/>
        <v>Sun</v>
      </c>
      <c r="T7" s="21" t="str">
        <f t="shared" si="0"/>
        <v>Mon</v>
      </c>
      <c r="U7" s="21" t="str">
        <f t="shared" si="0"/>
        <v>Tue</v>
      </c>
      <c r="V7" s="21" t="str">
        <f t="shared" si="0"/>
        <v>Wed</v>
      </c>
      <c r="W7" s="21" t="str">
        <f t="shared" si="0"/>
        <v>Thu</v>
      </c>
      <c r="X7" s="21" t="str">
        <f t="shared" si="0"/>
        <v>Fri</v>
      </c>
      <c r="Y7" s="21" t="str">
        <f t="shared" si="0"/>
        <v>Sat</v>
      </c>
      <c r="Z7" s="21" t="str">
        <f t="shared" si="0"/>
        <v>Sun</v>
      </c>
      <c r="AA7" s="21" t="str">
        <f t="shared" si="0"/>
        <v>Mon</v>
      </c>
      <c r="AB7" s="21" t="str">
        <f t="shared" si="0"/>
        <v>Tue</v>
      </c>
      <c r="AC7" s="21" t="str">
        <f t="shared" si="0"/>
        <v>Wed</v>
      </c>
      <c r="AD7" s="21" t="str">
        <f t="shared" si="0"/>
        <v>Thu</v>
      </c>
      <c r="AE7" s="21" t="str">
        <f t="shared" si="0"/>
        <v>Fri</v>
      </c>
      <c r="AF7" s="21" t="str">
        <f t="shared" si="0"/>
        <v>Sat</v>
      </c>
      <c r="AG7" s="21" t="str">
        <f t="shared" si="0"/>
        <v>Sun</v>
      </c>
      <c r="AH7" s="21" t="str">
        <f t="shared" si="0"/>
        <v>Mon</v>
      </c>
      <c r="AI7" s="21" t="str">
        <f t="shared" si="0"/>
        <v>Tue</v>
      </c>
      <c r="AJ7" s="21" t="str">
        <f t="shared" si="0"/>
        <v>Wed</v>
      </c>
      <c r="AK7" s="21" t="str">
        <f t="shared" si="0"/>
        <v>Thu</v>
      </c>
      <c r="AL7" s="21" t="str">
        <f t="shared" si="0"/>
        <v>Fri</v>
      </c>
      <c r="AM7" s="21" t="str">
        <f t="shared" si="0"/>
        <v>Sat</v>
      </c>
      <c r="AN7" s="21" t="str">
        <f t="shared" si="0"/>
        <v>Sun</v>
      </c>
      <c r="AO7" s="22" t="str">
        <f t="shared" si="0"/>
        <v>Mon</v>
      </c>
      <c r="AP7" s="32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</row>
    <row r="8" spans="1:59" ht="15" thickTop="1" thickBot="1">
      <c r="A8"/>
      <c r="B8"/>
      <c r="C8"/>
      <c r="F8" s="32"/>
      <c r="G8" s="8" t="s">
        <v>23</v>
      </c>
      <c r="H8" s="9" t="s">
        <v>24</v>
      </c>
      <c r="I8" s="10" t="s">
        <v>25</v>
      </c>
      <c r="J8" s="17" t="s">
        <v>26</v>
      </c>
      <c r="K8" s="18">
        <f>H5</f>
        <v>45717</v>
      </c>
      <c r="L8" s="18">
        <f>IF(K8&lt;$L$5,K8+1,"")</f>
        <v>45718</v>
      </c>
      <c r="M8" s="18">
        <f t="shared" ref="M8:AO8" si="1">IF(L8&lt;$L$5,L8+1,"")</f>
        <v>45719</v>
      </c>
      <c r="N8" s="18">
        <f t="shared" si="1"/>
        <v>45720</v>
      </c>
      <c r="O8" s="18">
        <f t="shared" si="1"/>
        <v>45721</v>
      </c>
      <c r="P8" s="18">
        <f t="shared" si="1"/>
        <v>45722</v>
      </c>
      <c r="Q8" s="18">
        <f t="shared" si="1"/>
        <v>45723</v>
      </c>
      <c r="R8" s="18">
        <f t="shared" si="1"/>
        <v>45724</v>
      </c>
      <c r="S8" s="18">
        <f t="shared" si="1"/>
        <v>45725</v>
      </c>
      <c r="T8" s="18">
        <f t="shared" si="1"/>
        <v>45726</v>
      </c>
      <c r="U8" s="18">
        <f t="shared" si="1"/>
        <v>45727</v>
      </c>
      <c r="V8" s="18">
        <f t="shared" si="1"/>
        <v>45728</v>
      </c>
      <c r="W8" s="18">
        <f t="shared" si="1"/>
        <v>45729</v>
      </c>
      <c r="X8" s="18">
        <f t="shared" si="1"/>
        <v>45730</v>
      </c>
      <c r="Y8" s="18">
        <f t="shared" si="1"/>
        <v>45731</v>
      </c>
      <c r="Z8" s="18">
        <f t="shared" si="1"/>
        <v>45732</v>
      </c>
      <c r="AA8" s="18">
        <f t="shared" si="1"/>
        <v>45733</v>
      </c>
      <c r="AB8" s="18">
        <f t="shared" si="1"/>
        <v>45734</v>
      </c>
      <c r="AC8" s="18">
        <f t="shared" si="1"/>
        <v>45735</v>
      </c>
      <c r="AD8" s="18">
        <f t="shared" si="1"/>
        <v>45736</v>
      </c>
      <c r="AE8" s="18">
        <f t="shared" si="1"/>
        <v>45737</v>
      </c>
      <c r="AF8" s="18">
        <f t="shared" si="1"/>
        <v>45738</v>
      </c>
      <c r="AG8" s="18">
        <f t="shared" si="1"/>
        <v>45739</v>
      </c>
      <c r="AH8" s="18">
        <f t="shared" si="1"/>
        <v>45740</v>
      </c>
      <c r="AI8" s="18">
        <f t="shared" si="1"/>
        <v>45741</v>
      </c>
      <c r="AJ8" s="18">
        <f t="shared" si="1"/>
        <v>45742</v>
      </c>
      <c r="AK8" s="18">
        <f t="shared" si="1"/>
        <v>45743</v>
      </c>
      <c r="AL8" s="18">
        <f t="shared" si="1"/>
        <v>45744</v>
      </c>
      <c r="AM8" s="18">
        <f t="shared" si="1"/>
        <v>45745</v>
      </c>
      <c r="AN8" s="18">
        <f t="shared" si="1"/>
        <v>45746</v>
      </c>
      <c r="AO8" s="19">
        <f t="shared" si="1"/>
        <v>45747</v>
      </c>
      <c r="AP8" s="32"/>
      <c r="AQ8" s="33"/>
      <c r="AR8" s="26" t="s">
        <v>23</v>
      </c>
      <c r="AS8" s="26" t="s">
        <v>24</v>
      </c>
      <c r="AT8" s="26" t="s">
        <v>42</v>
      </c>
      <c r="AU8" s="26" t="s">
        <v>25</v>
      </c>
      <c r="AV8" s="23" t="s">
        <v>31</v>
      </c>
      <c r="AW8" s="24" t="s">
        <v>32</v>
      </c>
      <c r="AX8" s="24" t="s">
        <v>33</v>
      </c>
      <c r="AY8" s="24" t="s">
        <v>34</v>
      </c>
      <c r="AZ8" s="24" t="s">
        <v>29</v>
      </c>
      <c r="BA8" s="24" t="s">
        <v>35</v>
      </c>
      <c r="BB8" s="24" t="s">
        <v>36</v>
      </c>
      <c r="BC8" s="24" t="s">
        <v>37</v>
      </c>
      <c r="BD8" s="24" t="s">
        <v>38</v>
      </c>
      <c r="BE8" s="24" t="s">
        <v>39</v>
      </c>
      <c r="BF8" s="25" t="s">
        <v>41</v>
      </c>
      <c r="BG8" s="33"/>
    </row>
    <row r="9" spans="1:59" ht="14.4" thickTop="1">
      <c r="A9"/>
      <c r="B9"/>
      <c r="C9"/>
      <c r="F9" s="32"/>
      <c r="G9" s="11">
        <v>1</v>
      </c>
      <c r="H9" s="12">
        <v>1001</v>
      </c>
      <c r="I9" s="13" t="s">
        <v>3</v>
      </c>
      <c r="J9" s="11">
        <f>COUNTIF($K$7:$AO$7,"Sun")</f>
        <v>5</v>
      </c>
      <c r="K9" s="12" t="s">
        <v>43</v>
      </c>
      <c r="L9" s="12" t="str">
        <f t="shared" ref="L9:AN17" si="2">IF(L$7="Sun","WO","")</f>
        <v>WO</v>
      </c>
      <c r="M9" s="12" t="s">
        <v>43</v>
      </c>
      <c r="N9" s="12" t="s">
        <v>43</v>
      </c>
      <c r="O9" s="12" t="s">
        <v>43</v>
      </c>
      <c r="P9" s="12" t="s">
        <v>43</v>
      </c>
      <c r="Q9" s="12" t="s">
        <v>43</v>
      </c>
      <c r="R9" s="12" t="s">
        <v>43</v>
      </c>
      <c r="S9" s="12" t="str">
        <f t="shared" si="2"/>
        <v>WO</v>
      </c>
      <c r="T9" s="12" t="s">
        <v>43</v>
      </c>
      <c r="U9" s="12" t="s">
        <v>43</v>
      </c>
      <c r="V9" s="12" t="s">
        <v>40</v>
      </c>
      <c r="W9" s="12" t="s">
        <v>43</v>
      </c>
      <c r="X9" s="12" t="s">
        <v>43</v>
      </c>
      <c r="Y9" s="12" t="s">
        <v>43</v>
      </c>
      <c r="Z9" s="12" t="str">
        <f t="shared" si="2"/>
        <v>WO</v>
      </c>
      <c r="AA9" s="12" t="s">
        <v>43</v>
      </c>
      <c r="AB9" s="12" t="s">
        <v>43</v>
      </c>
      <c r="AC9" s="12" t="s">
        <v>40</v>
      </c>
      <c r="AD9" s="12" t="s">
        <v>43</v>
      </c>
      <c r="AE9" s="12" t="s">
        <v>43</v>
      </c>
      <c r="AF9" s="12" t="s">
        <v>43</v>
      </c>
      <c r="AG9" s="12" t="str">
        <f t="shared" si="2"/>
        <v>WO</v>
      </c>
      <c r="AH9" s="12" t="s">
        <v>43</v>
      </c>
      <c r="AI9" s="12" t="s">
        <v>43</v>
      </c>
      <c r="AJ9" s="12" t="s">
        <v>43</v>
      </c>
      <c r="AK9" s="12" t="s">
        <v>40</v>
      </c>
      <c r="AL9" s="12" t="s">
        <v>43</v>
      </c>
      <c r="AM9" s="12" t="s">
        <v>43</v>
      </c>
      <c r="AN9" s="12" t="str">
        <f t="shared" si="2"/>
        <v>WO</v>
      </c>
      <c r="AO9" s="13" t="s">
        <v>43</v>
      </c>
      <c r="AP9" s="32"/>
      <c r="AQ9" s="33"/>
      <c r="AR9" s="12">
        <v>1</v>
      </c>
      <c r="AS9" s="12">
        <v>1001</v>
      </c>
      <c r="AT9" s="12" t="str">
        <f t="shared" ref="AT9:AT28" si="3">$J$5</f>
        <v>March</v>
      </c>
      <c r="AU9" s="12" t="s">
        <v>3</v>
      </c>
      <c r="AV9" s="11">
        <f t="shared" ref="AV9:AV28" si="4">COUNTIF($K9:$AO9,"*P*")</f>
        <v>23</v>
      </c>
      <c r="AW9" s="12">
        <f t="shared" ref="AW9:AW28" si="5">COUNTIF($K9:$AO9,"*A*")</f>
        <v>0</v>
      </c>
      <c r="AX9" s="12">
        <f t="shared" ref="AX9:AX28" si="6">COUNTIF($K9:$AO9,"L")</f>
        <v>3</v>
      </c>
      <c r="AY9" s="12">
        <f t="shared" ref="AY9:AY28" si="7">$J$9</f>
        <v>5</v>
      </c>
      <c r="AZ9" s="12">
        <f t="shared" ref="AZ9:AZ28" si="8">$I$5</f>
        <v>31</v>
      </c>
      <c r="BA9" s="12">
        <f>Janreport4[[#This Row],[Days]]-Janreport4[[#This Row],[Absent]]</f>
        <v>31</v>
      </c>
      <c r="BB9" s="27">
        <v>10000</v>
      </c>
      <c r="BC9" s="27">
        <f>Janreport4[[#This Row],[Salary]]/Janreport4[[#This Row],[Days]]</f>
        <v>322.58064516129031</v>
      </c>
      <c r="BD9" s="27">
        <f>Janreport4[[#This Row],[Per Day Salary]]*Janreport4[[#This Row],[Absent]]</f>
        <v>0</v>
      </c>
      <c r="BE9" s="27">
        <f>Janreport4[[#This Row],[Salary]]-Janreport4[[#This Row],[Deduction]]</f>
        <v>10000</v>
      </c>
      <c r="BF9" s="28"/>
      <c r="BG9" s="33"/>
    </row>
    <row r="10" spans="1:59">
      <c r="A10"/>
      <c r="B10"/>
      <c r="C10"/>
      <c r="F10" s="32"/>
      <c r="G10" s="11">
        <v>2</v>
      </c>
      <c r="H10" s="12">
        <v>1002</v>
      </c>
      <c r="I10" s="13" t="s">
        <v>4</v>
      </c>
      <c r="J10" s="11">
        <f t="shared" ref="J10:J28" si="9">COUNTIF($K$7:$AO$7,"Sun")</f>
        <v>5</v>
      </c>
      <c r="K10" s="12" t="s">
        <v>43</v>
      </c>
      <c r="L10" s="12" t="str">
        <f t="shared" si="2"/>
        <v>WO</v>
      </c>
      <c r="M10" s="12" t="s">
        <v>43</v>
      </c>
      <c r="N10" s="12" t="s">
        <v>43</v>
      </c>
      <c r="O10" s="12" t="s">
        <v>44</v>
      </c>
      <c r="P10" s="12" t="s">
        <v>43</v>
      </c>
      <c r="Q10" s="12" t="s">
        <v>43</v>
      </c>
      <c r="R10" s="12" t="s">
        <v>43</v>
      </c>
      <c r="S10" s="12" t="str">
        <f t="shared" si="2"/>
        <v>WO</v>
      </c>
      <c r="T10" s="12" t="s">
        <v>43</v>
      </c>
      <c r="U10" s="12" t="s">
        <v>43</v>
      </c>
      <c r="V10" s="12" t="s">
        <v>40</v>
      </c>
      <c r="W10" s="12" t="s">
        <v>43</v>
      </c>
      <c r="X10" s="12" t="s">
        <v>43</v>
      </c>
      <c r="Y10" s="12" t="s">
        <v>43</v>
      </c>
      <c r="Z10" s="12" t="str">
        <f t="shared" si="2"/>
        <v>WO</v>
      </c>
      <c r="AA10" s="12" t="s">
        <v>43</v>
      </c>
      <c r="AB10" s="12" t="s">
        <v>43</v>
      </c>
      <c r="AC10" s="12" t="s">
        <v>40</v>
      </c>
      <c r="AD10" s="12" t="s">
        <v>43</v>
      </c>
      <c r="AE10" s="12" t="s">
        <v>43</v>
      </c>
      <c r="AF10" s="12" t="s">
        <v>43</v>
      </c>
      <c r="AG10" s="12" t="str">
        <f t="shared" si="2"/>
        <v>WO</v>
      </c>
      <c r="AH10" s="12" t="s">
        <v>43</v>
      </c>
      <c r="AI10" s="12" t="s">
        <v>43</v>
      </c>
      <c r="AJ10" s="12" t="s">
        <v>43</v>
      </c>
      <c r="AK10" s="12" t="s">
        <v>40</v>
      </c>
      <c r="AL10" s="12" t="s">
        <v>43</v>
      </c>
      <c r="AM10" s="12" t="s">
        <v>43</v>
      </c>
      <c r="AN10" s="12" t="str">
        <f t="shared" si="2"/>
        <v>WO</v>
      </c>
      <c r="AO10" s="13" t="s">
        <v>43</v>
      </c>
      <c r="AP10" s="32"/>
      <c r="AQ10" s="33"/>
      <c r="AR10" s="12">
        <v>2</v>
      </c>
      <c r="AS10" s="12">
        <v>1002</v>
      </c>
      <c r="AT10" s="12" t="str">
        <f t="shared" si="3"/>
        <v>March</v>
      </c>
      <c r="AU10" s="12" t="s">
        <v>4</v>
      </c>
      <c r="AV10" s="11">
        <f t="shared" si="4"/>
        <v>22</v>
      </c>
      <c r="AW10" s="12">
        <f t="shared" si="5"/>
        <v>1</v>
      </c>
      <c r="AX10" s="12">
        <f t="shared" si="6"/>
        <v>3</v>
      </c>
      <c r="AY10" s="12">
        <f t="shared" si="7"/>
        <v>5</v>
      </c>
      <c r="AZ10" s="12">
        <f t="shared" si="8"/>
        <v>31</v>
      </c>
      <c r="BA10" s="12">
        <f>Janreport4[[#This Row],[Days]]-Janreport4[[#This Row],[Absent]]</f>
        <v>30</v>
      </c>
      <c r="BB10" s="27">
        <v>20000</v>
      </c>
      <c r="BC10" s="27">
        <f>Janreport4[[#This Row],[Salary]]/Janreport4[[#This Row],[Days]]</f>
        <v>645.16129032258061</v>
      </c>
      <c r="BD10" s="27">
        <f>Janreport4[[#This Row],[Per Day Salary]]*Janreport4[[#This Row],[Absent]]</f>
        <v>645.16129032258061</v>
      </c>
      <c r="BE10" s="27">
        <f>Janreport4[[#This Row],[Salary]]-Janreport4[[#This Row],[Deduction]]</f>
        <v>19354.83870967742</v>
      </c>
      <c r="BF10" s="28"/>
      <c r="BG10" s="33"/>
    </row>
    <row r="11" spans="1:59">
      <c r="A11"/>
      <c r="B11"/>
      <c r="C11"/>
      <c r="F11" s="32"/>
      <c r="G11" s="11">
        <v>3</v>
      </c>
      <c r="H11" s="12">
        <v>1003</v>
      </c>
      <c r="I11" s="13" t="s">
        <v>5</v>
      </c>
      <c r="J11" s="11">
        <f t="shared" si="9"/>
        <v>5</v>
      </c>
      <c r="K11" s="12" t="s">
        <v>43</v>
      </c>
      <c r="L11" s="12" t="str">
        <f t="shared" si="2"/>
        <v>WO</v>
      </c>
      <c r="M11" s="12" t="s">
        <v>43</v>
      </c>
      <c r="N11" s="12" t="s">
        <v>43</v>
      </c>
      <c r="O11" s="12" t="s">
        <v>43</v>
      </c>
      <c r="P11" s="12" t="s">
        <v>43</v>
      </c>
      <c r="Q11" s="12" t="s">
        <v>44</v>
      </c>
      <c r="R11" s="12" t="s">
        <v>43</v>
      </c>
      <c r="S11" s="12" t="str">
        <f t="shared" si="2"/>
        <v>WO</v>
      </c>
      <c r="T11" s="12" t="s">
        <v>43</v>
      </c>
      <c r="U11" s="12" t="s">
        <v>43</v>
      </c>
      <c r="V11" s="12" t="s">
        <v>40</v>
      </c>
      <c r="W11" s="12" t="s">
        <v>43</v>
      </c>
      <c r="X11" s="12" t="s">
        <v>43</v>
      </c>
      <c r="Y11" s="12" t="s">
        <v>43</v>
      </c>
      <c r="Z11" s="12" t="str">
        <f t="shared" si="2"/>
        <v>WO</v>
      </c>
      <c r="AA11" s="12" t="s">
        <v>43</v>
      </c>
      <c r="AB11" s="12" t="s">
        <v>43</v>
      </c>
      <c r="AC11" s="12" t="s">
        <v>40</v>
      </c>
      <c r="AD11" s="12" t="s">
        <v>43</v>
      </c>
      <c r="AE11" s="12" t="s">
        <v>43</v>
      </c>
      <c r="AF11" s="12" t="s">
        <v>43</v>
      </c>
      <c r="AG11" s="12" t="str">
        <f t="shared" si="2"/>
        <v>WO</v>
      </c>
      <c r="AH11" s="12" t="s">
        <v>43</v>
      </c>
      <c r="AI11" s="12" t="s">
        <v>44</v>
      </c>
      <c r="AJ11" s="12" t="s">
        <v>43</v>
      </c>
      <c r="AK11" s="12" t="s">
        <v>40</v>
      </c>
      <c r="AL11" s="12" t="s">
        <v>43</v>
      </c>
      <c r="AM11" s="12" t="s">
        <v>43</v>
      </c>
      <c r="AN11" s="12" t="str">
        <f t="shared" si="2"/>
        <v>WO</v>
      </c>
      <c r="AO11" s="13" t="s">
        <v>43</v>
      </c>
      <c r="AP11" s="32"/>
      <c r="AQ11" s="33"/>
      <c r="AR11" s="12">
        <v>3</v>
      </c>
      <c r="AS11" s="12">
        <v>1003</v>
      </c>
      <c r="AT11" s="12" t="str">
        <f t="shared" si="3"/>
        <v>March</v>
      </c>
      <c r="AU11" s="12" t="s">
        <v>5</v>
      </c>
      <c r="AV11" s="11">
        <f t="shared" si="4"/>
        <v>21</v>
      </c>
      <c r="AW11" s="12">
        <f t="shared" si="5"/>
        <v>2</v>
      </c>
      <c r="AX11" s="12">
        <f t="shared" si="6"/>
        <v>3</v>
      </c>
      <c r="AY11" s="12">
        <f t="shared" si="7"/>
        <v>5</v>
      </c>
      <c r="AZ11" s="12">
        <f t="shared" si="8"/>
        <v>31</v>
      </c>
      <c r="BA11" s="12">
        <f>Janreport4[[#This Row],[Days]]-Janreport4[[#This Row],[Absent]]</f>
        <v>29</v>
      </c>
      <c r="BB11" s="27">
        <v>25000</v>
      </c>
      <c r="BC11" s="27">
        <f>Janreport4[[#This Row],[Salary]]/Janreport4[[#This Row],[Days]]</f>
        <v>806.45161290322585</v>
      </c>
      <c r="BD11" s="27">
        <f>Janreport4[[#This Row],[Per Day Salary]]*Janreport4[[#This Row],[Absent]]</f>
        <v>1612.9032258064517</v>
      </c>
      <c r="BE11" s="27">
        <f>Janreport4[[#This Row],[Salary]]-Janreport4[[#This Row],[Deduction]]</f>
        <v>23387.096774193549</v>
      </c>
      <c r="BF11" s="28"/>
      <c r="BG11" s="33"/>
    </row>
    <row r="12" spans="1:59">
      <c r="A12"/>
      <c r="B12"/>
      <c r="C12"/>
      <c r="F12" s="32"/>
      <c r="G12" s="11">
        <v>4</v>
      </c>
      <c r="H12" s="12">
        <v>1004</v>
      </c>
      <c r="I12" s="13" t="s">
        <v>6</v>
      </c>
      <c r="J12" s="11">
        <f t="shared" si="9"/>
        <v>5</v>
      </c>
      <c r="K12" s="12" t="s">
        <v>44</v>
      </c>
      <c r="L12" s="12" t="str">
        <f t="shared" si="2"/>
        <v>WO</v>
      </c>
      <c r="M12" s="12" t="s">
        <v>43</v>
      </c>
      <c r="N12" s="12" t="s">
        <v>43</v>
      </c>
      <c r="O12" s="12" t="s">
        <v>43</v>
      </c>
      <c r="P12" s="12" t="s">
        <v>43</v>
      </c>
      <c r="Q12" s="12" t="s">
        <v>43</v>
      </c>
      <c r="R12" s="12" t="s">
        <v>43</v>
      </c>
      <c r="S12" s="12" t="str">
        <f t="shared" si="2"/>
        <v>WO</v>
      </c>
      <c r="T12" s="12" t="s">
        <v>43</v>
      </c>
      <c r="U12" s="12" t="s">
        <v>43</v>
      </c>
      <c r="V12" s="12" t="s">
        <v>40</v>
      </c>
      <c r="W12" s="12" t="s">
        <v>43</v>
      </c>
      <c r="X12" s="12" t="s">
        <v>43</v>
      </c>
      <c r="Y12" s="12" t="s">
        <v>44</v>
      </c>
      <c r="Z12" s="12" t="str">
        <f t="shared" si="2"/>
        <v>WO</v>
      </c>
      <c r="AA12" s="12" t="s">
        <v>43</v>
      </c>
      <c r="AB12" s="12" t="s">
        <v>43</v>
      </c>
      <c r="AC12" s="12" t="s">
        <v>40</v>
      </c>
      <c r="AD12" s="12" t="s">
        <v>43</v>
      </c>
      <c r="AE12" s="12" t="s">
        <v>44</v>
      </c>
      <c r="AF12" s="12" t="s">
        <v>43</v>
      </c>
      <c r="AG12" s="12" t="str">
        <f t="shared" si="2"/>
        <v>WO</v>
      </c>
      <c r="AH12" s="12" t="s">
        <v>43</v>
      </c>
      <c r="AI12" s="12" t="s">
        <v>44</v>
      </c>
      <c r="AJ12" s="12" t="s">
        <v>43</v>
      </c>
      <c r="AK12" s="12" t="s">
        <v>40</v>
      </c>
      <c r="AL12" s="12" t="s">
        <v>43</v>
      </c>
      <c r="AM12" s="12" t="s">
        <v>43</v>
      </c>
      <c r="AN12" s="12" t="str">
        <f t="shared" si="2"/>
        <v>WO</v>
      </c>
      <c r="AO12" s="13" t="s">
        <v>43</v>
      </c>
      <c r="AP12" s="32"/>
      <c r="AQ12" s="33"/>
      <c r="AR12" s="12">
        <v>4</v>
      </c>
      <c r="AS12" s="12">
        <v>1004</v>
      </c>
      <c r="AT12" s="12" t="str">
        <f t="shared" si="3"/>
        <v>March</v>
      </c>
      <c r="AU12" s="12" t="s">
        <v>6</v>
      </c>
      <c r="AV12" s="11">
        <f t="shared" si="4"/>
        <v>19</v>
      </c>
      <c r="AW12" s="12">
        <f t="shared" si="5"/>
        <v>4</v>
      </c>
      <c r="AX12" s="12">
        <f t="shared" si="6"/>
        <v>3</v>
      </c>
      <c r="AY12" s="12">
        <f t="shared" si="7"/>
        <v>5</v>
      </c>
      <c r="AZ12" s="12">
        <f t="shared" si="8"/>
        <v>31</v>
      </c>
      <c r="BA12" s="12">
        <f>Janreport4[[#This Row],[Days]]-Janreport4[[#This Row],[Absent]]</f>
        <v>27</v>
      </c>
      <c r="BB12" s="27">
        <v>30000</v>
      </c>
      <c r="BC12" s="27">
        <f>Janreport4[[#This Row],[Salary]]/Janreport4[[#This Row],[Days]]</f>
        <v>967.74193548387098</v>
      </c>
      <c r="BD12" s="27">
        <f>Janreport4[[#This Row],[Per Day Salary]]*Janreport4[[#This Row],[Absent]]</f>
        <v>3870.9677419354839</v>
      </c>
      <c r="BE12" s="27">
        <f>Janreport4[[#This Row],[Salary]]-Janreport4[[#This Row],[Deduction]]</f>
        <v>26129.032258064515</v>
      </c>
      <c r="BF12" s="28"/>
      <c r="BG12" s="33"/>
    </row>
    <row r="13" spans="1:59">
      <c r="A13"/>
      <c r="B13"/>
      <c r="C13"/>
      <c r="F13" s="32"/>
      <c r="G13" s="11">
        <v>5</v>
      </c>
      <c r="H13" s="12">
        <v>1005</v>
      </c>
      <c r="I13" s="13" t="s">
        <v>7</v>
      </c>
      <c r="J13" s="11">
        <f t="shared" si="9"/>
        <v>5</v>
      </c>
      <c r="K13" s="12" t="s">
        <v>43</v>
      </c>
      <c r="L13" s="12" t="str">
        <f t="shared" si="2"/>
        <v>WO</v>
      </c>
      <c r="M13" s="12" t="s">
        <v>43</v>
      </c>
      <c r="N13" s="12" t="s">
        <v>43</v>
      </c>
      <c r="O13" s="12" t="s">
        <v>43</v>
      </c>
      <c r="P13" s="12" t="s">
        <v>43</v>
      </c>
      <c r="Q13" s="12" t="s">
        <v>43</v>
      </c>
      <c r="R13" s="12" t="s">
        <v>43</v>
      </c>
      <c r="S13" s="12" t="str">
        <f t="shared" si="2"/>
        <v>WO</v>
      </c>
      <c r="T13" s="12" t="s">
        <v>43</v>
      </c>
      <c r="U13" s="12" t="s">
        <v>43</v>
      </c>
      <c r="V13" s="12" t="s">
        <v>40</v>
      </c>
      <c r="W13" s="12" t="s">
        <v>43</v>
      </c>
      <c r="X13" s="12" t="s">
        <v>43</v>
      </c>
      <c r="Y13" s="12" t="s">
        <v>43</v>
      </c>
      <c r="Z13" s="12" t="str">
        <f t="shared" si="2"/>
        <v>WO</v>
      </c>
      <c r="AA13" s="12" t="s">
        <v>43</v>
      </c>
      <c r="AB13" s="12" t="s">
        <v>43</v>
      </c>
      <c r="AC13" s="12" t="s">
        <v>40</v>
      </c>
      <c r="AD13" s="12" t="s">
        <v>43</v>
      </c>
      <c r="AE13" s="12" t="s">
        <v>43</v>
      </c>
      <c r="AF13" s="12" t="s">
        <v>43</v>
      </c>
      <c r="AG13" s="12" t="str">
        <f t="shared" si="2"/>
        <v>WO</v>
      </c>
      <c r="AH13" s="12" t="s">
        <v>43</v>
      </c>
      <c r="AI13" s="12" t="s">
        <v>43</v>
      </c>
      <c r="AJ13" s="12" t="s">
        <v>43</v>
      </c>
      <c r="AK13" s="12" t="s">
        <v>40</v>
      </c>
      <c r="AL13" s="12" t="s">
        <v>43</v>
      </c>
      <c r="AM13" s="12" t="s">
        <v>44</v>
      </c>
      <c r="AN13" s="12" t="str">
        <f t="shared" si="2"/>
        <v>WO</v>
      </c>
      <c r="AO13" s="13" t="s">
        <v>43</v>
      </c>
      <c r="AP13" s="32"/>
      <c r="AQ13" s="33"/>
      <c r="AR13" s="12">
        <v>5</v>
      </c>
      <c r="AS13" s="12">
        <v>1005</v>
      </c>
      <c r="AT13" s="12" t="str">
        <f t="shared" si="3"/>
        <v>March</v>
      </c>
      <c r="AU13" s="12" t="s">
        <v>7</v>
      </c>
      <c r="AV13" s="11">
        <f t="shared" si="4"/>
        <v>22</v>
      </c>
      <c r="AW13" s="12">
        <f t="shared" si="5"/>
        <v>1</v>
      </c>
      <c r="AX13" s="12">
        <f t="shared" si="6"/>
        <v>3</v>
      </c>
      <c r="AY13" s="12">
        <f t="shared" si="7"/>
        <v>5</v>
      </c>
      <c r="AZ13" s="12">
        <f t="shared" si="8"/>
        <v>31</v>
      </c>
      <c r="BA13" s="12">
        <f>Janreport4[[#This Row],[Days]]-Janreport4[[#This Row],[Absent]]</f>
        <v>30</v>
      </c>
      <c r="BB13" s="27">
        <v>45000</v>
      </c>
      <c r="BC13" s="27">
        <f>Janreport4[[#This Row],[Salary]]/Janreport4[[#This Row],[Days]]</f>
        <v>1451.6129032258063</v>
      </c>
      <c r="BD13" s="27">
        <f>Janreport4[[#This Row],[Per Day Salary]]*Janreport4[[#This Row],[Absent]]</f>
        <v>1451.6129032258063</v>
      </c>
      <c r="BE13" s="27">
        <f>Janreport4[[#This Row],[Salary]]-Janreport4[[#This Row],[Deduction]]</f>
        <v>43548.387096774197</v>
      </c>
      <c r="BF13" s="28"/>
      <c r="BG13" s="33"/>
    </row>
    <row r="14" spans="1:59">
      <c r="A14"/>
      <c r="B14"/>
      <c r="C14"/>
      <c r="F14" s="32"/>
      <c r="G14" s="11">
        <v>6</v>
      </c>
      <c r="H14" s="12">
        <v>1006</v>
      </c>
      <c r="I14" s="13" t="s">
        <v>8</v>
      </c>
      <c r="J14" s="11">
        <f t="shared" si="9"/>
        <v>5</v>
      </c>
      <c r="K14" s="12" t="s">
        <v>43</v>
      </c>
      <c r="L14" s="12" t="str">
        <f t="shared" si="2"/>
        <v>WO</v>
      </c>
      <c r="M14" s="12" t="s">
        <v>43</v>
      </c>
      <c r="N14" s="12" t="s">
        <v>43</v>
      </c>
      <c r="O14" s="12" t="s">
        <v>43</v>
      </c>
      <c r="P14" s="12" t="s">
        <v>43</v>
      </c>
      <c r="Q14" s="12" t="s">
        <v>43</v>
      </c>
      <c r="R14" s="12" t="s">
        <v>43</v>
      </c>
      <c r="S14" s="12" t="str">
        <f t="shared" si="2"/>
        <v>WO</v>
      </c>
      <c r="T14" s="12" t="s">
        <v>43</v>
      </c>
      <c r="U14" s="12" t="s">
        <v>43</v>
      </c>
      <c r="V14" s="12" t="s">
        <v>40</v>
      </c>
      <c r="W14" s="12" t="s">
        <v>43</v>
      </c>
      <c r="X14" s="12" t="s">
        <v>43</v>
      </c>
      <c r="Y14" s="12" t="s">
        <v>43</v>
      </c>
      <c r="Z14" s="12" t="str">
        <f t="shared" si="2"/>
        <v>WO</v>
      </c>
      <c r="AA14" s="12" t="s">
        <v>43</v>
      </c>
      <c r="AB14" s="12" t="s">
        <v>43</v>
      </c>
      <c r="AC14" s="12" t="s">
        <v>40</v>
      </c>
      <c r="AD14" s="12" t="s">
        <v>43</v>
      </c>
      <c r="AE14" s="12" t="s">
        <v>43</v>
      </c>
      <c r="AF14" s="12" t="s">
        <v>43</v>
      </c>
      <c r="AG14" s="12" t="str">
        <f t="shared" si="2"/>
        <v>WO</v>
      </c>
      <c r="AH14" s="12" t="s">
        <v>43</v>
      </c>
      <c r="AI14" s="12" t="s">
        <v>43</v>
      </c>
      <c r="AJ14" s="12" t="s">
        <v>43</v>
      </c>
      <c r="AK14" s="12" t="s">
        <v>40</v>
      </c>
      <c r="AL14" s="12" t="s">
        <v>43</v>
      </c>
      <c r="AM14" s="12" t="s">
        <v>43</v>
      </c>
      <c r="AN14" s="12" t="str">
        <f t="shared" si="2"/>
        <v>WO</v>
      </c>
      <c r="AO14" s="13" t="s">
        <v>43</v>
      </c>
      <c r="AP14" s="32"/>
      <c r="AQ14" s="33"/>
      <c r="AR14" s="12">
        <v>6</v>
      </c>
      <c r="AS14" s="12">
        <v>1006</v>
      </c>
      <c r="AT14" s="12" t="str">
        <f t="shared" si="3"/>
        <v>March</v>
      </c>
      <c r="AU14" s="12" t="s">
        <v>8</v>
      </c>
      <c r="AV14" s="11">
        <f t="shared" si="4"/>
        <v>23</v>
      </c>
      <c r="AW14" s="12">
        <f t="shared" si="5"/>
        <v>0</v>
      </c>
      <c r="AX14" s="12">
        <f t="shared" si="6"/>
        <v>3</v>
      </c>
      <c r="AY14" s="12">
        <f t="shared" si="7"/>
        <v>5</v>
      </c>
      <c r="AZ14" s="12">
        <f t="shared" si="8"/>
        <v>31</v>
      </c>
      <c r="BA14" s="12">
        <f>Janreport4[[#This Row],[Days]]-Janreport4[[#This Row],[Absent]]</f>
        <v>31</v>
      </c>
      <c r="BB14" s="27">
        <v>15000</v>
      </c>
      <c r="BC14" s="27">
        <f>Janreport4[[#This Row],[Salary]]/Janreport4[[#This Row],[Days]]</f>
        <v>483.87096774193549</v>
      </c>
      <c r="BD14" s="27">
        <f>Janreport4[[#This Row],[Per Day Salary]]*Janreport4[[#This Row],[Absent]]</f>
        <v>0</v>
      </c>
      <c r="BE14" s="27">
        <f>Janreport4[[#This Row],[Salary]]-Janreport4[[#This Row],[Deduction]]</f>
        <v>15000</v>
      </c>
      <c r="BF14" s="28"/>
      <c r="BG14" s="33"/>
    </row>
    <row r="15" spans="1:59">
      <c r="A15"/>
      <c r="B15"/>
      <c r="C15"/>
      <c r="F15" s="32"/>
      <c r="G15" s="11">
        <v>7</v>
      </c>
      <c r="H15" s="12">
        <v>1007</v>
      </c>
      <c r="I15" s="13" t="s">
        <v>9</v>
      </c>
      <c r="J15" s="11">
        <f t="shared" si="9"/>
        <v>5</v>
      </c>
      <c r="K15" s="12" t="s">
        <v>43</v>
      </c>
      <c r="L15" s="12" t="str">
        <f t="shared" si="2"/>
        <v>WO</v>
      </c>
      <c r="M15" s="12" t="s">
        <v>43</v>
      </c>
      <c r="N15" s="12" t="s">
        <v>43</v>
      </c>
      <c r="O15" s="12" t="s">
        <v>43</v>
      </c>
      <c r="P15" s="12" t="s">
        <v>44</v>
      </c>
      <c r="Q15" s="12" t="s">
        <v>43</v>
      </c>
      <c r="R15" s="12" t="s">
        <v>43</v>
      </c>
      <c r="S15" s="12" t="str">
        <f t="shared" si="2"/>
        <v>WO</v>
      </c>
      <c r="T15" s="12" t="s">
        <v>43</v>
      </c>
      <c r="U15" s="12" t="s">
        <v>43</v>
      </c>
      <c r="V15" s="12" t="s">
        <v>40</v>
      </c>
      <c r="W15" s="12" t="s">
        <v>43</v>
      </c>
      <c r="X15" s="12" t="s">
        <v>43</v>
      </c>
      <c r="Y15" s="12" t="s">
        <v>43</v>
      </c>
      <c r="Z15" s="12" t="str">
        <f t="shared" si="2"/>
        <v>WO</v>
      </c>
      <c r="AA15" s="12" t="s">
        <v>43</v>
      </c>
      <c r="AB15" s="12" t="s">
        <v>43</v>
      </c>
      <c r="AC15" s="12" t="s">
        <v>40</v>
      </c>
      <c r="AD15" s="12" t="s">
        <v>43</v>
      </c>
      <c r="AE15" s="12" t="s">
        <v>43</v>
      </c>
      <c r="AF15" s="12" t="s">
        <v>43</v>
      </c>
      <c r="AG15" s="12" t="str">
        <f t="shared" si="2"/>
        <v>WO</v>
      </c>
      <c r="AH15" s="12" t="s">
        <v>43</v>
      </c>
      <c r="AI15" s="12" t="s">
        <v>43</v>
      </c>
      <c r="AJ15" s="12" t="s">
        <v>43</v>
      </c>
      <c r="AK15" s="12" t="s">
        <v>40</v>
      </c>
      <c r="AL15" s="12" t="s">
        <v>43</v>
      </c>
      <c r="AM15" s="12" t="s">
        <v>43</v>
      </c>
      <c r="AN15" s="12" t="str">
        <f t="shared" si="2"/>
        <v>WO</v>
      </c>
      <c r="AO15" s="13" t="s">
        <v>43</v>
      </c>
      <c r="AP15" s="32"/>
      <c r="AQ15" s="33"/>
      <c r="AR15" s="12">
        <v>7</v>
      </c>
      <c r="AS15" s="12">
        <v>1007</v>
      </c>
      <c r="AT15" s="12" t="str">
        <f t="shared" si="3"/>
        <v>March</v>
      </c>
      <c r="AU15" s="12" t="s">
        <v>9</v>
      </c>
      <c r="AV15" s="11">
        <f t="shared" si="4"/>
        <v>22</v>
      </c>
      <c r="AW15" s="12">
        <f t="shared" si="5"/>
        <v>1</v>
      </c>
      <c r="AX15" s="12">
        <f t="shared" si="6"/>
        <v>3</v>
      </c>
      <c r="AY15" s="12">
        <f t="shared" si="7"/>
        <v>5</v>
      </c>
      <c r="AZ15" s="12">
        <f t="shared" si="8"/>
        <v>31</v>
      </c>
      <c r="BA15" s="12">
        <f>Janreport4[[#This Row],[Days]]-Janreport4[[#This Row],[Absent]]</f>
        <v>30</v>
      </c>
      <c r="BB15" s="27">
        <v>62000</v>
      </c>
      <c r="BC15" s="27">
        <f>Janreport4[[#This Row],[Salary]]/Janreport4[[#This Row],[Days]]</f>
        <v>2000</v>
      </c>
      <c r="BD15" s="27">
        <f>Janreport4[[#This Row],[Per Day Salary]]*Janreport4[[#This Row],[Absent]]</f>
        <v>2000</v>
      </c>
      <c r="BE15" s="27">
        <f>Janreport4[[#This Row],[Salary]]-Janreport4[[#This Row],[Deduction]]</f>
        <v>60000</v>
      </c>
      <c r="BF15" s="28"/>
      <c r="BG15" s="33"/>
    </row>
    <row r="16" spans="1:59">
      <c r="A16"/>
      <c r="B16"/>
      <c r="C16"/>
      <c r="F16" s="32"/>
      <c r="G16" s="11">
        <v>8</v>
      </c>
      <c r="H16" s="12">
        <v>1008</v>
      </c>
      <c r="I16" s="13" t="s">
        <v>10</v>
      </c>
      <c r="J16" s="11">
        <f t="shared" si="9"/>
        <v>5</v>
      </c>
      <c r="K16" s="12" t="s">
        <v>43</v>
      </c>
      <c r="L16" s="12" t="str">
        <f t="shared" si="2"/>
        <v>WO</v>
      </c>
      <c r="M16" s="12" t="s">
        <v>43</v>
      </c>
      <c r="N16" s="12" t="s">
        <v>43</v>
      </c>
      <c r="O16" s="12" t="s">
        <v>43</v>
      </c>
      <c r="P16" s="12" t="s">
        <v>43</v>
      </c>
      <c r="Q16" s="12" t="s">
        <v>43</v>
      </c>
      <c r="R16" s="12" t="s">
        <v>43</v>
      </c>
      <c r="S16" s="12" t="str">
        <f t="shared" si="2"/>
        <v>WO</v>
      </c>
      <c r="T16" s="12" t="s">
        <v>43</v>
      </c>
      <c r="U16" s="12" t="s">
        <v>43</v>
      </c>
      <c r="V16" s="12" t="s">
        <v>40</v>
      </c>
      <c r="W16" s="12" t="s">
        <v>43</v>
      </c>
      <c r="X16" s="12" t="s">
        <v>43</v>
      </c>
      <c r="Y16" s="12" t="s">
        <v>43</v>
      </c>
      <c r="Z16" s="12" t="str">
        <f t="shared" si="2"/>
        <v>WO</v>
      </c>
      <c r="AA16" s="12" t="s">
        <v>43</v>
      </c>
      <c r="AB16" s="12" t="s">
        <v>43</v>
      </c>
      <c r="AC16" s="12" t="s">
        <v>40</v>
      </c>
      <c r="AD16" s="12" t="s">
        <v>43</v>
      </c>
      <c r="AE16" s="12" t="s">
        <v>43</v>
      </c>
      <c r="AF16" s="12" t="s">
        <v>43</v>
      </c>
      <c r="AG16" s="12" t="str">
        <f t="shared" si="2"/>
        <v>WO</v>
      </c>
      <c r="AH16" s="12" t="s">
        <v>43</v>
      </c>
      <c r="AI16" s="12" t="s">
        <v>43</v>
      </c>
      <c r="AJ16" s="12" t="s">
        <v>43</v>
      </c>
      <c r="AK16" s="12" t="s">
        <v>40</v>
      </c>
      <c r="AL16" s="12" t="s">
        <v>43</v>
      </c>
      <c r="AM16" s="12" t="s">
        <v>43</v>
      </c>
      <c r="AN16" s="12" t="str">
        <f t="shared" si="2"/>
        <v>WO</v>
      </c>
      <c r="AO16" s="13" t="s">
        <v>43</v>
      </c>
      <c r="AP16" s="32"/>
      <c r="AQ16" s="33"/>
      <c r="AR16" s="12">
        <v>8</v>
      </c>
      <c r="AS16" s="12">
        <v>1008</v>
      </c>
      <c r="AT16" s="12" t="str">
        <f t="shared" si="3"/>
        <v>March</v>
      </c>
      <c r="AU16" s="12" t="s">
        <v>10</v>
      </c>
      <c r="AV16" s="11">
        <f t="shared" si="4"/>
        <v>23</v>
      </c>
      <c r="AW16" s="12">
        <f t="shared" si="5"/>
        <v>0</v>
      </c>
      <c r="AX16" s="12">
        <f t="shared" si="6"/>
        <v>3</v>
      </c>
      <c r="AY16" s="12">
        <f t="shared" si="7"/>
        <v>5</v>
      </c>
      <c r="AZ16" s="12">
        <f t="shared" si="8"/>
        <v>31</v>
      </c>
      <c r="BA16" s="12">
        <f>Janreport4[[#This Row],[Days]]-Janreport4[[#This Row],[Absent]]</f>
        <v>31</v>
      </c>
      <c r="BB16" s="27">
        <v>50000</v>
      </c>
      <c r="BC16" s="27">
        <f>Janreport4[[#This Row],[Salary]]/Janreport4[[#This Row],[Days]]</f>
        <v>1612.9032258064517</v>
      </c>
      <c r="BD16" s="27">
        <f>Janreport4[[#This Row],[Per Day Salary]]*Janreport4[[#This Row],[Absent]]</f>
        <v>0</v>
      </c>
      <c r="BE16" s="27">
        <f>Janreport4[[#This Row],[Salary]]-Janreport4[[#This Row],[Deduction]]</f>
        <v>50000</v>
      </c>
      <c r="BF16" s="28"/>
      <c r="BG16" s="33"/>
    </row>
    <row r="17" spans="1:59">
      <c r="A17"/>
      <c r="B17"/>
      <c r="C17"/>
      <c r="F17" s="32"/>
      <c r="G17" s="11">
        <v>9</v>
      </c>
      <c r="H17" s="12">
        <v>1009</v>
      </c>
      <c r="I17" s="13" t="s">
        <v>11</v>
      </c>
      <c r="J17" s="11">
        <f t="shared" si="9"/>
        <v>5</v>
      </c>
      <c r="K17" s="12" t="s">
        <v>43</v>
      </c>
      <c r="L17" s="12" t="str">
        <f t="shared" si="2"/>
        <v>WO</v>
      </c>
      <c r="M17" s="12" t="s">
        <v>43</v>
      </c>
      <c r="N17" s="12" t="s">
        <v>43</v>
      </c>
      <c r="O17" s="12" t="s">
        <v>43</v>
      </c>
      <c r="P17" s="12" t="s">
        <v>43</v>
      </c>
      <c r="Q17" s="12" t="s">
        <v>43</v>
      </c>
      <c r="R17" s="12" t="s">
        <v>43</v>
      </c>
      <c r="S17" s="12" t="str">
        <f t="shared" si="2"/>
        <v>WO</v>
      </c>
      <c r="T17" s="12" t="s">
        <v>43</v>
      </c>
      <c r="U17" s="12" t="s">
        <v>43</v>
      </c>
      <c r="V17" s="12" t="s">
        <v>40</v>
      </c>
      <c r="W17" s="12" t="s">
        <v>43</v>
      </c>
      <c r="X17" s="12" t="s">
        <v>44</v>
      </c>
      <c r="Y17" s="12" t="s">
        <v>43</v>
      </c>
      <c r="Z17" s="12" t="str">
        <f t="shared" si="2"/>
        <v>WO</v>
      </c>
      <c r="AA17" s="12" t="s">
        <v>43</v>
      </c>
      <c r="AB17" s="12" t="s">
        <v>43</v>
      </c>
      <c r="AC17" s="12" t="s">
        <v>40</v>
      </c>
      <c r="AD17" s="12" t="s">
        <v>43</v>
      </c>
      <c r="AE17" s="12" t="s">
        <v>43</v>
      </c>
      <c r="AF17" s="12" t="s">
        <v>43</v>
      </c>
      <c r="AG17" s="12" t="str">
        <f t="shared" ref="AG17:AN28" si="10">IF(AG$7="Sun","WO","")</f>
        <v>WO</v>
      </c>
      <c r="AH17" s="12" t="s">
        <v>43</v>
      </c>
      <c r="AI17" s="12" t="s">
        <v>43</v>
      </c>
      <c r="AJ17" s="12" t="s">
        <v>43</v>
      </c>
      <c r="AK17" s="12" t="s">
        <v>40</v>
      </c>
      <c r="AL17" s="12" t="s">
        <v>43</v>
      </c>
      <c r="AM17" s="12" t="s">
        <v>44</v>
      </c>
      <c r="AN17" s="12" t="str">
        <f t="shared" si="10"/>
        <v>WO</v>
      </c>
      <c r="AO17" s="13" t="s">
        <v>43</v>
      </c>
      <c r="AP17" s="32"/>
      <c r="AQ17" s="33"/>
      <c r="AR17" s="12">
        <v>9</v>
      </c>
      <c r="AS17" s="12">
        <v>1009</v>
      </c>
      <c r="AT17" s="12" t="str">
        <f t="shared" si="3"/>
        <v>March</v>
      </c>
      <c r="AU17" s="12" t="s">
        <v>11</v>
      </c>
      <c r="AV17" s="11">
        <f t="shared" si="4"/>
        <v>21</v>
      </c>
      <c r="AW17" s="12">
        <f t="shared" si="5"/>
        <v>2</v>
      </c>
      <c r="AX17" s="12">
        <f t="shared" si="6"/>
        <v>3</v>
      </c>
      <c r="AY17" s="12">
        <f t="shared" si="7"/>
        <v>5</v>
      </c>
      <c r="AZ17" s="12">
        <f t="shared" si="8"/>
        <v>31</v>
      </c>
      <c r="BA17" s="12">
        <f>Janreport4[[#This Row],[Days]]-Janreport4[[#This Row],[Absent]]</f>
        <v>29</v>
      </c>
      <c r="BB17" s="27">
        <v>25000</v>
      </c>
      <c r="BC17" s="27">
        <f>Janreport4[[#This Row],[Salary]]/Janreport4[[#This Row],[Days]]</f>
        <v>806.45161290322585</v>
      </c>
      <c r="BD17" s="27">
        <f>Janreport4[[#This Row],[Per Day Salary]]*Janreport4[[#This Row],[Absent]]</f>
        <v>1612.9032258064517</v>
      </c>
      <c r="BE17" s="27">
        <f>Janreport4[[#This Row],[Salary]]-Janreport4[[#This Row],[Deduction]]</f>
        <v>23387.096774193549</v>
      </c>
      <c r="BF17" s="28"/>
      <c r="BG17" s="33"/>
    </row>
    <row r="18" spans="1:59">
      <c r="A18"/>
      <c r="B18"/>
      <c r="C18"/>
      <c r="F18" s="32"/>
      <c r="G18" s="11">
        <v>10</v>
      </c>
      <c r="H18" s="12">
        <v>1010</v>
      </c>
      <c r="I18" s="13" t="s">
        <v>12</v>
      </c>
      <c r="J18" s="11">
        <f t="shared" si="9"/>
        <v>5</v>
      </c>
      <c r="K18" s="12" t="s">
        <v>43</v>
      </c>
      <c r="L18" s="12" t="str">
        <f t="shared" ref="L18:Z28" si="11">IF(L$7="Sun","WO","")</f>
        <v>WO</v>
      </c>
      <c r="M18" s="12" t="s">
        <v>43</v>
      </c>
      <c r="N18" s="12" t="s">
        <v>43</v>
      </c>
      <c r="O18" s="12" t="s">
        <v>43</v>
      </c>
      <c r="P18" s="12" t="s">
        <v>43</v>
      </c>
      <c r="Q18" s="12" t="s">
        <v>43</v>
      </c>
      <c r="R18" s="12" t="s">
        <v>43</v>
      </c>
      <c r="S18" s="12" t="str">
        <f t="shared" si="11"/>
        <v>WO</v>
      </c>
      <c r="T18" s="12" t="s">
        <v>43</v>
      </c>
      <c r="U18" s="12" t="s">
        <v>43</v>
      </c>
      <c r="V18" s="12" t="s">
        <v>40</v>
      </c>
      <c r="W18" s="12" t="s">
        <v>43</v>
      </c>
      <c r="X18" s="12" t="s">
        <v>43</v>
      </c>
      <c r="Y18" s="12" t="s">
        <v>43</v>
      </c>
      <c r="Z18" s="12" t="str">
        <f t="shared" si="11"/>
        <v>WO</v>
      </c>
      <c r="AA18" s="12" t="s">
        <v>43</v>
      </c>
      <c r="AB18" s="12" t="s">
        <v>43</v>
      </c>
      <c r="AC18" s="12" t="s">
        <v>40</v>
      </c>
      <c r="AD18" s="12" t="s">
        <v>43</v>
      </c>
      <c r="AE18" s="12" t="s">
        <v>44</v>
      </c>
      <c r="AF18" s="12" t="s">
        <v>43</v>
      </c>
      <c r="AG18" s="12" t="str">
        <f t="shared" si="10"/>
        <v>WO</v>
      </c>
      <c r="AH18" s="12" t="s">
        <v>43</v>
      </c>
      <c r="AI18" s="12" t="s">
        <v>44</v>
      </c>
      <c r="AJ18" s="12" t="s">
        <v>44</v>
      </c>
      <c r="AK18" s="12" t="s">
        <v>40</v>
      </c>
      <c r="AL18" s="12" t="s">
        <v>43</v>
      </c>
      <c r="AM18" s="12" t="s">
        <v>44</v>
      </c>
      <c r="AN18" s="12" t="str">
        <f t="shared" si="10"/>
        <v>WO</v>
      </c>
      <c r="AO18" s="13" t="s">
        <v>43</v>
      </c>
      <c r="AP18" s="32"/>
      <c r="AQ18" s="33"/>
      <c r="AR18" s="12">
        <v>10</v>
      </c>
      <c r="AS18" s="12">
        <v>1010</v>
      </c>
      <c r="AT18" s="12" t="str">
        <f t="shared" si="3"/>
        <v>March</v>
      </c>
      <c r="AU18" s="12" t="s">
        <v>12</v>
      </c>
      <c r="AV18" s="11">
        <f t="shared" si="4"/>
        <v>19</v>
      </c>
      <c r="AW18" s="12">
        <f t="shared" si="5"/>
        <v>4</v>
      </c>
      <c r="AX18" s="12">
        <f t="shared" si="6"/>
        <v>3</v>
      </c>
      <c r="AY18" s="12">
        <f t="shared" si="7"/>
        <v>5</v>
      </c>
      <c r="AZ18" s="12">
        <f t="shared" si="8"/>
        <v>31</v>
      </c>
      <c r="BA18" s="12">
        <f>Janreport4[[#This Row],[Days]]-Janreport4[[#This Row],[Absent]]</f>
        <v>27</v>
      </c>
      <c r="BB18" s="27">
        <v>45000</v>
      </c>
      <c r="BC18" s="27">
        <f>Janreport4[[#This Row],[Salary]]/Janreport4[[#This Row],[Days]]</f>
        <v>1451.6129032258063</v>
      </c>
      <c r="BD18" s="27">
        <f>Janreport4[[#This Row],[Per Day Salary]]*Janreport4[[#This Row],[Absent]]</f>
        <v>5806.4516129032254</v>
      </c>
      <c r="BE18" s="27">
        <f>Janreport4[[#This Row],[Salary]]-Janreport4[[#This Row],[Deduction]]</f>
        <v>39193.548387096773</v>
      </c>
      <c r="BF18" s="28"/>
      <c r="BG18" s="33"/>
    </row>
    <row r="19" spans="1:59">
      <c r="A19"/>
      <c r="B19"/>
      <c r="C19"/>
      <c r="F19" s="32"/>
      <c r="G19" s="11">
        <v>11</v>
      </c>
      <c r="H19" s="12">
        <v>1011</v>
      </c>
      <c r="I19" s="13" t="s">
        <v>13</v>
      </c>
      <c r="J19" s="11">
        <f t="shared" si="9"/>
        <v>5</v>
      </c>
      <c r="K19" s="12" t="s">
        <v>44</v>
      </c>
      <c r="L19" s="12" t="str">
        <f t="shared" si="11"/>
        <v>WO</v>
      </c>
      <c r="M19" s="12" t="s">
        <v>43</v>
      </c>
      <c r="N19" s="12" t="s">
        <v>43</v>
      </c>
      <c r="O19" s="12" t="s">
        <v>43</v>
      </c>
      <c r="P19" s="12" t="s">
        <v>44</v>
      </c>
      <c r="Q19" s="12" t="s">
        <v>43</v>
      </c>
      <c r="R19" s="12" t="s">
        <v>43</v>
      </c>
      <c r="S19" s="12" t="str">
        <f t="shared" si="11"/>
        <v>WO</v>
      </c>
      <c r="T19" s="12" t="s">
        <v>43</v>
      </c>
      <c r="U19" s="12" t="s">
        <v>43</v>
      </c>
      <c r="V19" s="12" t="s">
        <v>40</v>
      </c>
      <c r="W19" s="12" t="s">
        <v>43</v>
      </c>
      <c r="X19" s="12" t="s">
        <v>43</v>
      </c>
      <c r="Y19" s="12" t="s">
        <v>43</v>
      </c>
      <c r="Z19" s="12" t="str">
        <f t="shared" si="11"/>
        <v>WO</v>
      </c>
      <c r="AA19" s="12" t="s">
        <v>43</v>
      </c>
      <c r="AB19" s="12" t="s">
        <v>43</v>
      </c>
      <c r="AC19" s="12" t="s">
        <v>40</v>
      </c>
      <c r="AD19" s="12" t="s">
        <v>43</v>
      </c>
      <c r="AE19" s="12" t="s">
        <v>44</v>
      </c>
      <c r="AF19" s="12" t="s">
        <v>43</v>
      </c>
      <c r="AG19" s="12" t="str">
        <f t="shared" si="10"/>
        <v>WO</v>
      </c>
      <c r="AH19" s="12" t="s">
        <v>43</v>
      </c>
      <c r="AI19" s="12" t="s">
        <v>43</v>
      </c>
      <c r="AJ19" s="12" t="s">
        <v>43</v>
      </c>
      <c r="AK19" s="12" t="s">
        <v>40</v>
      </c>
      <c r="AL19" s="12" t="s">
        <v>43</v>
      </c>
      <c r="AM19" s="12" t="s">
        <v>43</v>
      </c>
      <c r="AN19" s="12" t="str">
        <f t="shared" si="10"/>
        <v>WO</v>
      </c>
      <c r="AO19" s="13" t="s">
        <v>43</v>
      </c>
      <c r="AP19" s="32"/>
      <c r="AQ19" s="33"/>
      <c r="AR19" s="12">
        <v>11</v>
      </c>
      <c r="AS19" s="12">
        <v>1011</v>
      </c>
      <c r="AT19" s="12" t="str">
        <f t="shared" si="3"/>
        <v>March</v>
      </c>
      <c r="AU19" s="12" t="s">
        <v>13</v>
      </c>
      <c r="AV19" s="11">
        <f t="shared" si="4"/>
        <v>20</v>
      </c>
      <c r="AW19" s="12">
        <f t="shared" si="5"/>
        <v>3</v>
      </c>
      <c r="AX19" s="12">
        <f t="shared" si="6"/>
        <v>3</v>
      </c>
      <c r="AY19" s="12">
        <f t="shared" si="7"/>
        <v>5</v>
      </c>
      <c r="AZ19" s="12">
        <f t="shared" si="8"/>
        <v>31</v>
      </c>
      <c r="BA19" s="12">
        <f>Janreport4[[#This Row],[Days]]-Janreport4[[#This Row],[Absent]]</f>
        <v>28</v>
      </c>
      <c r="BB19" s="27">
        <v>48000</v>
      </c>
      <c r="BC19" s="27">
        <f>Janreport4[[#This Row],[Salary]]/Janreport4[[#This Row],[Days]]</f>
        <v>1548.3870967741937</v>
      </c>
      <c r="BD19" s="27">
        <f>Janreport4[[#This Row],[Per Day Salary]]*Janreport4[[#This Row],[Absent]]</f>
        <v>4645.1612903225814</v>
      </c>
      <c r="BE19" s="27">
        <f>Janreport4[[#This Row],[Salary]]-Janreport4[[#This Row],[Deduction]]</f>
        <v>43354.838709677417</v>
      </c>
      <c r="BF19" s="28"/>
      <c r="BG19" s="33"/>
    </row>
    <row r="20" spans="1:59">
      <c r="A20"/>
      <c r="B20"/>
      <c r="C20"/>
      <c r="F20" s="32"/>
      <c r="G20" s="11">
        <v>12</v>
      </c>
      <c r="H20" s="12">
        <v>1012</v>
      </c>
      <c r="I20" s="13" t="s">
        <v>14</v>
      </c>
      <c r="J20" s="11">
        <f t="shared" si="9"/>
        <v>5</v>
      </c>
      <c r="K20" s="12" t="s">
        <v>44</v>
      </c>
      <c r="L20" s="12" t="str">
        <f t="shared" si="11"/>
        <v>WO</v>
      </c>
      <c r="M20" s="12" t="s">
        <v>43</v>
      </c>
      <c r="N20" s="12" t="s">
        <v>43</v>
      </c>
      <c r="O20" s="12" t="s">
        <v>43</v>
      </c>
      <c r="P20" s="12" t="s">
        <v>43</v>
      </c>
      <c r="Q20" s="12" t="s">
        <v>43</v>
      </c>
      <c r="R20" s="12" t="s">
        <v>43</v>
      </c>
      <c r="S20" s="12" t="str">
        <f t="shared" si="11"/>
        <v>WO</v>
      </c>
      <c r="T20" s="12" t="s">
        <v>43</v>
      </c>
      <c r="U20" s="12" t="s">
        <v>43</v>
      </c>
      <c r="V20" s="12" t="s">
        <v>40</v>
      </c>
      <c r="W20" s="12" t="s">
        <v>43</v>
      </c>
      <c r="X20" s="12" t="s">
        <v>43</v>
      </c>
      <c r="Y20" s="12" t="s">
        <v>43</v>
      </c>
      <c r="Z20" s="12" t="str">
        <f t="shared" si="11"/>
        <v>WO</v>
      </c>
      <c r="AA20" s="12" t="s">
        <v>43</v>
      </c>
      <c r="AB20" s="12" t="s">
        <v>43</v>
      </c>
      <c r="AC20" s="12" t="s">
        <v>40</v>
      </c>
      <c r="AD20" s="12" t="s">
        <v>43</v>
      </c>
      <c r="AE20" s="12" t="s">
        <v>43</v>
      </c>
      <c r="AF20" s="12" t="s">
        <v>43</v>
      </c>
      <c r="AG20" s="12" t="str">
        <f t="shared" si="10"/>
        <v>WO</v>
      </c>
      <c r="AH20" s="12" t="s">
        <v>43</v>
      </c>
      <c r="AI20" s="12" t="s">
        <v>43</v>
      </c>
      <c r="AJ20" s="12" t="s">
        <v>43</v>
      </c>
      <c r="AK20" s="12" t="s">
        <v>40</v>
      </c>
      <c r="AL20" s="12" t="s">
        <v>43</v>
      </c>
      <c r="AM20" s="12" t="s">
        <v>43</v>
      </c>
      <c r="AN20" s="12" t="str">
        <f t="shared" si="10"/>
        <v>WO</v>
      </c>
      <c r="AO20" s="13" t="s">
        <v>43</v>
      </c>
      <c r="AP20" s="32"/>
      <c r="AQ20" s="33"/>
      <c r="AR20" s="12">
        <v>12</v>
      </c>
      <c r="AS20" s="12">
        <v>1012</v>
      </c>
      <c r="AT20" s="12" t="str">
        <f t="shared" si="3"/>
        <v>March</v>
      </c>
      <c r="AU20" s="12" t="s">
        <v>14</v>
      </c>
      <c r="AV20" s="11">
        <f t="shared" si="4"/>
        <v>22</v>
      </c>
      <c r="AW20" s="12">
        <f t="shared" si="5"/>
        <v>1</v>
      </c>
      <c r="AX20" s="12">
        <f t="shared" si="6"/>
        <v>3</v>
      </c>
      <c r="AY20" s="12">
        <f t="shared" si="7"/>
        <v>5</v>
      </c>
      <c r="AZ20" s="12">
        <f t="shared" si="8"/>
        <v>31</v>
      </c>
      <c r="BA20" s="12">
        <f>Janreport4[[#This Row],[Days]]-Janreport4[[#This Row],[Absent]]</f>
        <v>30</v>
      </c>
      <c r="BB20" s="27">
        <v>52000</v>
      </c>
      <c r="BC20" s="27">
        <f>Janreport4[[#This Row],[Salary]]/Janreport4[[#This Row],[Days]]</f>
        <v>1677.4193548387098</v>
      </c>
      <c r="BD20" s="27">
        <f>Janreport4[[#This Row],[Per Day Salary]]*Janreport4[[#This Row],[Absent]]</f>
        <v>1677.4193548387098</v>
      </c>
      <c r="BE20" s="27">
        <f>Janreport4[[#This Row],[Salary]]-Janreport4[[#This Row],[Deduction]]</f>
        <v>50322.580645161288</v>
      </c>
      <c r="BF20" s="28"/>
      <c r="BG20" s="33"/>
    </row>
    <row r="21" spans="1:59">
      <c r="A21"/>
      <c r="B21"/>
      <c r="C21"/>
      <c r="F21" s="32"/>
      <c r="G21" s="11">
        <v>13</v>
      </c>
      <c r="H21" s="12">
        <v>1013</v>
      </c>
      <c r="I21" s="13" t="s">
        <v>15</v>
      </c>
      <c r="J21" s="11">
        <f t="shared" si="9"/>
        <v>5</v>
      </c>
      <c r="K21" s="12" t="s">
        <v>43</v>
      </c>
      <c r="L21" s="12" t="str">
        <f t="shared" si="11"/>
        <v>WO</v>
      </c>
      <c r="M21" s="12" t="s">
        <v>43</v>
      </c>
      <c r="N21" s="12" t="s">
        <v>43</v>
      </c>
      <c r="O21" s="12" t="s">
        <v>43</v>
      </c>
      <c r="P21" s="12" t="s">
        <v>43</v>
      </c>
      <c r="Q21" s="12" t="s">
        <v>43</v>
      </c>
      <c r="R21" s="12" t="s">
        <v>43</v>
      </c>
      <c r="S21" s="12" t="str">
        <f t="shared" si="11"/>
        <v>WO</v>
      </c>
      <c r="T21" s="12" t="s">
        <v>43</v>
      </c>
      <c r="U21" s="12" t="s">
        <v>43</v>
      </c>
      <c r="V21" s="12" t="s">
        <v>40</v>
      </c>
      <c r="W21" s="12" t="s">
        <v>43</v>
      </c>
      <c r="X21" s="12" t="s">
        <v>43</v>
      </c>
      <c r="Y21" s="12" t="s">
        <v>43</v>
      </c>
      <c r="Z21" s="12" t="str">
        <f t="shared" si="11"/>
        <v>WO</v>
      </c>
      <c r="AA21" s="12" t="s">
        <v>43</v>
      </c>
      <c r="AB21" s="12" t="s">
        <v>43</v>
      </c>
      <c r="AC21" s="12" t="s">
        <v>40</v>
      </c>
      <c r="AD21" s="12" t="s">
        <v>43</v>
      </c>
      <c r="AE21" s="12" t="s">
        <v>43</v>
      </c>
      <c r="AF21" s="12" t="s">
        <v>43</v>
      </c>
      <c r="AG21" s="12" t="str">
        <f t="shared" si="10"/>
        <v>WO</v>
      </c>
      <c r="AH21" s="12" t="s">
        <v>43</v>
      </c>
      <c r="AI21" s="12" t="s">
        <v>43</v>
      </c>
      <c r="AJ21" s="12" t="s">
        <v>43</v>
      </c>
      <c r="AK21" s="12" t="s">
        <v>40</v>
      </c>
      <c r="AL21" s="12" t="s">
        <v>43</v>
      </c>
      <c r="AM21" s="12" t="s">
        <v>43</v>
      </c>
      <c r="AN21" s="12" t="str">
        <f t="shared" si="10"/>
        <v>WO</v>
      </c>
      <c r="AO21" s="13" t="s">
        <v>43</v>
      </c>
      <c r="AP21" s="32"/>
      <c r="AQ21" s="33"/>
      <c r="AR21" s="12">
        <v>13</v>
      </c>
      <c r="AS21" s="12">
        <v>1013</v>
      </c>
      <c r="AT21" s="12" t="str">
        <f t="shared" si="3"/>
        <v>March</v>
      </c>
      <c r="AU21" s="12" t="s">
        <v>15</v>
      </c>
      <c r="AV21" s="11">
        <f t="shared" si="4"/>
        <v>23</v>
      </c>
      <c r="AW21" s="12">
        <f t="shared" si="5"/>
        <v>0</v>
      </c>
      <c r="AX21" s="12">
        <f t="shared" si="6"/>
        <v>3</v>
      </c>
      <c r="AY21" s="12">
        <f t="shared" si="7"/>
        <v>5</v>
      </c>
      <c r="AZ21" s="12">
        <f t="shared" si="8"/>
        <v>31</v>
      </c>
      <c r="BA21" s="12">
        <f>Janreport4[[#This Row],[Days]]-Janreport4[[#This Row],[Absent]]</f>
        <v>31</v>
      </c>
      <c r="BB21" s="27">
        <v>42000</v>
      </c>
      <c r="BC21" s="27">
        <f>Janreport4[[#This Row],[Salary]]/Janreport4[[#This Row],[Days]]</f>
        <v>1354.8387096774193</v>
      </c>
      <c r="BD21" s="27">
        <f>Janreport4[[#This Row],[Per Day Salary]]*Janreport4[[#This Row],[Absent]]</f>
        <v>0</v>
      </c>
      <c r="BE21" s="27">
        <f>Janreport4[[#This Row],[Salary]]-Janreport4[[#This Row],[Deduction]]</f>
        <v>42000</v>
      </c>
      <c r="BF21" s="28"/>
      <c r="BG21" s="33"/>
    </row>
    <row r="22" spans="1:59">
      <c r="A22"/>
      <c r="B22"/>
      <c r="C22"/>
      <c r="F22" s="32"/>
      <c r="G22" s="11">
        <v>14</v>
      </c>
      <c r="H22" s="12">
        <v>1014</v>
      </c>
      <c r="I22" s="13" t="s">
        <v>16</v>
      </c>
      <c r="J22" s="11">
        <f t="shared" si="9"/>
        <v>5</v>
      </c>
      <c r="K22" s="12" t="s">
        <v>43</v>
      </c>
      <c r="L22" s="12" t="str">
        <f t="shared" si="11"/>
        <v>WO</v>
      </c>
      <c r="M22" s="12" t="s">
        <v>43</v>
      </c>
      <c r="N22" s="12" t="s">
        <v>43</v>
      </c>
      <c r="O22" s="12" t="s">
        <v>43</v>
      </c>
      <c r="P22" s="12" t="s">
        <v>43</v>
      </c>
      <c r="Q22" s="12" t="s">
        <v>43</v>
      </c>
      <c r="R22" s="12" t="s">
        <v>43</v>
      </c>
      <c r="S22" s="12" t="str">
        <f t="shared" si="11"/>
        <v>WO</v>
      </c>
      <c r="T22" s="12" t="s">
        <v>43</v>
      </c>
      <c r="U22" s="12" t="s">
        <v>43</v>
      </c>
      <c r="V22" s="12" t="s">
        <v>40</v>
      </c>
      <c r="W22" s="12" t="s">
        <v>43</v>
      </c>
      <c r="X22" s="12" t="s">
        <v>43</v>
      </c>
      <c r="Y22" s="12" t="s">
        <v>43</v>
      </c>
      <c r="Z22" s="12" t="str">
        <f t="shared" si="11"/>
        <v>WO</v>
      </c>
      <c r="AA22" s="12" t="s">
        <v>43</v>
      </c>
      <c r="AB22" s="12" t="s">
        <v>43</v>
      </c>
      <c r="AC22" s="12" t="s">
        <v>40</v>
      </c>
      <c r="AD22" s="12" t="s">
        <v>43</v>
      </c>
      <c r="AE22" s="12" t="s">
        <v>43</v>
      </c>
      <c r="AF22" s="12" t="s">
        <v>43</v>
      </c>
      <c r="AG22" s="12" t="str">
        <f t="shared" si="10"/>
        <v>WO</v>
      </c>
      <c r="AH22" s="12" t="s">
        <v>43</v>
      </c>
      <c r="AI22" s="12" t="s">
        <v>43</v>
      </c>
      <c r="AJ22" s="12" t="s">
        <v>43</v>
      </c>
      <c r="AK22" s="12" t="s">
        <v>40</v>
      </c>
      <c r="AL22" s="12" t="s">
        <v>43</v>
      </c>
      <c r="AM22" s="12" t="s">
        <v>44</v>
      </c>
      <c r="AN22" s="12" t="str">
        <f t="shared" si="10"/>
        <v>WO</v>
      </c>
      <c r="AO22" s="13" t="s">
        <v>43</v>
      </c>
      <c r="AP22" s="32"/>
      <c r="AQ22" s="33"/>
      <c r="AR22" s="12">
        <v>14</v>
      </c>
      <c r="AS22" s="12">
        <v>1014</v>
      </c>
      <c r="AT22" s="12" t="str">
        <f t="shared" si="3"/>
        <v>March</v>
      </c>
      <c r="AU22" s="12" t="s">
        <v>16</v>
      </c>
      <c r="AV22" s="11">
        <f t="shared" si="4"/>
        <v>22</v>
      </c>
      <c r="AW22" s="12">
        <f t="shared" si="5"/>
        <v>1</v>
      </c>
      <c r="AX22" s="12">
        <f t="shared" si="6"/>
        <v>3</v>
      </c>
      <c r="AY22" s="12">
        <f t="shared" si="7"/>
        <v>5</v>
      </c>
      <c r="AZ22" s="12">
        <f t="shared" si="8"/>
        <v>31</v>
      </c>
      <c r="BA22" s="12">
        <f>Janreport4[[#This Row],[Days]]-Janreport4[[#This Row],[Absent]]</f>
        <v>30</v>
      </c>
      <c r="BB22" s="27">
        <v>15000</v>
      </c>
      <c r="BC22" s="27">
        <f>Janreport4[[#This Row],[Salary]]/Janreport4[[#This Row],[Days]]</f>
        <v>483.87096774193549</v>
      </c>
      <c r="BD22" s="27">
        <f>Janreport4[[#This Row],[Per Day Salary]]*Janreport4[[#This Row],[Absent]]</f>
        <v>483.87096774193549</v>
      </c>
      <c r="BE22" s="27">
        <f>Janreport4[[#This Row],[Salary]]-Janreport4[[#This Row],[Deduction]]</f>
        <v>14516.129032258064</v>
      </c>
      <c r="BF22" s="28"/>
      <c r="BG22" s="33"/>
    </row>
    <row r="23" spans="1:59">
      <c r="A23"/>
      <c r="B23"/>
      <c r="C23"/>
      <c r="F23" s="32"/>
      <c r="G23" s="11">
        <v>15</v>
      </c>
      <c r="H23" s="12">
        <v>1015</v>
      </c>
      <c r="I23" s="13" t="s">
        <v>17</v>
      </c>
      <c r="J23" s="11">
        <f t="shared" si="9"/>
        <v>5</v>
      </c>
      <c r="K23" s="12" t="s">
        <v>43</v>
      </c>
      <c r="L23" s="12" t="str">
        <f t="shared" si="11"/>
        <v>WO</v>
      </c>
      <c r="M23" s="12" t="s">
        <v>43</v>
      </c>
      <c r="N23" s="12" t="s">
        <v>43</v>
      </c>
      <c r="O23" s="12" t="s">
        <v>43</v>
      </c>
      <c r="P23" s="12" t="s">
        <v>43</v>
      </c>
      <c r="Q23" s="12" t="s">
        <v>44</v>
      </c>
      <c r="R23" s="12" t="s">
        <v>43</v>
      </c>
      <c r="S23" s="12" t="str">
        <f t="shared" si="11"/>
        <v>WO</v>
      </c>
      <c r="T23" s="12" t="s">
        <v>43</v>
      </c>
      <c r="U23" s="12" t="s">
        <v>43</v>
      </c>
      <c r="V23" s="12" t="s">
        <v>40</v>
      </c>
      <c r="W23" s="12" t="s">
        <v>43</v>
      </c>
      <c r="X23" s="12" t="s">
        <v>44</v>
      </c>
      <c r="Y23" s="12" t="s">
        <v>43</v>
      </c>
      <c r="Z23" s="12" t="str">
        <f t="shared" si="11"/>
        <v>WO</v>
      </c>
      <c r="AA23" s="12" t="s">
        <v>43</v>
      </c>
      <c r="AB23" s="12" t="s">
        <v>43</v>
      </c>
      <c r="AC23" s="12" t="s">
        <v>40</v>
      </c>
      <c r="AD23" s="12" t="s">
        <v>43</v>
      </c>
      <c r="AE23" s="12" t="s">
        <v>44</v>
      </c>
      <c r="AF23" s="12" t="s">
        <v>43</v>
      </c>
      <c r="AG23" s="12" t="str">
        <f t="shared" si="10"/>
        <v>WO</v>
      </c>
      <c r="AH23" s="12" t="s">
        <v>43</v>
      </c>
      <c r="AI23" s="12" t="s">
        <v>43</v>
      </c>
      <c r="AJ23" s="12" t="s">
        <v>43</v>
      </c>
      <c r="AK23" s="12" t="s">
        <v>40</v>
      </c>
      <c r="AL23" s="12" t="s">
        <v>43</v>
      </c>
      <c r="AM23" s="12" t="s">
        <v>43</v>
      </c>
      <c r="AN23" s="12" t="str">
        <f t="shared" si="10"/>
        <v>WO</v>
      </c>
      <c r="AO23" s="13" t="s">
        <v>43</v>
      </c>
      <c r="AP23" s="32"/>
      <c r="AQ23" s="33"/>
      <c r="AR23" s="12">
        <v>15</v>
      </c>
      <c r="AS23" s="12">
        <v>1015</v>
      </c>
      <c r="AT23" s="12" t="str">
        <f t="shared" si="3"/>
        <v>March</v>
      </c>
      <c r="AU23" s="12" t="s">
        <v>17</v>
      </c>
      <c r="AV23" s="11">
        <f t="shared" si="4"/>
        <v>20</v>
      </c>
      <c r="AW23" s="12">
        <f t="shared" si="5"/>
        <v>3</v>
      </c>
      <c r="AX23" s="12">
        <f t="shared" si="6"/>
        <v>3</v>
      </c>
      <c r="AY23" s="12">
        <f t="shared" si="7"/>
        <v>5</v>
      </c>
      <c r="AZ23" s="12">
        <f t="shared" si="8"/>
        <v>31</v>
      </c>
      <c r="BA23" s="12">
        <f>Janreport4[[#This Row],[Days]]-Janreport4[[#This Row],[Absent]]</f>
        <v>28</v>
      </c>
      <c r="BB23" s="27">
        <v>46000</v>
      </c>
      <c r="BC23" s="27">
        <f>Janreport4[[#This Row],[Salary]]/Janreport4[[#This Row],[Days]]</f>
        <v>1483.8709677419354</v>
      </c>
      <c r="BD23" s="27">
        <f>Janreport4[[#This Row],[Per Day Salary]]*Janreport4[[#This Row],[Absent]]</f>
        <v>4451.6129032258059</v>
      </c>
      <c r="BE23" s="27">
        <f>Janreport4[[#This Row],[Salary]]-Janreport4[[#This Row],[Deduction]]</f>
        <v>41548.387096774197</v>
      </c>
      <c r="BF23" s="28"/>
      <c r="BG23" s="33"/>
    </row>
    <row r="24" spans="1:59">
      <c r="A24"/>
      <c r="B24"/>
      <c r="C24"/>
      <c r="F24" s="32"/>
      <c r="G24" s="11">
        <v>16</v>
      </c>
      <c r="H24" s="12">
        <v>1016</v>
      </c>
      <c r="I24" s="13" t="s">
        <v>18</v>
      </c>
      <c r="J24" s="11">
        <f t="shared" si="9"/>
        <v>5</v>
      </c>
      <c r="K24" s="12" t="s">
        <v>43</v>
      </c>
      <c r="L24" s="12" t="str">
        <f t="shared" si="11"/>
        <v>WO</v>
      </c>
      <c r="M24" s="12" t="s">
        <v>43</v>
      </c>
      <c r="N24" s="12" t="s">
        <v>43</v>
      </c>
      <c r="O24" s="12" t="s">
        <v>43</v>
      </c>
      <c r="P24" s="12" t="s">
        <v>43</v>
      </c>
      <c r="Q24" s="12" t="s">
        <v>43</v>
      </c>
      <c r="R24" s="12" t="s">
        <v>43</v>
      </c>
      <c r="S24" s="12" t="str">
        <f t="shared" si="11"/>
        <v>WO</v>
      </c>
      <c r="T24" s="12" t="s">
        <v>43</v>
      </c>
      <c r="U24" s="12" t="s">
        <v>43</v>
      </c>
      <c r="V24" s="12" t="s">
        <v>40</v>
      </c>
      <c r="W24" s="12" t="s">
        <v>43</v>
      </c>
      <c r="X24" s="12" t="s">
        <v>43</v>
      </c>
      <c r="Y24" s="12" t="s">
        <v>43</v>
      </c>
      <c r="Z24" s="12" t="str">
        <f t="shared" si="11"/>
        <v>WO</v>
      </c>
      <c r="AA24" s="12" t="s">
        <v>43</v>
      </c>
      <c r="AB24" s="12" t="s">
        <v>43</v>
      </c>
      <c r="AC24" s="12" t="s">
        <v>40</v>
      </c>
      <c r="AD24" s="12" t="s">
        <v>43</v>
      </c>
      <c r="AE24" s="12" t="s">
        <v>43</v>
      </c>
      <c r="AF24" s="12" t="s">
        <v>43</v>
      </c>
      <c r="AG24" s="12" t="str">
        <f t="shared" si="10"/>
        <v>WO</v>
      </c>
      <c r="AH24" s="12" t="s">
        <v>43</v>
      </c>
      <c r="AI24" s="12" t="s">
        <v>44</v>
      </c>
      <c r="AJ24" s="12" t="s">
        <v>43</v>
      </c>
      <c r="AK24" s="12" t="s">
        <v>40</v>
      </c>
      <c r="AL24" s="12" t="s">
        <v>43</v>
      </c>
      <c r="AM24" s="12" t="s">
        <v>43</v>
      </c>
      <c r="AN24" s="12" t="str">
        <f t="shared" si="10"/>
        <v>WO</v>
      </c>
      <c r="AO24" s="13" t="s">
        <v>43</v>
      </c>
      <c r="AP24" s="32"/>
      <c r="AQ24" s="33"/>
      <c r="AR24" s="12">
        <v>16</v>
      </c>
      <c r="AS24" s="12">
        <v>1016</v>
      </c>
      <c r="AT24" s="12" t="str">
        <f t="shared" si="3"/>
        <v>March</v>
      </c>
      <c r="AU24" s="12" t="s">
        <v>18</v>
      </c>
      <c r="AV24" s="11">
        <f t="shared" si="4"/>
        <v>22</v>
      </c>
      <c r="AW24" s="12">
        <f t="shared" si="5"/>
        <v>1</v>
      </c>
      <c r="AX24" s="12">
        <f t="shared" si="6"/>
        <v>3</v>
      </c>
      <c r="AY24" s="12">
        <f t="shared" si="7"/>
        <v>5</v>
      </c>
      <c r="AZ24" s="12">
        <f t="shared" si="8"/>
        <v>31</v>
      </c>
      <c r="BA24" s="12">
        <f>Janreport4[[#This Row],[Days]]-Janreport4[[#This Row],[Absent]]</f>
        <v>30</v>
      </c>
      <c r="BB24" s="27">
        <v>52000</v>
      </c>
      <c r="BC24" s="27">
        <f>Janreport4[[#This Row],[Salary]]/Janreport4[[#This Row],[Days]]</f>
        <v>1677.4193548387098</v>
      </c>
      <c r="BD24" s="27">
        <f>Janreport4[[#This Row],[Per Day Salary]]*Janreport4[[#This Row],[Absent]]</f>
        <v>1677.4193548387098</v>
      </c>
      <c r="BE24" s="27">
        <f>Janreport4[[#This Row],[Salary]]-Janreport4[[#This Row],[Deduction]]</f>
        <v>50322.580645161288</v>
      </c>
      <c r="BF24" s="28"/>
      <c r="BG24" s="33"/>
    </row>
    <row r="25" spans="1:59">
      <c r="A25"/>
      <c r="B25"/>
      <c r="C25"/>
      <c r="F25" s="32"/>
      <c r="G25" s="11">
        <v>17</v>
      </c>
      <c r="H25" s="12">
        <v>1017</v>
      </c>
      <c r="I25" s="13" t="s">
        <v>19</v>
      </c>
      <c r="J25" s="11">
        <f t="shared" si="9"/>
        <v>5</v>
      </c>
      <c r="K25" s="12" t="s">
        <v>43</v>
      </c>
      <c r="L25" s="12" t="str">
        <f t="shared" si="11"/>
        <v>WO</v>
      </c>
      <c r="M25" s="12" t="s">
        <v>43</v>
      </c>
      <c r="N25" s="12" t="s">
        <v>43</v>
      </c>
      <c r="O25" s="12" t="s">
        <v>43</v>
      </c>
      <c r="P25" s="12" t="s">
        <v>43</v>
      </c>
      <c r="Q25" s="12" t="s">
        <v>43</v>
      </c>
      <c r="R25" s="12" t="s">
        <v>43</v>
      </c>
      <c r="S25" s="12" t="str">
        <f t="shared" si="11"/>
        <v>WO</v>
      </c>
      <c r="T25" s="12" t="s">
        <v>43</v>
      </c>
      <c r="U25" s="12" t="s">
        <v>43</v>
      </c>
      <c r="V25" s="12" t="s">
        <v>40</v>
      </c>
      <c r="W25" s="12" t="s">
        <v>43</v>
      </c>
      <c r="X25" s="12" t="s">
        <v>44</v>
      </c>
      <c r="Y25" s="12" t="s">
        <v>43</v>
      </c>
      <c r="Z25" s="12" t="str">
        <f t="shared" si="11"/>
        <v>WO</v>
      </c>
      <c r="AA25" s="12" t="s">
        <v>43</v>
      </c>
      <c r="AB25" s="12" t="s">
        <v>43</v>
      </c>
      <c r="AC25" s="12" t="s">
        <v>40</v>
      </c>
      <c r="AD25" s="12" t="s">
        <v>43</v>
      </c>
      <c r="AE25" s="12" t="s">
        <v>43</v>
      </c>
      <c r="AF25" s="12" t="s">
        <v>43</v>
      </c>
      <c r="AG25" s="12" t="str">
        <f t="shared" si="10"/>
        <v>WO</v>
      </c>
      <c r="AH25" s="12" t="s">
        <v>43</v>
      </c>
      <c r="AI25" s="12" t="s">
        <v>43</v>
      </c>
      <c r="AJ25" s="12" t="s">
        <v>43</v>
      </c>
      <c r="AK25" s="12" t="s">
        <v>40</v>
      </c>
      <c r="AL25" s="12" t="s">
        <v>43</v>
      </c>
      <c r="AM25" s="12" t="s">
        <v>43</v>
      </c>
      <c r="AN25" s="12" t="str">
        <f t="shared" si="10"/>
        <v>WO</v>
      </c>
      <c r="AO25" s="13" t="s">
        <v>43</v>
      </c>
      <c r="AP25" s="32"/>
      <c r="AQ25" s="33"/>
      <c r="AR25" s="12">
        <v>17</v>
      </c>
      <c r="AS25" s="12">
        <v>1017</v>
      </c>
      <c r="AT25" s="12" t="str">
        <f t="shared" si="3"/>
        <v>March</v>
      </c>
      <c r="AU25" s="12" t="s">
        <v>19</v>
      </c>
      <c r="AV25" s="11">
        <f t="shared" si="4"/>
        <v>22</v>
      </c>
      <c r="AW25" s="12">
        <f t="shared" si="5"/>
        <v>1</v>
      </c>
      <c r="AX25" s="12">
        <f t="shared" si="6"/>
        <v>3</v>
      </c>
      <c r="AY25" s="12">
        <f t="shared" si="7"/>
        <v>5</v>
      </c>
      <c r="AZ25" s="12">
        <f t="shared" si="8"/>
        <v>31</v>
      </c>
      <c r="BA25" s="12">
        <f>Janreport4[[#This Row],[Days]]-Janreport4[[#This Row],[Absent]]</f>
        <v>30</v>
      </c>
      <c r="BB25" s="27">
        <v>42000</v>
      </c>
      <c r="BC25" s="27">
        <f>Janreport4[[#This Row],[Salary]]/Janreport4[[#This Row],[Days]]</f>
        <v>1354.8387096774193</v>
      </c>
      <c r="BD25" s="27">
        <f>Janreport4[[#This Row],[Per Day Salary]]*Janreport4[[#This Row],[Absent]]</f>
        <v>1354.8387096774193</v>
      </c>
      <c r="BE25" s="27">
        <f>Janreport4[[#This Row],[Salary]]-Janreport4[[#This Row],[Deduction]]</f>
        <v>40645.161290322583</v>
      </c>
      <c r="BF25" s="28"/>
      <c r="BG25" s="33"/>
    </row>
    <row r="26" spans="1:59">
      <c r="A26"/>
      <c r="B26"/>
      <c r="C26"/>
      <c r="F26" s="32"/>
      <c r="G26" s="11">
        <v>18</v>
      </c>
      <c r="H26" s="12">
        <v>1018</v>
      </c>
      <c r="I26" s="13" t="s">
        <v>20</v>
      </c>
      <c r="J26" s="11">
        <f t="shared" si="9"/>
        <v>5</v>
      </c>
      <c r="K26" s="12" t="s">
        <v>43</v>
      </c>
      <c r="L26" s="12" t="str">
        <f t="shared" si="11"/>
        <v>WO</v>
      </c>
      <c r="M26" s="12" t="s">
        <v>43</v>
      </c>
      <c r="N26" s="12" t="s">
        <v>43</v>
      </c>
      <c r="O26" s="12" t="s">
        <v>43</v>
      </c>
      <c r="P26" s="12" t="s">
        <v>43</v>
      </c>
      <c r="Q26" s="12" t="s">
        <v>43</v>
      </c>
      <c r="R26" s="12" t="s">
        <v>43</v>
      </c>
      <c r="S26" s="12" t="str">
        <f t="shared" si="11"/>
        <v>WO</v>
      </c>
      <c r="T26" s="12" t="s">
        <v>43</v>
      </c>
      <c r="U26" s="12" t="s">
        <v>43</v>
      </c>
      <c r="V26" s="12" t="s">
        <v>40</v>
      </c>
      <c r="W26" s="12" t="s">
        <v>43</v>
      </c>
      <c r="X26" s="12" t="s">
        <v>43</v>
      </c>
      <c r="Y26" s="12" t="s">
        <v>43</v>
      </c>
      <c r="Z26" s="12" t="str">
        <f t="shared" si="11"/>
        <v>WO</v>
      </c>
      <c r="AA26" s="12" t="s">
        <v>43</v>
      </c>
      <c r="AB26" s="12" t="s">
        <v>43</v>
      </c>
      <c r="AC26" s="12" t="s">
        <v>40</v>
      </c>
      <c r="AD26" s="12" t="s">
        <v>43</v>
      </c>
      <c r="AE26" s="12" t="s">
        <v>43</v>
      </c>
      <c r="AF26" s="12" t="s">
        <v>43</v>
      </c>
      <c r="AG26" s="12" t="str">
        <f t="shared" si="10"/>
        <v>WO</v>
      </c>
      <c r="AH26" s="12" t="s">
        <v>43</v>
      </c>
      <c r="AI26" s="12" t="s">
        <v>43</v>
      </c>
      <c r="AJ26" s="12" t="s">
        <v>43</v>
      </c>
      <c r="AK26" s="12" t="s">
        <v>40</v>
      </c>
      <c r="AL26" s="12" t="s">
        <v>43</v>
      </c>
      <c r="AM26" s="12" t="s">
        <v>43</v>
      </c>
      <c r="AN26" s="12" t="str">
        <f t="shared" si="10"/>
        <v>WO</v>
      </c>
      <c r="AO26" s="13" t="s">
        <v>43</v>
      </c>
      <c r="AP26" s="32"/>
      <c r="AQ26" s="33"/>
      <c r="AR26" s="12">
        <v>18</v>
      </c>
      <c r="AS26" s="12">
        <v>1018</v>
      </c>
      <c r="AT26" s="12" t="str">
        <f t="shared" si="3"/>
        <v>March</v>
      </c>
      <c r="AU26" s="12" t="s">
        <v>20</v>
      </c>
      <c r="AV26" s="11">
        <f t="shared" si="4"/>
        <v>23</v>
      </c>
      <c r="AW26" s="12">
        <f t="shared" si="5"/>
        <v>0</v>
      </c>
      <c r="AX26" s="12">
        <f t="shared" si="6"/>
        <v>3</v>
      </c>
      <c r="AY26" s="12">
        <f t="shared" si="7"/>
        <v>5</v>
      </c>
      <c r="AZ26" s="12">
        <f t="shared" si="8"/>
        <v>31</v>
      </c>
      <c r="BA26" s="12">
        <f>Janreport4[[#This Row],[Days]]-Janreport4[[#This Row],[Absent]]</f>
        <v>31</v>
      </c>
      <c r="BB26" s="27">
        <v>62000</v>
      </c>
      <c r="BC26" s="27">
        <f>Janreport4[[#This Row],[Salary]]/Janreport4[[#This Row],[Days]]</f>
        <v>2000</v>
      </c>
      <c r="BD26" s="27">
        <f>Janreport4[[#This Row],[Per Day Salary]]*Janreport4[[#This Row],[Absent]]</f>
        <v>0</v>
      </c>
      <c r="BE26" s="27">
        <f>Janreport4[[#This Row],[Salary]]-Janreport4[[#This Row],[Deduction]]</f>
        <v>62000</v>
      </c>
      <c r="BF26" s="28"/>
      <c r="BG26" s="33"/>
    </row>
    <row r="27" spans="1:59">
      <c r="A27"/>
      <c r="B27"/>
      <c r="C27"/>
      <c r="F27" s="32"/>
      <c r="G27" s="11">
        <v>19</v>
      </c>
      <c r="H27" s="12">
        <v>1019</v>
      </c>
      <c r="I27" s="13" t="s">
        <v>21</v>
      </c>
      <c r="J27" s="11">
        <f t="shared" si="9"/>
        <v>5</v>
      </c>
      <c r="K27" s="12" t="s">
        <v>43</v>
      </c>
      <c r="L27" s="12" t="str">
        <f t="shared" si="11"/>
        <v>WO</v>
      </c>
      <c r="M27" s="12" t="s">
        <v>43</v>
      </c>
      <c r="N27" s="12" t="s">
        <v>43</v>
      </c>
      <c r="O27" s="12" t="s">
        <v>43</v>
      </c>
      <c r="P27" s="12" t="s">
        <v>43</v>
      </c>
      <c r="Q27" s="12" t="s">
        <v>43</v>
      </c>
      <c r="R27" s="12" t="s">
        <v>43</v>
      </c>
      <c r="S27" s="12" t="str">
        <f t="shared" si="11"/>
        <v>WO</v>
      </c>
      <c r="T27" s="12" t="s">
        <v>43</v>
      </c>
      <c r="U27" s="12" t="s">
        <v>43</v>
      </c>
      <c r="V27" s="12" t="s">
        <v>40</v>
      </c>
      <c r="W27" s="12" t="s">
        <v>43</v>
      </c>
      <c r="X27" s="12" t="s">
        <v>43</v>
      </c>
      <c r="Y27" s="12" t="s">
        <v>43</v>
      </c>
      <c r="Z27" s="12" t="str">
        <f t="shared" si="11"/>
        <v>WO</v>
      </c>
      <c r="AA27" s="12" t="s">
        <v>43</v>
      </c>
      <c r="AB27" s="12" t="s">
        <v>43</v>
      </c>
      <c r="AC27" s="12" t="s">
        <v>40</v>
      </c>
      <c r="AD27" s="12" t="s">
        <v>43</v>
      </c>
      <c r="AE27" s="12" t="s">
        <v>43</v>
      </c>
      <c r="AF27" s="12" t="s">
        <v>43</v>
      </c>
      <c r="AG27" s="12" t="str">
        <f t="shared" si="10"/>
        <v>WO</v>
      </c>
      <c r="AH27" s="12" t="s">
        <v>43</v>
      </c>
      <c r="AI27" s="12" t="s">
        <v>43</v>
      </c>
      <c r="AJ27" s="12" t="s">
        <v>43</v>
      </c>
      <c r="AK27" s="12" t="s">
        <v>40</v>
      </c>
      <c r="AL27" s="12" t="s">
        <v>43</v>
      </c>
      <c r="AM27" s="12" t="s">
        <v>43</v>
      </c>
      <c r="AN27" s="12" t="str">
        <f t="shared" si="10"/>
        <v>WO</v>
      </c>
      <c r="AO27" s="13" t="s">
        <v>43</v>
      </c>
      <c r="AP27" s="32"/>
      <c r="AQ27" s="33"/>
      <c r="AR27" s="12">
        <v>19</v>
      </c>
      <c r="AS27" s="12">
        <v>1019</v>
      </c>
      <c r="AT27" s="12" t="str">
        <f t="shared" si="3"/>
        <v>March</v>
      </c>
      <c r="AU27" s="12" t="s">
        <v>21</v>
      </c>
      <c r="AV27" s="11">
        <f t="shared" si="4"/>
        <v>23</v>
      </c>
      <c r="AW27" s="12">
        <f t="shared" si="5"/>
        <v>0</v>
      </c>
      <c r="AX27" s="12">
        <f t="shared" si="6"/>
        <v>3</v>
      </c>
      <c r="AY27" s="12">
        <f t="shared" si="7"/>
        <v>5</v>
      </c>
      <c r="AZ27" s="12">
        <f t="shared" si="8"/>
        <v>31</v>
      </c>
      <c r="BA27" s="12">
        <f>Janreport4[[#This Row],[Days]]-Janreport4[[#This Row],[Absent]]</f>
        <v>31</v>
      </c>
      <c r="BB27" s="27">
        <v>41000</v>
      </c>
      <c r="BC27" s="27">
        <f>Janreport4[[#This Row],[Salary]]/Janreport4[[#This Row],[Days]]</f>
        <v>1322.5806451612902</v>
      </c>
      <c r="BD27" s="27">
        <f>Janreport4[[#This Row],[Per Day Salary]]*Janreport4[[#This Row],[Absent]]</f>
        <v>0</v>
      </c>
      <c r="BE27" s="27">
        <f>Janreport4[[#This Row],[Salary]]-Janreport4[[#This Row],[Deduction]]</f>
        <v>41000</v>
      </c>
      <c r="BF27" s="28"/>
      <c r="BG27" s="33"/>
    </row>
    <row r="28" spans="1:59" ht="14.4" thickBot="1">
      <c r="A28"/>
      <c r="B28"/>
      <c r="C28"/>
      <c r="F28" s="32"/>
      <c r="G28" s="14">
        <v>20</v>
      </c>
      <c r="H28" s="15">
        <v>1020</v>
      </c>
      <c r="I28" s="16" t="s">
        <v>22</v>
      </c>
      <c r="J28" s="14">
        <f t="shared" si="9"/>
        <v>5</v>
      </c>
      <c r="K28" s="15" t="s">
        <v>43</v>
      </c>
      <c r="L28" s="15" t="str">
        <f t="shared" si="11"/>
        <v>WO</v>
      </c>
      <c r="M28" s="15" t="s">
        <v>43</v>
      </c>
      <c r="N28" s="15" t="s">
        <v>43</v>
      </c>
      <c r="O28" s="15" t="s">
        <v>43</v>
      </c>
      <c r="P28" s="15" t="s">
        <v>43</v>
      </c>
      <c r="Q28" s="15" t="s">
        <v>43</v>
      </c>
      <c r="R28" s="15" t="s">
        <v>43</v>
      </c>
      <c r="S28" s="15" t="str">
        <f t="shared" si="11"/>
        <v>WO</v>
      </c>
      <c r="T28" s="15" t="s">
        <v>43</v>
      </c>
      <c r="U28" s="15" t="s">
        <v>43</v>
      </c>
      <c r="V28" s="15" t="s">
        <v>40</v>
      </c>
      <c r="W28" s="15" t="s">
        <v>43</v>
      </c>
      <c r="X28" s="15" t="s">
        <v>43</v>
      </c>
      <c r="Y28" s="15" t="s">
        <v>43</v>
      </c>
      <c r="Z28" s="15" t="str">
        <f t="shared" si="11"/>
        <v>WO</v>
      </c>
      <c r="AA28" s="15" t="s">
        <v>43</v>
      </c>
      <c r="AB28" s="15" t="s">
        <v>43</v>
      </c>
      <c r="AC28" s="15" t="s">
        <v>40</v>
      </c>
      <c r="AD28" s="15" t="s">
        <v>43</v>
      </c>
      <c r="AE28" s="15" t="s">
        <v>43</v>
      </c>
      <c r="AF28" s="15" t="s">
        <v>43</v>
      </c>
      <c r="AG28" s="15" t="str">
        <f t="shared" si="10"/>
        <v>WO</v>
      </c>
      <c r="AH28" s="15" t="s">
        <v>43</v>
      </c>
      <c r="AI28" s="15" t="s">
        <v>43</v>
      </c>
      <c r="AJ28" s="15" t="s">
        <v>43</v>
      </c>
      <c r="AK28" s="15" t="s">
        <v>40</v>
      </c>
      <c r="AL28" s="15" t="s">
        <v>43</v>
      </c>
      <c r="AM28" s="15" t="s">
        <v>43</v>
      </c>
      <c r="AN28" s="15" t="str">
        <f t="shared" si="10"/>
        <v>WO</v>
      </c>
      <c r="AO28" s="16" t="s">
        <v>43</v>
      </c>
      <c r="AP28" s="32"/>
      <c r="AQ28" s="33"/>
      <c r="AR28" s="15">
        <v>20</v>
      </c>
      <c r="AS28" s="15">
        <v>1020</v>
      </c>
      <c r="AT28" s="15" t="str">
        <f t="shared" si="3"/>
        <v>March</v>
      </c>
      <c r="AU28" s="15" t="s">
        <v>22</v>
      </c>
      <c r="AV28" s="14">
        <f t="shared" si="4"/>
        <v>23</v>
      </c>
      <c r="AW28" s="15">
        <f t="shared" si="5"/>
        <v>0</v>
      </c>
      <c r="AX28" s="15">
        <f t="shared" si="6"/>
        <v>3</v>
      </c>
      <c r="AY28" s="15">
        <f t="shared" si="7"/>
        <v>5</v>
      </c>
      <c r="AZ28" s="15">
        <f t="shared" si="8"/>
        <v>31</v>
      </c>
      <c r="BA28" s="15">
        <f>Janreport4[[#This Row],[Days]]-Janreport4[[#This Row],[Absent]]</f>
        <v>31</v>
      </c>
      <c r="BB28" s="29">
        <v>30000</v>
      </c>
      <c r="BC28" s="29">
        <f>Janreport4[[#This Row],[Salary]]/Janreport4[[#This Row],[Days]]</f>
        <v>967.74193548387098</v>
      </c>
      <c r="BD28" s="29">
        <f>Janreport4[[#This Row],[Per Day Salary]]*Janreport4[[#This Row],[Absent]]</f>
        <v>0</v>
      </c>
      <c r="BE28" s="29">
        <f>Janreport4[[#This Row],[Salary]]-Janreport4[[#This Row],[Deduction]]</f>
        <v>30000</v>
      </c>
      <c r="BF28" s="30"/>
      <c r="BG28" s="33"/>
    </row>
    <row r="29" spans="1:59" ht="14.4" thickTop="1">
      <c r="A29"/>
      <c r="B29"/>
      <c r="C29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</row>
    <row r="30" spans="1:59">
      <c r="A30"/>
      <c r="B30"/>
      <c r="C30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</row>
    <row r="31" spans="1:59">
      <c r="A31"/>
      <c r="B31"/>
      <c r="C31"/>
    </row>
    <row r="32" spans="1:59">
      <c r="A32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</sheetData>
  <mergeCells count="1">
    <mergeCell ref="G7:I7"/>
  </mergeCells>
  <conditionalFormatting sqref="K9:AO28">
    <cfRule type="containsText" dxfId="229" priority="1" operator="containsText" text="L">
      <formula>NOT(ISERROR(SEARCH("L",K9)))</formula>
    </cfRule>
    <cfRule type="containsText" dxfId="228" priority="2" operator="containsText" text="A">
      <formula>NOT(ISERROR(SEARCH("A",K9)))</formula>
    </cfRule>
    <cfRule type="containsText" dxfId="227" priority="3" operator="containsText" text="P">
      <formula>NOT(ISERROR(SEARCH("P",K9)))</formula>
    </cfRule>
    <cfRule type="containsText" dxfId="226" priority="4" operator="containsText" text="WO">
      <formula>NOT(ISERROR(SEARCH("WO",K9)))</formula>
    </cfRule>
  </conditionalFormatting>
  <dataValidations count="1">
    <dataValidation type="list" allowBlank="1" showInputMessage="1" showErrorMessage="1" sqref="K9:K28 M9:R28 T9:Y28 AA9:AF28 AH9:AM28 AO9:AO28" xr:uid="{BA98D38C-9678-4224-8DDC-73414410172D}">
      <formula1>"P ,A 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1976E5-88A7-48EA-BD0B-CA1AB264D939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7858581D-6E31-483C-A798-2C83D953FA3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Mar!AV9:AY9</xm:f>
              <xm:sqref>BF9</xm:sqref>
            </x14:sparkline>
            <x14:sparkline>
              <xm:f>Mar!AV10:AY10</xm:f>
              <xm:sqref>BF10</xm:sqref>
            </x14:sparkline>
            <x14:sparkline>
              <xm:f>Mar!AV11:AY11</xm:f>
              <xm:sqref>BF11</xm:sqref>
            </x14:sparkline>
            <x14:sparkline>
              <xm:f>Mar!AV12:AY12</xm:f>
              <xm:sqref>BF12</xm:sqref>
            </x14:sparkline>
            <x14:sparkline>
              <xm:f>Mar!AV13:AY13</xm:f>
              <xm:sqref>BF13</xm:sqref>
            </x14:sparkline>
            <x14:sparkline>
              <xm:f>Mar!AV14:AY14</xm:f>
              <xm:sqref>BF14</xm:sqref>
            </x14:sparkline>
            <x14:sparkline>
              <xm:f>Mar!AV15:AY15</xm:f>
              <xm:sqref>BF15</xm:sqref>
            </x14:sparkline>
            <x14:sparkline>
              <xm:f>Mar!AV16:AY16</xm:f>
              <xm:sqref>BF16</xm:sqref>
            </x14:sparkline>
            <x14:sparkline>
              <xm:f>Mar!AV17:AY17</xm:f>
              <xm:sqref>BF17</xm:sqref>
            </x14:sparkline>
            <x14:sparkline>
              <xm:f>Mar!AV18:AY18</xm:f>
              <xm:sqref>BF18</xm:sqref>
            </x14:sparkline>
            <x14:sparkline>
              <xm:f>Mar!AV19:AY19</xm:f>
              <xm:sqref>BF19</xm:sqref>
            </x14:sparkline>
            <x14:sparkline>
              <xm:f>Mar!AV20:AY20</xm:f>
              <xm:sqref>BF20</xm:sqref>
            </x14:sparkline>
            <x14:sparkline>
              <xm:f>Mar!AV21:AY21</xm:f>
              <xm:sqref>BF21</xm:sqref>
            </x14:sparkline>
            <x14:sparkline>
              <xm:f>Mar!AV22:AY22</xm:f>
              <xm:sqref>BF22</xm:sqref>
            </x14:sparkline>
            <x14:sparkline>
              <xm:f>Mar!AV23:AY23</xm:f>
              <xm:sqref>BF23</xm:sqref>
            </x14:sparkline>
            <x14:sparkline>
              <xm:f>Mar!AV24:AY24</xm:f>
              <xm:sqref>BF24</xm:sqref>
            </x14:sparkline>
            <x14:sparkline>
              <xm:f>Mar!AV25:AY25</xm:f>
              <xm:sqref>BF25</xm:sqref>
            </x14:sparkline>
            <x14:sparkline>
              <xm:f>Mar!AV26:AY26</xm:f>
              <xm:sqref>BF26</xm:sqref>
            </x14:sparkline>
            <x14:sparkline>
              <xm:f>Mar!AV27:AY27</xm:f>
              <xm:sqref>BF27</xm:sqref>
            </x14:sparkline>
            <x14:sparkline>
              <xm:f>Mar!AV28:AY28</xm:f>
              <xm:sqref>BF28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EAD42-9CF8-426C-85BB-71D44798EE7A}">
  <dimension ref="A1:BG37"/>
  <sheetViews>
    <sheetView workbookViewId="0"/>
  </sheetViews>
  <sheetFormatPr defaultColWidth="8.69921875" defaultRowHeight="13.8"/>
  <cols>
    <col min="1" max="6" width="8.69921875" style="31"/>
    <col min="7" max="7" width="4.796875" style="31" bestFit="1" customWidth="1"/>
    <col min="8" max="8" width="11.296875" style="31" bestFit="1" customWidth="1"/>
    <col min="9" max="9" width="15.19921875" style="31" bestFit="1" customWidth="1"/>
    <col min="10" max="10" width="8.09765625" style="31" bestFit="1" customWidth="1"/>
    <col min="11" max="11" width="4.5" style="31" bestFit="1" customWidth="1"/>
    <col min="12" max="12" width="10.69921875" style="31" bestFit="1" customWidth="1"/>
    <col min="13" max="13" width="3" style="31" bestFit="1" customWidth="1"/>
    <col min="14" max="14" width="3.5" style="31" bestFit="1" customWidth="1"/>
    <col min="15" max="15" width="4.09765625" style="31" bestFit="1" customWidth="1"/>
    <col min="16" max="16" width="4.3984375" style="31" bestFit="1" customWidth="1"/>
    <col min="17" max="17" width="3.796875" style="31" bestFit="1" customWidth="1"/>
    <col min="18" max="18" width="4.5" style="31" bestFit="1" customWidth="1"/>
    <col min="19" max="19" width="3.8984375" style="31" bestFit="1" customWidth="1"/>
    <col min="20" max="20" width="3" style="31" bestFit="1" customWidth="1"/>
    <col min="21" max="21" width="3.5" style="31" bestFit="1" customWidth="1"/>
    <col min="22" max="22" width="4.09765625" style="31" bestFit="1" customWidth="1"/>
    <col min="23" max="23" width="4.3984375" style="31" bestFit="1" customWidth="1"/>
    <col min="24" max="24" width="3.796875" style="31" bestFit="1" customWidth="1"/>
    <col min="25" max="25" width="4.5" style="31" bestFit="1" customWidth="1"/>
    <col min="26" max="26" width="3.8984375" style="31" bestFit="1" customWidth="1"/>
    <col min="27" max="27" width="3" style="31" bestFit="1" customWidth="1"/>
    <col min="28" max="28" width="3.5" style="31" bestFit="1" customWidth="1"/>
    <col min="29" max="29" width="4.09765625" style="31" bestFit="1" customWidth="1"/>
    <col min="30" max="30" width="4.3984375" style="31" bestFit="1" customWidth="1"/>
    <col min="31" max="31" width="3.796875" style="31" bestFit="1" customWidth="1"/>
    <col min="32" max="32" width="4.5" style="31" bestFit="1" customWidth="1"/>
    <col min="33" max="33" width="3.8984375" style="31" bestFit="1" customWidth="1"/>
    <col min="34" max="34" width="3" style="31" bestFit="1" customWidth="1"/>
    <col min="35" max="35" width="3.5" style="31" bestFit="1" customWidth="1"/>
    <col min="36" max="36" width="4.09765625" style="31" bestFit="1" customWidth="1"/>
    <col min="37" max="37" width="4.3984375" style="31" bestFit="1" customWidth="1"/>
    <col min="38" max="38" width="3.796875" style="31" bestFit="1" customWidth="1"/>
    <col min="39" max="39" width="4.5" style="31" bestFit="1" customWidth="1"/>
    <col min="40" max="40" width="3.8984375" style="31" bestFit="1" customWidth="1"/>
    <col min="41" max="41" width="3" style="31" bestFit="1" customWidth="1"/>
    <col min="42" max="43" width="8.69921875" style="31"/>
    <col min="44" max="44" width="6.796875" style="31" customWidth="1"/>
    <col min="45" max="46" width="13.19921875" style="31" customWidth="1"/>
    <col min="47" max="47" width="16.296875" style="31" customWidth="1"/>
    <col min="48" max="48" width="9.19921875" style="31" customWidth="1"/>
    <col min="49" max="50" width="8.69921875" style="31"/>
    <col min="51" max="51" width="9.69921875" style="31" customWidth="1"/>
    <col min="52" max="52" width="8.69921875" style="31"/>
    <col min="53" max="53" width="11" style="31" customWidth="1"/>
    <col min="54" max="54" width="11.3984375" style="31" bestFit="1" customWidth="1"/>
    <col min="55" max="55" width="14.59765625" style="31" customWidth="1"/>
    <col min="56" max="56" width="13" style="31" customWidth="1"/>
    <col min="57" max="57" width="12.5" style="31" customWidth="1"/>
    <col min="58" max="58" width="19" style="31" customWidth="1"/>
    <col min="59" max="16384" width="8.69921875" style="31"/>
  </cols>
  <sheetData>
    <row r="1" spans="1:59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9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9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9">
      <c r="A4"/>
      <c r="B4"/>
      <c r="C4"/>
      <c r="F4" s="34"/>
      <c r="G4" s="34"/>
      <c r="H4" s="34"/>
      <c r="I4" s="34"/>
      <c r="J4" s="34"/>
      <c r="K4" s="34"/>
      <c r="L4" s="34"/>
      <c r="M4" s="34"/>
    </row>
    <row r="5" spans="1:59">
      <c r="A5"/>
      <c r="B5"/>
      <c r="C5"/>
      <c r="F5" s="34"/>
      <c r="G5" s="34" t="s">
        <v>27</v>
      </c>
      <c r="H5" s="35">
        <v>45748</v>
      </c>
      <c r="I5" s="34">
        <f>(DATEDIF($H$5,$L$5,"D"))+1</f>
        <v>30</v>
      </c>
      <c r="J5" s="34" t="str">
        <f>TEXT(H5,"MMMM")</f>
        <v>April</v>
      </c>
      <c r="K5" s="34" t="s">
        <v>28</v>
      </c>
      <c r="L5" s="35">
        <f>EOMONTH(H5,0)</f>
        <v>45777</v>
      </c>
      <c r="M5" s="34"/>
    </row>
    <row r="6" spans="1:59" ht="14.4" thickBot="1">
      <c r="A6"/>
      <c r="B6"/>
      <c r="C6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</row>
    <row r="7" spans="1:59" ht="15" thickTop="1" thickBot="1">
      <c r="A7"/>
      <c r="B7"/>
      <c r="C7"/>
      <c r="F7" s="32"/>
      <c r="G7" s="42" t="s">
        <v>30</v>
      </c>
      <c r="H7" s="43"/>
      <c r="I7" s="44"/>
      <c r="J7" s="20" t="s">
        <v>29</v>
      </c>
      <c r="K7" s="21" t="str">
        <f>TEXT(K8,"DDD")</f>
        <v>Tue</v>
      </c>
      <c r="L7" s="21" t="str">
        <f t="shared" ref="L7:AO7" si="0">TEXT(L8,"DDD")</f>
        <v>Wed</v>
      </c>
      <c r="M7" s="21" t="str">
        <f t="shared" si="0"/>
        <v>Thu</v>
      </c>
      <c r="N7" s="21" t="str">
        <f t="shared" si="0"/>
        <v>Fri</v>
      </c>
      <c r="O7" s="21" t="str">
        <f t="shared" si="0"/>
        <v>Sat</v>
      </c>
      <c r="P7" s="21" t="str">
        <f t="shared" si="0"/>
        <v>Sun</v>
      </c>
      <c r="Q7" s="21" t="str">
        <f t="shared" si="0"/>
        <v>Mon</v>
      </c>
      <c r="R7" s="21" t="str">
        <f t="shared" si="0"/>
        <v>Tue</v>
      </c>
      <c r="S7" s="21" t="str">
        <f t="shared" si="0"/>
        <v>Wed</v>
      </c>
      <c r="T7" s="21" t="str">
        <f t="shared" si="0"/>
        <v>Thu</v>
      </c>
      <c r="U7" s="21" t="str">
        <f t="shared" si="0"/>
        <v>Fri</v>
      </c>
      <c r="V7" s="21" t="str">
        <f t="shared" si="0"/>
        <v>Sat</v>
      </c>
      <c r="W7" s="21" t="str">
        <f t="shared" si="0"/>
        <v>Sun</v>
      </c>
      <c r="X7" s="21" t="str">
        <f t="shared" si="0"/>
        <v>Mon</v>
      </c>
      <c r="Y7" s="21" t="str">
        <f t="shared" si="0"/>
        <v>Tue</v>
      </c>
      <c r="Z7" s="21" t="str">
        <f t="shared" si="0"/>
        <v>Wed</v>
      </c>
      <c r="AA7" s="21" t="str">
        <f t="shared" si="0"/>
        <v>Thu</v>
      </c>
      <c r="AB7" s="21" t="str">
        <f t="shared" si="0"/>
        <v>Fri</v>
      </c>
      <c r="AC7" s="21" t="str">
        <f t="shared" si="0"/>
        <v>Sat</v>
      </c>
      <c r="AD7" s="21" t="str">
        <f t="shared" si="0"/>
        <v>Sun</v>
      </c>
      <c r="AE7" s="21" t="str">
        <f t="shared" si="0"/>
        <v>Mon</v>
      </c>
      <c r="AF7" s="21" t="str">
        <f t="shared" si="0"/>
        <v>Tue</v>
      </c>
      <c r="AG7" s="21" t="str">
        <f t="shared" si="0"/>
        <v>Wed</v>
      </c>
      <c r="AH7" s="21" t="str">
        <f t="shared" si="0"/>
        <v>Thu</v>
      </c>
      <c r="AI7" s="21" t="str">
        <f t="shared" si="0"/>
        <v>Fri</v>
      </c>
      <c r="AJ7" s="21" t="str">
        <f t="shared" si="0"/>
        <v>Sat</v>
      </c>
      <c r="AK7" s="21" t="str">
        <f t="shared" si="0"/>
        <v>Sun</v>
      </c>
      <c r="AL7" s="21" t="str">
        <f t="shared" si="0"/>
        <v>Mon</v>
      </c>
      <c r="AM7" s="21" t="str">
        <f t="shared" si="0"/>
        <v>Tue</v>
      </c>
      <c r="AN7" s="21" t="str">
        <f t="shared" si="0"/>
        <v>Wed</v>
      </c>
      <c r="AO7" s="22" t="str">
        <f t="shared" si="0"/>
        <v/>
      </c>
      <c r="AP7" s="32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</row>
    <row r="8" spans="1:59" ht="15" thickTop="1" thickBot="1">
      <c r="A8"/>
      <c r="B8"/>
      <c r="C8"/>
      <c r="F8" s="32"/>
      <c r="G8" s="8" t="s">
        <v>23</v>
      </c>
      <c r="H8" s="9" t="s">
        <v>24</v>
      </c>
      <c r="I8" s="10" t="s">
        <v>25</v>
      </c>
      <c r="J8" s="17" t="s">
        <v>26</v>
      </c>
      <c r="K8" s="18">
        <f>H5</f>
        <v>45748</v>
      </c>
      <c r="L8" s="18">
        <f>IF(K8&lt;$L$5,K8+1,"")</f>
        <v>45749</v>
      </c>
      <c r="M8" s="18">
        <f t="shared" ref="M8:AO8" si="1">IF(L8&lt;$L$5,L8+1,"")</f>
        <v>45750</v>
      </c>
      <c r="N8" s="18">
        <f t="shared" si="1"/>
        <v>45751</v>
      </c>
      <c r="O8" s="18">
        <f t="shared" si="1"/>
        <v>45752</v>
      </c>
      <c r="P8" s="18">
        <f t="shared" si="1"/>
        <v>45753</v>
      </c>
      <c r="Q8" s="18">
        <f t="shared" si="1"/>
        <v>45754</v>
      </c>
      <c r="R8" s="18">
        <f t="shared" si="1"/>
        <v>45755</v>
      </c>
      <c r="S8" s="18">
        <f t="shared" si="1"/>
        <v>45756</v>
      </c>
      <c r="T8" s="18">
        <f t="shared" si="1"/>
        <v>45757</v>
      </c>
      <c r="U8" s="18">
        <f t="shared" si="1"/>
        <v>45758</v>
      </c>
      <c r="V8" s="18">
        <f t="shared" si="1"/>
        <v>45759</v>
      </c>
      <c r="W8" s="18">
        <f t="shared" si="1"/>
        <v>45760</v>
      </c>
      <c r="X8" s="18">
        <f t="shared" si="1"/>
        <v>45761</v>
      </c>
      <c r="Y8" s="18">
        <f t="shared" si="1"/>
        <v>45762</v>
      </c>
      <c r="Z8" s="18">
        <f t="shared" si="1"/>
        <v>45763</v>
      </c>
      <c r="AA8" s="18">
        <f t="shared" si="1"/>
        <v>45764</v>
      </c>
      <c r="AB8" s="18">
        <f t="shared" si="1"/>
        <v>45765</v>
      </c>
      <c r="AC8" s="18">
        <f t="shared" si="1"/>
        <v>45766</v>
      </c>
      <c r="AD8" s="18">
        <f t="shared" si="1"/>
        <v>45767</v>
      </c>
      <c r="AE8" s="18">
        <f t="shared" si="1"/>
        <v>45768</v>
      </c>
      <c r="AF8" s="18">
        <f t="shared" si="1"/>
        <v>45769</v>
      </c>
      <c r="AG8" s="18">
        <f t="shared" si="1"/>
        <v>45770</v>
      </c>
      <c r="AH8" s="18">
        <f t="shared" si="1"/>
        <v>45771</v>
      </c>
      <c r="AI8" s="18">
        <f t="shared" si="1"/>
        <v>45772</v>
      </c>
      <c r="AJ8" s="18">
        <f t="shared" si="1"/>
        <v>45773</v>
      </c>
      <c r="AK8" s="18">
        <f t="shared" si="1"/>
        <v>45774</v>
      </c>
      <c r="AL8" s="18">
        <f t="shared" si="1"/>
        <v>45775</v>
      </c>
      <c r="AM8" s="18">
        <f t="shared" si="1"/>
        <v>45776</v>
      </c>
      <c r="AN8" s="18">
        <f t="shared" si="1"/>
        <v>45777</v>
      </c>
      <c r="AO8" s="19" t="str">
        <f t="shared" si="1"/>
        <v/>
      </c>
      <c r="AP8" s="32"/>
      <c r="AQ8" s="33"/>
      <c r="AR8" s="26" t="s">
        <v>23</v>
      </c>
      <c r="AS8" s="26" t="s">
        <v>24</v>
      </c>
      <c r="AT8" s="26" t="s">
        <v>42</v>
      </c>
      <c r="AU8" s="26" t="s">
        <v>25</v>
      </c>
      <c r="AV8" s="23" t="s">
        <v>31</v>
      </c>
      <c r="AW8" s="24" t="s">
        <v>32</v>
      </c>
      <c r="AX8" s="24" t="s">
        <v>33</v>
      </c>
      <c r="AY8" s="24" t="s">
        <v>34</v>
      </c>
      <c r="AZ8" s="24" t="s">
        <v>29</v>
      </c>
      <c r="BA8" s="24" t="s">
        <v>35</v>
      </c>
      <c r="BB8" s="24" t="s">
        <v>36</v>
      </c>
      <c r="BC8" s="24" t="s">
        <v>37</v>
      </c>
      <c r="BD8" s="24" t="s">
        <v>38</v>
      </c>
      <c r="BE8" s="24" t="s">
        <v>39</v>
      </c>
      <c r="BF8" s="25" t="s">
        <v>41</v>
      </c>
      <c r="BG8" s="33"/>
    </row>
    <row r="9" spans="1:59" ht="14.4" thickTop="1">
      <c r="A9"/>
      <c r="B9"/>
      <c r="C9"/>
      <c r="F9" s="32"/>
      <c r="G9" s="11">
        <v>1</v>
      </c>
      <c r="H9" s="12">
        <v>1001</v>
      </c>
      <c r="I9" s="13" t="s">
        <v>3</v>
      </c>
      <c r="J9" s="11">
        <f>COUNTIF($K$7:$AO$7,"Sun")</f>
        <v>4</v>
      </c>
      <c r="K9" s="12" t="s">
        <v>43</v>
      </c>
      <c r="L9" s="12" t="s">
        <v>43</v>
      </c>
      <c r="M9" s="12" t="s">
        <v>43</v>
      </c>
      <c r="N9" s="12" t="s">
        <v>43</v>
      </c>
      <c r="O9" s="12" t="s">
        <v>43</v>
      </c>
      <c r="P9" s="12" t="str">
        <f t="shared" ref="P9:AO17" si="2">IF(P$7="Sun","WO","")</f>
        <v>WO</v>
      </c>
      <c r="Q9" s="12" t="s">
        <v>43</v>
      </c>
      <c r="R9" s="12" t="s">
        <v>43</v>
      </c>
      <c r="S9" s="12" t="s">
        <v>40</v>
      </c>
      <c r="T9" s="12" t="s">
        <v>43</v>
      </c>
      <c r="U9" s="12" t="s">
        <v>43</v>
      </c>
      <c r="V9" s="12" t="s">
        <v>43</v>
      </c>
      <c r="W9" s="12" t="str">
        <f t="shared" si="2"/>
        <v>WO</v>
      </c>
      <c r="X9" s="12" t="s">
        <v>43</v>
      </c>
      <c r="Y9" s="12" t="s">
        <v>43</v>
      </c>
      <c r="Z9" s="12" t="s">
        <v>43</v>
      </c>
      <c r="AA9" s="12" t="s">
        <v>43</v>
      </c>
      <c r="AB9" s="12" t="s">
        <v>40</v>
      </c>
      <c r="AC9" s="12" t="s">
        <v>43</v>
      </c>
      <c r="AD9" s="12" t="str">
        <f t="shared" si="2"/>
        <v>WO</v>
      </c>
      <c r="AE9" s="12" t="s">
        <v>43</v>
      </c>
      <c r="AF9" s="12" t="s">
        <v>43</v>
      </c>
      <c r="AG9" s="12" t="s">
        <v>43</v>
      </c>
      <c r="AH9" s="12" t="s">
        <v>43</v>
      </c>
      <c r="AI9" s="12" t="s">
        <v>43</v>
      </c>
      <c r="AJ9" s="12" t="s">
        <v>43</v>
      </c>
      <c r="AK9" s="12" t="str">
        <f t="shared" si="2"/>
        <v>WO</v>
      </c>
      <c r="AL9" s="12" t="s">
        <v>43</v>
      </c>
      <c r="AM9" s="12" t="s">
        <v>43</v>
      </c>
      <c r="AN9" s="12" t="s">
        <v>43</v>
      </c>
      <c r="AO9" s="13" t="str">
        <f t="shared" si="2"/>
        <v/>
      </c>
      <c r="AP9" s="32"/>
      <c r="AQ9" s="33"/>
      <c r="AR9" s="12">
        <v>1</v>
      </c>
      <c r="AS9" s="12">
        <v>1001</v>
      </c>
      <c r="AT9" s="12" t="str">
        <f t="shared" ref="AT9:AT28" si="3">$J$5</f>
        <v>April</v>
      </c>
      <c r="AU9" s="12" t="s">
        <v>3</v>
      </c>
      <c r="AV9" s="11">
        <f t="shared" ref="AV9:AV28" si="4">COUNTIF($K9:$AO9,"*P*")</f>
        <v>24</v>
      </c>
      <c r="AW9" s="12">
        <f t="shared" ref="AW9:AW28" si="5">COUNTIF($K9:$AO9,"*A*")</f>
        <v>0</v>
      </c>
      <c r="AX9" s="12">
        <f t="shared" ref="AX9:AX28" si="6">COUNTIF($K9:$AO9,"L")</f>
        <v>2</v>
      </c>
      <c r="AY9" s="12">
        <f t="shared" ref="AY9:AY28" si="7">$J$9</f>
        <v>4</v>
      </c>
      <c r="AZ9" s="12">
        <f t="shared" ref="AZ9:AZ28" si="8">$I$5</f>
        <v>30</v>
      </c>
      <c r="BA9" s="12">
        <f>Janreport5[[#This Row],[Days]]-Janreport5[[#This Row],[Absent]]</f>
        <v>30</v>
      </c>
      <c r="BB9" s="27">
        <v>10000</v>
      </c>
      <c r="BC9" s="27">
        <f>Janreport5[[#This Row],[Salary]]/Janreport5[[#This Row],[Days]]</f>
        <v>333.33333333333331</v>
      </c>
      <c r="BD9" s="27">
        <f>Janreport5[[#This Row],[Per Day Salary]]*Janreport5[[#This Row],[Absent]]</f>
        <v>0</v>
      </c>
      <c r="BE9" s="27">
        <f>Janreport5[[#This Row],[Salary]]-Janreport5[[#This Row],[Deduction]]</f>
        <v>10000</v>
      </c>
      <c r="BF9" s="28"/>
      <c r="BG9" s="33"/>
    </row>
    <row r="10" spans="1:59">
      <c r="A10"/>
      <c r="B10"/>
      <c r="C10"/>
      <c r="F10" s="32"/>
      <c r="G10" s="11">
        <v>2</v>
      </c>
      <c r="H10" s="12">
        <v>1002</v>
      </c>
      <c r="I10" s="13" t="s">
        <v>4</v>
      </c>
      <c r="J10" s="11">
        <f t="shared" ref="J10:J28" si="9">COUNTIF($K$7:$AO$7,"Sun")</f>
        <v>4</v>
      </c>
      <c r="K10" s="12" t="s">
        <v>43</v>
      </c>
      <c r="L10" s="12" t="s">
        <v>43</v>
      </c>
      <c r="M10" s="12" t="s">
        <v>43</v>
      </c>
      <c r="N10" s="12" t="s">
        <v>43</v>
      </c>
      <c r="O10" s="12" t="s">
        <v>43</v>
      </c>
      <c r="P10" s="12" t="str">
        <f t="shared" si="2"/>
        <v>WO</v>
      </c>
      <c r="Q10" s="12" t="s">
        <v>43</v>
      </c>
      <c r="R10" s="12" t="s">
        <v>43</v>
      </c>
      <c r="S10" s="12" t="s">
        <v>40</v>
      </c>
      <c r="T10" s="12" t="s">
        <v>43</v>
      </c>
      <c r="U10" s="12" t="s">
        <v>43</v>
      </c>
      <c r="V10" s="12" t="s">
        <v>43</v>
      </c>
      <c r="W10" s="12" t="str">
        <f t="shared" si="2"/>
        <v>WO</v>
      </c>
      <c r="X10" s="12" t="s">
        <v>43</v>
      </c>
      <c r="Y10" s="12" t="s">
        <v>43</v>
      </c>
      <c r="Z10" s="12" t="s">
        <v>43</v>
      </c>
      <c r="AA10" s="12" t="s">
        <v>43</v>
      </c>
      <c r="AB10" s="12" t="s">
        <v>40</v>
      </c>
      <c r="AC10" s="12" t="s">
        <v>43</v>
      </c>
      <c r="AD10" s="12" t="str">
        <f t="shared" si="2"/>
        <v>WO</v>
      </c>
      <c r="AE10" s="12" t="s">
        <v>43</v>
      </c>
      <c r="AF10" s="12" t="s">
        <v>43</v>
      </c>
      <c r="AG10" s="12" t="s">
        <v>43</v>
      </c>
      <c r="AH10" s="12" t="s">
        <v>43</v>
      </c>
      <c r="AI10" s="12" t="s">
        <v>43</v>
      </c>
      <c r="AJ10" s="12" t="s">
        <v>43</v>
      </c>
      <c r="AK10" s="12" t="str">
        <f t="shared" si="2"/>
        <v>WO</v>
      </c>
      <c r="AL10" s="12" t="s">
        <v>43</v>
      </c>
      <c r="AM10" s="12" t="s">
        <v>43</v>
      </c>
      <c r="AN10" s="12" t="s">
        <v>43</v>
      </c>
      <c r="AO10" s="13" t="str">
        <f t="shared" si="2"/>
        <v/>
      </c>
      <c r="AP10" s="32"/>
      <c r="AQ10" s="33"/>
      <c r="AR10" s="12">
        <v>2</v>
      </c>
      <c r="AS10" s="12">
        <v>1002</v>
      </c>
      <c r="AT10" s="12" t="str">
        <f t="shared" si="3"/>
        <v>April</v>
      </c>
      <c r="AU10" s="12" t="s">
        <v>4</v>
      </c>
      <c r="AV10" s="11">
        <f t="shared" si="4"/>
        <v>24</v>
      </c>
      <c r="AW10" s="12">
        <f t="shared" si="5"/>
        <v>0</v>
      </c>
      <c r="AX10" s="12">
        <f t="shared" si="6"/>
        <v>2</v>
      </c>
      <c r="AY10" s="12">
        <f t="shared" si="7"/>
        <v>4</v>
      </c>
      <c r="AZ10" s="12">
        <f t="shared" si="8"/>
        <v>30</v>
      </c>
      <c r="BA10" s="12">
        <f>Janreport5[[#This Row],[Days]]-Janreport5[[#This Row],[Absent]]</f>
        <v>30</v>
      </c>
      <c r="BB10" s="27">
        <v>20000</v>
      </c>
      <c r="BC10" s="27">
        <f>Janreport5[[#This Row],[Salary]]/Janreport5[[#This Row],[Days]]</f>
        <v>666.66666666666663</v>
      </c>
      <c r="BD10" s="27">
        <f>Janreport5[[#This Row],[Per Day Salary]]*Janreport5[[#This Row],[Absent]]</f>
        <v>0</v>
      </c>
      <c r="BE10" s="27">
        <f>Janreport5[[#This Row],[Salary]]-Janreport5[[#This Row],[Deduction]]</f>
        <v>20000</v>
      </c>
      <c r="BF10" s="28"/>
      <c r="BG10" s="33"/>
    </row>
    <row r="11" spans="1:59">
      <c r="A11"/>
      <c r="B11"/>
      <c r="C11"/>
      <c r="F11" s="32"/>
      <c r="G11" s="11">
        <v>3</v>
      </c>
      <c r="H11" s="12">
        <v>1003</v>
      </c>
      <c r="I11" s="13" t="s">
        <v>5</v>
      </c>
      <c r="J11" s="11">
        <f t="shared" si="9"/>
        <v>4</v>
      </c>
      <c r="K11" s="12" t="s">
        <v>43</v>
      </c>
      <c r="L11" s="12" t="s">
        <v>43</v>
      </c>
      <c r="M11" s="12" t="s">
        <v>43</v>
      </c>
      <c r="N11" s="12" t="s">
        <v>43</v>
      </c>
      <c r="O11" s="12" t="s">
        <v>43</v>
      </c>
      <c r="P11" s="12" t="str">
        <f t="shared" si="2"/>
        <v>WO</v>
      </c>
      <c r="Q11" s="12" t="s">
        <v>43</v>
      </c>
      <c r="R11" s="12" t="s">
        <v>43</v>
      </c>
      <c r="S11" s="12" t="s">
        <v>40</v>
      </c>
      <c r="T11" s="12" t="s">
        <v>43</v>
      </c>
      <c r="U11" s="12" t="s">
        <v>43</v>
      </c>
      <c r="V11" s="12" t="s">
        <v>43</v>
      </c>
      <c r="W11" s="12" t="str">
        <f t="shared" si="2"/>
        <v>WO</v>
      </c>
      <c r="X11" s="12" t="s">
        <v>43</v>
      </c>
      <c r="Y11" s="12" t="s">
        <v>43</v>
      </c>
      <c r="Z11" s="12" t="s">
        <v>43</v>
      </c>
      <c r="AA11" s="12" t="s">
        <v>43</v>
      </c>
      <c r="AB11" s="12" t="s">
        <v>40</v>
      </c>
      <c r="AC11" s="12" t="s">
        <v>43</v>
      </c>
      <c r="AD11" s="12" t="str">
        <f t="shared" si="2"/>
        <v>WO</v>
      </c>
      <c r="AE11" s="12" t="s">
        <v>43</v>
      </c>
      <c r="AF11" s="12" t="s">
        <v>43</v>
      </c>
      <c r="AG11" s="12" t="s">
        <v>43</v>
      </c>
      <c r="AH11" s="12" t="s">
        <v>43</v>
      </c>
      <c r="AI11" s="12" t="s">
        <v>43</v>
      </c>
      <c r="AJ11" s="12" t="s">
        <v>43</v>
      </c>
      <c r="AK11" s="12" t="str">
        <f t="shared" si="2"/>
        <v>WO</v>
      </c>
      <c r="AL11" s="12" t="s">
        <v>43</v>
      </c>
      <c r="AM11" s="12" t="s">
        <v>43</v>
      </c>
      <c r="AN11" s="12" t="s">
        <v>43</v>
      </c>
      <c r="AO11" s="13" t="str">
        <f t="shared" si="2"/>
        <v/>
      </c>
      <c r="AP11" s="32"/>
      <c r="AQ11" s="33"/>
      <c r="AR11" s="12">
        <v>3</v>
      </c>
      <c r="AS11" s="12">
        <v>1003</v>
      </c>
      <c r="AT11" s="12" t="str">
        <f t="shared" si="3"/>
        <v>April</v>
      </c>
      <c r="AU11" s="12" t="s">
        <v>5</v>
      </c>
      <c r="AV11" s="11">
        <f t="shared" si="4"/>
        <v>24</v>
      </c>
      <c r="AW11" s="12">
        <f t="shared" si="5"/>
        <v>0</v>
      </c>
      <c r="AX11" s="12">
        <f t="shared" si="6"/>
        <v>2</v>
      </c>
      <c r="AY11" s="12">
        <f t="shared" si="7"/>
        <v>4</v>
      </c>
      <c r="AZ11" s="12">
        <f t="shared" si="8"/>
        <v>30</v>
      </c>
      <c r="BA11" s="12">
        <f>Janreport5[[#This Row],[Days]]-Janreport5[[#This Row],[Absent]]</f>
        <v>30</v>
      </c>
      <c r="BB11" s="27">
        <v>25000</v>
      </c>
      <c r="BC11" s="27">
        <f>Janreport5[[#This Row],[Salary]]/Janreport5[[#This Row],[Days]]</f>
        <v>833.33333333333337</v>
      </c>
      <c r="BD11" s="27">
        <f>Janreport5[[#This Row],[Per Day Salary]]*Janreport5[[#This Row],[Absent]]</f>
        <v>0</v>
      </c>
      <c r="BE11" s="27">
        <f>Janreport5[[#This Row],[Salary]]-Janreport5[[#This Row],[Deduction]]</f>
        <v>25000</v>
      </c>
      <c r="BF11" s="28"/>
      <c r="BG11" s="33"/>
    </row>
    <row r="12" spans="1:59">
      <c r="A12"/>
      <c r="B12"/>
      <c r="C12"/>
      <c r="F12" s="32"/>
      <c r="G12" s="11">
        <v>4</v>
      </c>
      <c r="H12" s="12">
        <v>1004</v>
      </c>
      <c r="I12" s="13" t="s">
        <v>6</v>
      </c>
      <c r="J12" s="11">
        <f t="shared" si="9"/>
        <v>4</v>
      </c>
      <c r="K12" s="12" t="s">
        <v>43</v>
      </c>
      <c r="L12" s="12" t="s">
        <v>43</v>
      </c>
      <c r="M12" s="12" t="s">
        <v>43</v>
      </c>
      <c r="N12" s="12" t="s">
        <v>43</v>
      </c>
      <c r="O12" s="12" t="s">
        <v>43</v>
      </c>
      <c r="P12" s="12" t="str">
        <f t="shared" si="2"/>
        <v>WO</v>
      </c>
      <c r="Q12" s="12" t="s">
        <v>43</v>
      </c>
      <c r="R12" s="12" t="s">
        <v>43</v>
      </c>
      <c r="S12" s="12" t="s">
        <v>40</v>
      </c>
      <c r="T12" s="12" t="s">
        <v>43</v>
      </c>
      <c r="U12" s="12" t="s">
        <v>43</v>
      </c>
      <c r="V12" s="12" t="s">
        <v>43</v>
      </c>
      <c r="W12" s="12" t="str">
        <f t="shared" si="2"/>
        <v>WO</v>
      </c>
      <c r="X12" s="12" t="s">
        <v>43</v>
      </c>
      <c r="Y12" s="12" t="s">
        <v>43</v>
      </c>
      <c r="Z12" s="12" t="s">
        <v>43</v>
      </c>
      <c r="AA12" s="12" t="s">
        <v>43</v>
      </c>
      <c r="AB12" s="12" t="s">
        <v>40</v>
      </c>
      <c r="AC12" s="12" t="s">
        <v>43</v>
      </c>
      <c r="AD12" s="12" t="str">
        <f t="shared" si="2"/>
        <v>WO</v>
      </c>
      <c r="AE12" s="12" t="s">
        <v>43</v>
      </c>
      <c r="AF12" s="12" t="s">
        <v>43</v>
      </c>
      <c r="AG12" s="12" t="s">
        <v>44</v>
      </c>
      <c r="AH12" s="12" t="s">
        <v>43</v>
      </c>
      <c r="AI12" s="12" t="s">
        <v>43</v>
      </c>
      <c r="AJ12" s="12" t="s">
        <v>43</v>
      </c>
      <c r="AK12" s="12" t="str">
        <f t="shared" si="2"/>
        <v>WO</v>
      </c>
      <c r="AL12" s="12" t="s">
        <v>43</v>
      </c>
      <c r="AM12" s="12" t="s">
        <v>44</v>
      </c>
      <c r="AN12" s="12" t="s">
        <v>43</v>
      </c>
      <c r="AO12" s="13" t="str">
        <f t="shared" si="2"/>
        <v/>
      </c>
      <c r="AP12" s="32"/>
      <c r="AQ12" s="33"/>
      <c r="AR12" s="12">
        <v>4</v>
      </c>
      <c r="AS12" s="12">
        <v>1004</v>
      </c>
      <c r="AT12" s="12" t="str">
        <f t="shared" si="3"/>
        <v>April</v>
      </c>
      <c r="AU12" s="12" t="s">
        <v>6</v>
      </c>
      <c r="AV12" s="11">
        <f t="shared" si="4"/>
        <v>22</v>
      </c>
      <c r="AW12" s="12">
        <f t="shared" si="5"/>
        <v>2</v>
      </c>
      <c r="AX12" s="12">
        <f t="shared" si="6"/>
        <v>2</v>
      </c>
      <c r="AY12" s="12">
        <f t="shared" si="7"/>
        <v>4</v>
      </c>
      <c r="AZ12" s="12">
        <f t="shared" si="8"/>
        <v>30</v>
      </c>
      <c r="BA12" s="12">
        <f>Janreport5[[#This Row],[Days]]-Janreport5[[#This Row],[Absent]]</f>
        <v>28</v>
      </c>
      <c r="BB12" s="27">
        <v>30000</v>
      </c>
      <c r="BC12" s="27">
        <f>Janreport5[[#This Row],[Salary]]/Janreport5[[#This Row],[Days]]</f>
        <v>1000</v>
      </c>
      <c r="BD12" s="27">
        <f>Janreport5[[#This Row],[Per Day Salary]]*Janreport5[[#This Row],[Absent]]</f>
        <v>2000</v>
      </c>
      <c r="BE12" s="27">
        <f>Janreport5[[#This Row],[Salary]]-Janreport5[[#This Row],[Deduction]]</f>
        <v>28000</v>
      </c>
      <c r="BF12" s="28"/>
      <c r="BG12" s="33"/>
    </row>
    <row r="13" spans="1:59">
      <c r="A13"/>
      <c r="B13"/>
      <c r="C13"/>
      <c r="F13" s="32"/>
      <c r="G13" s="11">
        <v>5</v>
      </c>
      <c r="H13" s="12">
        <v>1005</v>
      </c>
      <c r="I13" s="13" t="s">
        <v>7</v>
      </c>
      <c r="J13" s="11">
        <f t="shared" si="9"/>
        <v>4</v>
      </c>
      <c r="K13" s="12" t="s">
        <v>43</v>
      </c>
      <c r="L13" s="12" t="s">
        <v>43</v>
      </c>
      <c r="M13" s="12" t="s">
        <v>43</v>
      </c>
      <c r="N13" s="12" t="s">
        <v>43</v>
      </c>
      <c r="O13" s="12" t="s">
        <v>43</v>
      </c>
      <c r="P13" s="12" t="str">
        <f t="shared" si="2"/>
        <v>WO</v>
      </c>
      <c r="Q13" s="12" t="s">
        <v>43</v>
      </c>
      <c r="R13" s="12" t="s">
        <v>43</v>
      </c>
      <c r="S13" s="12" t="s">
        <v>40</v>
      </c>
      <c r="T13" s="12" t="s">
        <v>43</v>
      </c>
      <c r="U13" s="12" t="s">
        <v>44</v>
      </c>
      <c r="V13" s="12" t="s">
        <v>43</v>
      </c>
      <c r="W13" s="12" t="str">
        <f t="shared" si="2"/>
        <v>WO</v>
      </c>
      <c r="X13" s="12" t="s">
        <v>43</v>
      </c>
      <c r="Y13" s="12" t="s">
        <v>43</v>
      </c>
      <c r="Z13" s="12" t="s">
        <v>43</v>
      </c>
      <c r="AA13" s="12" t="s">
        <v>43</v>
      </c>
      <c r="AB13" s="12" t="s">
        <v>40</v>
      </c>
      <c r="AC13" s="12" t="s">
        <v>43</v>
      </c>
      <c r="AD13" s="12" t="str">
        <f t="shared" si="2"/>
        <v>WO</v>
      </c>
      <c r="AE13" s="12" t="s">
        <v>43</v>
      </c>
      <c r="AF13" s="12" t="s">
        <v>43</v>
      </c>
      <c r="AG13" s="12" t="s">
        <v>43</v>
      </c>
      <c r="AH13" s="12" t="s">
        <v>43</v>
      </c>
      <c r="AI13" s="12" t="s">
        <v>43</v>
      </c>
      <c r="AJ13" s="12" t="s">
        <v>43</v>
      </c>
      <c r="AK13" s="12" t="str">
        <f t="shared" si="2"/>
        <v>WO</v>
      </c>
      <c r="AL13" s="12" t="s">
        <v>43</v>
      </c>
      <c r="AM13" s="12" t="s">
        <v>43</v>
      </c>
      <c r="AN13" s="12" t="s">
        <v>43</v>
      </c>
      <c r="AO13" s="13" t="str">
        <f t="shared" si="2"/>
        <v/>
      </c>
      <c r="AP13" s="32"/>
      <c r="AQ13" s="33"/>
      <c r="AR13" s="12">
        <v>5</v>
      </c>
      <c r="AS13" s="12">
        <v>1005</v>
      </c>
      <c r="AT13" s="12" t="str">
        <f t="shared" si="3"/>
        <v>April</v>
      </c>
      <c r="AU13" s="12" t="s">
        <v>7</v>
      </c>
      <c r="AV13" s="11">
        <f t="shared" si="4"/>
        <v>23</v>
      </c>
      <c r="AW13" s="12">
        <f t="shared" si="5"/>
        <v>1</v>
      </c>
      <c r="AX13" s="12">
        <f t="shared" si="6"/>
        <v>2</v>
      </c>
      <c r="AY13" s="12">
        <f t="shared" si="7"/>
        <v>4</v>
      </c>
      <c r="AZ13" s="12">
        <f t="shared" si="8"/>
        <v>30</v>
      </c>
      <c r="BA13" s="12">
        <f>Janreport5[[#This Row],[Days]]-Janreport5[[#This Row],[Absent]]</f>
        <v>29</v>
      </c>
      <c r="BB13" s="27">
        <v>45000</v>
      </c>
      <c r="BC13" s="27">
        <f>Janreport5[[#This Row],[Salary]]/Janreport5[[#This Row],[Days]]</f>
        <v>1500</v>
      </c>
      <c r="BD13" s="27">
        <f>Janreport5[[#This Row],[Per Day Salary]]*Janreport5[[#This Row],[Absent]]</f>
        <v>1500</v>
      </c>
      <c r="BE13" s="27">
        <f>Janreport5[[#This Row],[Salary]]-Janreport5[[#This Row],[Deduction]]</f>
        <v>43500</v>
      </c>
      <c r="BF13" s="28"/>
      <c r="BG13" s="33"/>
    </row>
    <row r="14" spans="1:59">
      <c r="A14"/>
      <c r="B14"/>
      <c r="C14"/>
      <c r="F14" s="32"/>
      <c r="G14" s="11">
        <v>6</v>
      </c>
      <c r="H14" s="12">
        <v>1006</v>
      </c>
      <c r="I14" s="13" t="s">
        <v>8</v>
      </c>
      <c r="J14" s="11">
        <f t="shared" si="9"/>
        <v>4</v>
      </c>
      <c r="K14" s="12" t="s">
        <v>43</v>
      </c>
      <c r="L14" s="12" t="s">
        <v>44</v>
      </c>
      <c r="M14" s="12" t="s">
        <v>43</v>
      </c>
      <c r="N14" s="12" t="s">
        <v>43</v>
      </c>
      <c r="O14" s="12" t="s">
        <v>43</v>
      </c>
      <c r="P14" s="12" t="str">
        <f t="shared" si="2"/>
        <v>WO</v>
      </c>
      <c r="Q14" s="12" t="s">
        <v>43</v>
      </c>
      <c r="R14" s="12" t="s">
        <v>43</v>
      </c>
      <c r="S14" s="12" t="s">
        <v>40</v>
      </c>
      <c r="T14" s="12" t="s">
        <v>43</v>
      </c>
      <c r="U14" s="12" t="s">
        <v>43</v>
      </c>
      <c r="V14" s="12" t="s">
        <v>43</v>
      </c>
      <c r="W14" s="12" t="str">
        <f t="shared" si="2"/>
        <v>WO</v>
      </c>
      <c r="X14" s="12" t="s">
        <v>43</v>
      </c>
      <c r="Y14" s="12" t="s">
        <v>43</v>
      </c>
      <c r="Z14" s="12" t="s">
        <v>43</v>
      </c>
      <c r="AA14" s="12" t="s">
        <v>43</v>
      </c>
      <c r="AB14" s="12" t="s">
        <v>40</v>
      </c>
      <c r="AC14" s="12" t="s">
        <v>43</v>
      </c>
      <c r="AD14" s="12" t="str">
        <f t="shared" si="2"/>
        <v>WO</v>
      </c>
      <c r="AE14" s="12" t="s">
        <v>43</v>
      </c>
      <c r="AF14" s="12" t="s">
        <v>43</v>
      </c>
      <c r="AG14" s="12" t="s">
        <v>43</v>
      </c>
      <c r="AH14" s="12" t="s">
        <v>43</v>
      </c>
      <c r="AI14" s="12" t="s">
        <v>43</v>
      </c>
      <c r="AJ14" s="12" t="s">
        <v>43</v>
      </c>
      <c r="AK14" s="12" t="str">
        <f t="shared" si="2"/>
        <v>WO</v>
      </c>
      <c r="AL14" s="12" t="s">
        <v>43</v>
      </c>
      <c r="AM14" s="12" t="s">
        <v>43</v>
      </c>
      <c r="AN14" s="12" t="s">
        <v>43</v>
      </c>
      <c r="AO14" s="13" t="str">
        <f t="shared" si="2"/>
        <v/>
      </c>
      <c r="AP14" s="32"/>
      <c r="AQ14" s="33"/>
      <c r="AR14" s="12">
        <v>6</v>
      </c>
      <c r="AS14" s="12">
        <v>1006</v>
      </c>
      <c r="AT14" s="12" t="str">
        <f t="shared" si="3"/>
        <v>April</v>
      </c>
      <c r="AU14" s="12" t="s">
        <v>8</v>
      </c>
      <c r="AV14" s="11">
        <f t="shared" si="4"/>
        <v>23</v>
      </c>
      <c r="AW14" s="12">
        <f t="shared" si="5"/>
        <v>1</v>
      </c>
      <c r="AX14" s="12">
        <f t="shared" si="6"/>
        <v>2</v>
      </c>
      <c r="AY14" s="12">
        <f t="shared" si="7"/>
        <v>4</v>
      </c>
      <c r="AZ14" s="12">
        <f t="shared" si="8"/>
        <v>30</v>
      </c>
      <c r="BA14" s="12">
        <f>Janreport5[[#This Row],[Days]]-Janreport5[[#This Row],[Absent]]</f>
        <v>29</v>
      </c>
      <c r="BB14" s="27">
        <v>15000</v>
      </c>
      <c r="BC14" s="27">
        <f>Janreport5[[#This Row],[Salary]]/Janreport5[[#This Row],[Days]]</f>
        <v>500</v>
      </c>
      <c r="BD14" s="27">
        <f>Janreport5[[#This Row],[Per Day Salary]]*Janreport5[[#This Row],[Absent]]</f>
        <v>500</v>
      </c>
      <c r="BE14" s="27">
        <f>Janreport5[[#This Row],[Salary]]-Janreport5[[#This Row],[Deduction]]</f>
        <v>14500</v>
      </c>
      <c r="BF14" s="28"/>
      <c r="BG14" s="33"/>
    </row>
    <row r="15" spans="1:59">
      <c r="A15"/>
      <c r="B15"/>
      <c r="C15"/>
      <c r="F15" s="32"/>
      <c r="G15" s="11">
        <v>7</v>
      </c>
      <c r="H15" s="12">
        <v>1007</v>
      </c>
      <c r="I15" s="13" t="s">
        <v>9</v>
      </c>
      <c r="J15" s="11">
        <f t="shared" si="9"/>
        <v>4</v>
      </c>
      <c r="K15" s="12" t="s">
        <v>43</v>
      </c>
      <c r="L15" s="12" t="s">
        <v>43</v>
      </c>
      <c r="M15" s="12" t="s">
        <v>43</v>
      </c>
      <c r="N15" s="12" t="s">
        <v>43</v>
      </c>
      <c r="O15" s="12" t="s">
        <v>43</v>
      </c>
      <c r="P15" s="12" t="str">
        <f t="shared" si="2"/>
        <v>WO</v>
      </c>
      <c r="Q15" s="12" t="s">
        <v>43</v>
      </c>
      <c r="R15" s="12" t="s">
        <v>43</v>
      </c>
      <c r="S15" s="12" t="s">
        <v>40</v>
      </c>
      <c r="T15" s="12" t="s">
        <v>43</v>
      </c>
      <c r="U15" s="12" t="s">
        <v>43</v>
      </c>
      <c r="V15" s="12" t="s">
        <v>43</v>
      </c>
      <c r="W15" s="12" t="str">
        <f t="shared" si="2"/>
        <v>WO</v>
      </c>
      <c r="X15" s="12" t="s">
        <v>43</v>
      </c>
      <c r="Y15" s="12" t="s">
        <v>43</v>
      </c>
      <c r="Z15" s="12" t="s">
        <v>43</v>
      </c>
      <c r="AA15" s="12" t="s">
        <v>43</v>
      </c>
      <c r="AB15" s="12" t="s">
        <v>40</v>
      </c>
      <c r="AC15" s="12" t="s">
        <v>43</v>
      </c>
      <c r="AD15" s="12" t="str">
        <f t="shared" si="2"/>
        <v>WO</v>
      </c>
      <c r="AE15" s="12" t="s">
        <v>43</v>
      </c>
      <c r="AF15" s="12" t="s">
        <v>43</v>
      </c>
      <c r="AG15" s="12" t="s">
        <v>43</v>
      </c>
      <c r="AH15" s="12" t="s">
        <v>44</v>
      </c>
      <c r="AI15" s="12" t="s">
        <v>43</v>
      </c>
      <c r="AJ15" s="12" t="s">
        <v>43</v>
      </c>
      <c r="AK15" s="12" t="str">
        <f t="shared" si="2"/>
        <v>WO</v>
      </c>
      <c r="AL15" s="12" t="s">
        <v>43</v>
      </c>
      <c r="AM15" s="12" t="s">
        <v>43</v>
      </c>
      <c r="AN15" s="12" t="s">
        <v>43</v>
      </c>
      <c r="AO15" s="13" t="str">
        <f t="shared" si="2"/>
        <v/>
      </c>
      <c r="AP15" s="32"/>
      <c r="AQ15" s="33"/>
      <c r="AR15" s="12">
        <v>7</v>
      </c>
      <c r="AS15" s="12">
        <v>1007</v>
      </c>
      <c r="AT15" s="12" t="str">
        <f t="shared" si="3"/>
        <v>April</v>
      </c>
      <c r="AU15" s="12" t="s">
        <v>9</v>
      </c>
      <c r="AV15" s="11">
        <f t="shared" si="4"/>
        <v>23</v>
      </c>
      <c r="AW15" s="12">
        <f t="shared" si="5"/>
        <v>1</v>
      </c>
      <c r="AX15" s="12">
        <f t="shared" si="6"/>
        <v>2</v>
      </c>
      <c r="AY15" s="12">
        <f t="shared" si="7"/>
        <v>4</v>
      </c>
      <c r="AZ15" s="12">
        <f t="shared" si="8"/>
        <v>30</v>
      </c>
      <c r="BA15" s="12">
        <f>Janreport5[[#This Row],[Days]]-Janreport5[[#This Row],[Absent]]</f>
        <v>29</v>
      </c>
      <c r="BB15" s="27">
        <v>62000</v>
      </c>
      <c r="BC15" s="27">
        <f>Janreport5[[#This Row],[Salary]]/Janreport5[[#This Row],[Days]]</f>
        <v>2066.6666666666665</v>
      </c>
      <c r="BD15" s="27">
        <f>Janreport5[[#This Row],[Per Day Salary]]*Janreport5[[#This Row],[Absent]]</f>
        <v>2066.6666666666665</v>
      </c>
      <c r="BE15" s="27">
        <f>Janreport5[[#This Row],[Salary]]-Janreport5[[#This Row],[Deduction]]</f>
        <v>59933.333333333336</v>
      </c>
      <c r="BF15" s="28"/>
      <c r="BG15" s="33"/>
    </row>
    <row r="16" spans="1:59">
      <c r="A16"/>
      <c r="B16"/>
      <c r="C16"/>
      <c r="F16" s="32"/>
      <c r="G16" s="11">
        <v>8</v>
      </c>
      <c r="H16" s="12">
        <v>1008</v>
      </c>
      <c r="I16" s="13" t="s">
        <v>10</v>
      </c>
      <c r="J16" s="11">
        <f t="shared" si="9"/>
        <v>4</v>
      </c>
      <c r="K16" s="12" t="s">
        <v>43</v>
      </c>
      <c r="L16" s="12" t="s">
        <v>43</v>
      </c>
      <c r="M16" s="12" t="s">
        <v>43</v>
      </c>
      <c r="N16" s="12" t="s">
        <v>43</v>
      </c>
      <c r="O16" s="12" t="s">
        <v>43</v>
      </c>
      <c r="P16" s="12" t="str">
        <f t="shared" si="2"/>
        <v>WO</v>
      </c>
      <c r="Q16" s="12" t="s">
        <v>43</v>
      </c>
      <c r="R16" s="12" t="s">
        <v>43</v>
      </c>
      <c r="S16" s="12" t="s">
        <v>40</v>
      </c>
      <c r="T16" s="12" t="s">
        <v>43</v>
      </c>
      <c r="U16" s="12" t="s">
        <v>43</v>
      </c>
      <c r="V16" s="12" t="s">
        <v>43</v>
      </c>
      <c r="W16" s="12" t="str">
        <f t="shared" si="2"/>
        <v>WO</v>
      </c>
      <c r="X16" s="12" t="s">
        <v>43</v>
      </c>
      <c r="Y16" s="12" t="s">
        <v>43</v>
      </c>
      <c r="Z16" s="12" t="s">
        <v>43</v>
      </c>
      <c r="AA16" s="12" t="s">
        <v>43</v>
      </c>
      <c r="AB16" s="12" t="s">
        <v>40</v>
      </c>
      <c r="AC16" s="12" t="s">
        <v>43</v>
      </c>
      <c r="AD16" s="12" t="str">
        <f t="shared" si="2"/>
        <v>WO</v>
      </c>
      <c r="AE16" s="12" t="s">
        <v>43</v>
      </c>
      <c r="AF16" s="12" t="s">
        <v>43</v>
      </c>
      <c r="AG16" s="12" t="s">
        <v>43</v>
      </c>
      <c r="AH16" s="12" t="s">
        <v>43</v>
      </c>
      <c r="AI16" s="12" t="s">
        <v>43</v>
      </c>
      <c r="AJ16" s="12" t="s">
        <v>43</v>
      </c>
      <c r="AK16" s="12" t="str">
        <f t="shared" si="2"/>
        <v>WO</v>
      </c>
      <c r="AL16" s="12" t="s">
        <v>43</v>
      </c>
      <c r="AM16" s="12" t="s">
        <v>44</v>
      </c>
      <c r="AN16" s="12" t="s">
        <v>43</v>
      </c>
      <c r="AO16" s="13" t="str">
        <f t="shared" si="2"/>
        <v/>
      </c>
      <c r="AP16" s="32"/>
      <c r="AQ16" s="33"/>
      <c r="AR16" s="12">
        <v>8</v>
      </c>
      <c r="AS16" s="12">
        <v>1008</v>
      </c>
      <c r="AT16" s="12" t="str">
        <f t="shared" si="3"/>
        <v>April</v>
      </c>
      <c r="AU16" s="12" t="s">
        <v>10</v>
      </c>
      <c r="AV16" s="11">
        <f t="shared" si="4"/>
        <v>23</v>
      </c>
      <c r="AW16" s="12">
        <f t="shared" si="5"/>
        <v>1</v>
      </c>
      <c r="AX16" s="12">
        <f t="shared" si="6"/>
        <v>2</v>
      </c>
      <c r="AY16" s="12">
        <f t="shared" si="7"/>
        <v>4</v>
      </c>
      <c r="AZ16" s="12">
        <f t="shared" si="8"/>
        <v>30</v>
      </c>
      <c r="BA16" s="12">
        <f>Janreport5[[#This Row],[Days]]-Janreport5[[#This Row],[Absent]]</f>
        <v>29</v>
      </c>
      <c r="BB16" s="27">
        <v>50000</v>
      </c>
      <c r="BC16" s="27">
        <f>Janreport5[[#This Row],[Salary]]/Janreport5[[#This Row],[Days]]</f>
        <v>1666.6666666666667</v>
      </c>
      <c r="BD16" s="27">
        <f>Janreport5[[#This Row],[Per Day Salary]]*Janreport5[[#This Row],[Absent]]</f>
        <v>1666.6666666666667</v>
      </c>
      <c r="BE16" s="27">
        <f>Janreport5[[#This Row],[Salary]]-Janreport5[[#This Row],[Deduction]]</f>
        <v>48333.333333333336</v>
      </c>
      <c r="BF16" s="28"/>
      <c r="BG16" s="33"/>
    </row>
    <row r="17" spans="1:59">
      <c r="A17"/>
      <c r="B17"/>
      <c r="C17"/>
      <c r="F17" s="32"/>
      <c r="G17" s="11">
        <v>9</v>
      </c>
      <c r="H17" s="12">
        <v>1009</v>
      </c>
      <c r="I17" s="13" t="s">
        <v>11</v>
      </c>
      <c r="J17" s="11">
        <f t="shared" si="9"/>
        <v>4</v>
      </c>
      <c r="K17" s="12" t="s">
        <v>43</v>
      </c>
      <c r="L17" s="12" t="s">
        <v>43</v>
      </c>
      <c r="M17" s="12" t="s">
        <v>43</v>
      </c>
      <c r="N17" s="12" t="s">
        <v>43</v>
      </c>
      <c r="O17" s="12" t="s">
        <v>43</v>
      </c>
      <c r="P17" s="12" t="str">
        <f t="shared" si="2"/>
        <v>WO</v>
      </c>
      <c r="Q17" s="12" t="s">
        <v>43</v>
      </c>
      <c r="R17" s="12" t="s">
        <v>43</v>
      </c>
      <c r="S17" s="12" t="s">
        <v>40</v>
      </c>
      <c r="T17" s="12" t="s">
        <v>43</v>
      </c>
      <c r="U17" s="12" t="s">
        <v>44</v>
      </c>
      <c r="V17" s="12" t="s">
        <v>43</v>
      </c>
      <c r="W17" s="12" t="str">
        <f t="shared" si="2"/>
        <v>WO</v>
      </c>
      <c r="X17" s="12" t="s">
        <v>43</v>
      </c>
      <c r="Y17" s="12" t="s">
        <v>43</v>
      </c>
      <c r="Z17" s="12" t="s">
        <v>43</v>
      </c>
      <c r="AA17" s="12" t="s">
        <v>43</v>
      </c>
      <c r="AB17" s="12" t="s">
        <v>40</v>
      </c>
      <c r="AC17" s="12" t="s">
        <v>43</v>
      </c>
      <c r="AD17" s="12" t="str">
        <f t="shared" ref="AD17:AO28" si="10">IF(AD$7="Sun","WO","")</f>
        <v>WO</v>
      </c>
      <c r="AE17" s="12" t="s">
        <v>43</v>
      </c>
      <c r="AF17" s="12" t="s">
        <v>43</v>
      </c>
      <c r="AG17" s="12" t="s">
        <v>43</v>
      </c>
      <c r="AH17" s="12" t="s">
        <v>43</v>
      </c>
      <c r="AI17" s="12" t="s">
        <v>43</v>
      </c>
      <c r="AJ17" s="12" t="s">
        <v>43</v>
      </c>
      <c r="AK17" s="12" t="str">
        <f t="shared" si="10"/>
        <v>WO</v>
      </c>
      <c r="AL17" s="12" t="s">
        <v>43</v>
      </c>
      <c r="AM17" s="12" t="s">
        <v>43</v>
      </c>
      <c r="AN17" s="12" t="s">
        <v>43</v>
      </c>
      <c r="AO17" s="13" t="str">
        <f t="shared" si="10"/>
        <v/>
      </c>
      <c r="AP17" s="32"/>
      <c r="AQ17" s="33"/>
      <c r="AR17" s="12">
        <v>9</v>
      </c>
      <c r="AS17" s="12">
        <v>1009</v>
      </c>
      <c r="AT17" s="12" t="str">
        <f t="shared" si="3"/>
        <v>April</v>
      </c>
      <c r="AU17" s="12" t="s">
        <v>11</v>
      </c>
      <c r="AV17" s="11">
        <f t="shared" si="4"/>
        <v>23</v>
      </c>
      <c r="AW17" s="12">
        <f t="shared" si="5"/>
        <v>1</v>
      </c>
      <c r="AX17" s="12">
        <f t="shared" si="6"/>
        <v>2</v>
      </c>
      <c r="AY17" s="12">
        <f t="shared" si="7"/>
        <v>4</v>
      </c>
      <c r="AZ17" s="12">
        <f t="shared" si="8"/>
        <v>30</v>
      </c>
      <c r="BA17" s="12">
        <f>Janreport5[[#This Row],[Days]]-Janreport5[[#This Row],[Absent]]</f>
        <v>29</v>
      </c>
      <c r="BB17" s="27">
        <v>25000</v>
      </c>
      <c r="BC17" s="27">
        <f>Janreport5[[#This Row],[Salary]]/Janreport5[[#This Row],[Days]]</f>
        <v>833.33333333333337</v>
      </c>
      <c r="BD17" s="27">
        <f>Janreport5[[#This Row],[Per Day Salary]]*Janreport5[[#This Row],[Absent]]</f>
        <v>833.33333333333337</v>
      </c>
      <c r="BE17" s="27">
        <f>Janreport5[[#This Row],[Salary]]-Janreport5[[#This Row],[Deduction]]</f>
        <v>24166.666666666668</v>
      </c>
      <c r="BF17" s="28"/>
      <c r="BG17" s="33"/>
    </row>
    <row r="18" spans="1:59">
      <c r="A18"/>
      <c r="B18"/>
      <c r="C18"/>
      <c r="F18" s="32"/>
      <c r="G18" s="11">
        <v>10</v>
      </c>
      <c r="H18" s="12">
        <v>1010</v>
      </c>
      <c r="I18" s="13" t="s">
        <v>12</v>
      </c>
      <c r="J18" s="11">
        <f t="shared" si="9"/>
        <v>4</v>
      </c>
      <c r="K18" s="12" t="s">
        <v>43</v>
      </c>
      <c r="L18" s="12" t="s">
        <v>43</v>
      </c>
      <c r="M18" s="12" t="s">
        <v>43</v>
      </c>
      <c r="N18" s="12" t="s">
        <v>43</v>
      </c>
      <c r="O18" s="12" t="s">
        <v>43</v>
      </c>
      <c r="P18" s="12" t="str">
        <f t="shared" ref="P18:W28" si="11">IF(P$7="Sun","WO","")</f>
        <v>WO</v>
      </c>
      <c r="Q18" s="12" t="s">
        <v>43</v>
      </c>
      <c r="R18" s="12" t="s">
        <v>43</v>
      </c>
      <c r="S18" s="12" t="s">
        <v>40</v>
      </c>
      <c r="T18" s="12" t="s">
        <v>43</v>
      </c>
      <c r="U18" s="12" t="s">
        <v>43</v>
      </c>
      <c r="V18" s="12" t="s">
        <v>43</v>
      </c>
      <c r="W18" s="12" t="str">
        <f t="shared" si="11"/>
        <v>WO</v>
      </c>
      <c r="X18" s="12" t="s">
        <v>43</v>
      </c>
      <c r="Y18" s="12" t="s">
        <v>43</v>
      </c>
      <c r="Z18" s="12" t="s">
        <v>43</v>
      </c>
      <c r="AA18" s="12" t="s">
        <v>43</v>
      </c>
      <c r="AB18" s="12" t="s">
        <v>40</v>
      </c>
      <c r="AC18" s="12" t="s">
        <v>43</v>
      </c>
      <c r="AD18" s="12" t="str">
        <f t="shared" si="10"/>
        <v>WO</v>
      </c>
      <c r="AE18" s="12" t="s">
        <v>43</v>
      </c>
      <c r="AF18" s="12" t="s">
        <v>43</v>
      </c>
      <c r="AG18" s="12" t="s">
        <v>43</v>
      </c>
      <c r="AH18" s="12" t="s">
        <v>43</v>
      </c>
      <c r="AI18" s="12" t="s">
        <v>43</v>
      </c>
      <c r="AJ18" s="12" t="s">
        <v>43</v>
      </c>
      <c r="AK18" s="12" t="str">
        <f t="shared" si="10"/>
        <v>WO</v>
      </c>
      <c r="AL18" s="12" t="s">
        <v>43</v>
      </c>
      <c r="AM18" s="12" t="s">
        <v>43</v>
      </c>
      <c r="AN18" s="12" t="s">
        <v>43</v>
      </c>
      <c r="AO18" s="13" t="str">
        <f t="shared" si="10"/>
        <v/>
      </c>
      <c r="AP18" s="32"/>
      <c r="AQ18" s="33"/>
      <c r="AR18" s="12">
        <v>10</v>
      </c>
      <c r="AS18" s="12">
        <v>1010</v>
      </c>
      <c r="AT18" s="12" t="str">
        <f t="shared" si="3"/>
        <v>April</v>
      </c>
      <c r="AU18" s="12" t="s">
        <v>12</v>
      </c>
      <c r="AV18" s="11">
        <f t="shared" si="4"/>
        <v>24</v>
      </c>
      <c r="AW18" s="12">
        <f t="shared" si="5"/>
        <v>0</v>
      </c>
      <c r="AX18" s="12">
        <f t="shared" si="6"/>
        <v>2</v>
      </c>
      <c r="AY18" s="12">
        <f t="shared" si="7"/>
        <v>4</v>
      </c>
      <c r="AZ18" s="12">
        <f t="shared" si="8"/>
        <v>30</v>
      </c>
      <c r="BA18" s="12">
        <f>Janreport5[[#This Row],[Days]]-Janreport5[[#This Row],[Absent]]</f>
        <v>30</v>
      </c>
      <c r="BB18" s="27">
        <v>45000</v>
      </c>
      <c r="BC18" s="27">
        <f>Janreport5[[#This Row],[Salary]]/Janreport5[[#This Row],[Days]]</f>
        <v>1500</v>
      </c>
      <c r="BD18" s="27">
        <f>Janreport5[[#This Row],[Per Day Salary]]*Janreport5[[#This Row],[Absent]]</f>
        <v>0</v>
      </c>
      <c r="BE18" s="27">
        <f>Janreport5[[#This Row],[Salary]]-Janreport5[[#This Row],[Deduction]]</f>
        <v>45000</v>
      </c>
      <c r="BF18" s="28"/>
      <c r="BG18" s="33"/>
    </row>
    <row r="19" spans="1:59">
      <c r="A19"/>
      <c r="B19"/>
      <c r="C19"/>
      <c r="F19" s="32"/>
      <c r="G19" s="11">
        <v>11</v>
      </c>
      <c r="H19" s="12">
        <v>1011</v>
      </c>
      <c r="I19" s="13" t="s">
        <v>13</v>
      </c>
      <c r="J19" s="11">
        <f t="shared" si="9"/>
        <v>4</v>
      </c>
      <c r="K19" s="12" t="s">
        <v>43</v>
      </c>
      <c r="L19" s="12" t="s">
        <v>43</v>
      </c>
      <c r="M19" s="12" t="s">
        <v>44</v>
      </c>
      <c r="N19" s="12" t="s">
        <v>43</v>
      </c>
      <c r="O19" s="12" t="s">
        <v>43</v>
      </c>
      <c r="P19" s="12" t="str">
        <f t="shared" si="11"/>
        <v>WO</v>
      </c>
      <c r="Q19" s="12" t="s">
        <v>43</v>
      </c>
      <c r="R19" s="12" t="s">
        <v>43</v>
      </c>
      <c r="S19" s="12" t="s">
        <v>40</v>
      </c>
      <c r="T19" s="12" t="s">
        <v>43</v>
      </c>
      <c r="U19" s="12" t="s">
        <v>43</v>
      </c>
      <c r="V19" s="12" t="s">
        <v>43</v>
      </c>
      <c r="W19" s="12" t="str">
        <f t="shared" si="11"/>
        <v>WO</v>
      </c>
      <c r="X19" s="12" t="s">
        <v>43</v>
      </c>
      <c r="Y19" s="12" t="s">
        <v>43</v>
      </c>
      <c r="Z19" s="12" t="s">
        <v>43</v>
      </c>
      <c r="AA19" s="12" t="s">
        <v>43</v>
      </c>
      <c r="AB19" s="12" t="s">
        <v>40</v>
      </c>
      <c r="AC19" s="12" t="s">
        <v>43</v>
      </c>
      <c r="AD19" s="12" t="str">
        <f t="shared" si="10"/>
        <v>WO</v>
      </c>
      <c r="AE19" s="12" t="s">
        <v>43</v>
      </c>
      <c r="AF19" s="12" t="s">
        <v>43</v>
      </c>
      <c r="AG19" s="12" t="s">
        <v>43</v>
      </c>
      <c r="AH19" s="12" t="s">
        <v>43</v>
      </c>
      <c r="AI19" s="12" t="s">
        <v>43</v>
      </c>
      <c r="AJ19" s="12" t="s">
        <v>43</v>
      </c>
      <c r="AK19" s="12" t="str">
        <f t="shared" si="10"/>
        <v>WO</v>
      </c>
      <c r="AL19" s="12" t="s">
        <v>43</v>
      </c>
      <c r="AM19" s="12" t="s">
        <v>43</v>
      </c>
      <c r="AN19" s="12" t="s">
        <v>43</v>
      </c>
      <c r="AO19" s="13" t="str">
        <f t="shared" si="10"/>
        <v/>
      </c>
      <c r="AP19" s="32"/>
      <c r="AQ19" s="33"/>
      <c r="AR19" s="12">
        <v>11</v>
      </c>
      <c r="AS19" s="12">
        <v>1011</v>
      </c>
      <c r="AT19" s="12" t="str">
        <f t="shared" si="3"/>
        <v>April</v>
      </c>
      <c r="AU19" s="12" t="s">
        <v>13</v>
      </c>
      <c r="AV19" s="11">
        <f t="shared" si="4"/>
        <v>23</v>
      </c>
      <c r="AW19" s="12">
        <f t="shared" si="5"/>
        <v>1</v>
      </c>
      <c r="AX19" s="12">
        <f t="shared" si="6"/>
        <v>2</v>
      </c>
      <c r="AY19" s="12">
        <f t="shared" si="7"/>
        <v>4</v>
      </c>
      <c r="AZ19" s="12">
        <f t="shared" si="8"/>
        <v>30</v>
      </c>
      <c r="BA19" s="12">
        <f>Janreport5[[#This Row],[Days]]-Janreport5[[#This Row],[Absent]]</f>
        <v>29</v>
      </c>
      <c r="BB19" s="27">
        <v>48000</v>
      </c>
      <c r="BC19" s="27">
        <f>Janreport5[[#This Row],[Salary]]/Janreport5[[#This Row],[Days]]</f>
        <v>1600</v>
      </c>
      <c r="BD19" s="27">
        <f>Janreport5[[#This Row],[Per Day Salary]]*Janreport5[[#This Row],[Absent]]</f>
        <v>1600</v>
      </c>
      <c r="BE19" s="27">
        <f>Janreport5[[#This Row],[Salary]]-Janreport5[[#This Row],[Deduction]]</f>
        <v>46400</v>
      </c>
      <c r="BF19" s="28"/>
      <c r="BG19" s="33"/>
    </row>
    <row r="20" spans="1:59">
      <c r="A20"/>
      <c r="B20"/>
      <c r="C20"/>
      <c r="F20" s="32"/>
      <c r="G20" s="11">
        <v>12</v>
      </c>
      <c r="H20" s="12">
        <v>1012</v>
      </c>
      <c r="I20" s="13" t="s">
        <v>14</v>
      </c>
      <c r="J20" s="11">
        <f t="shared" si="9"/>
        <v>4</v>
      </c>
      <c r="K20" s="12" t="s">
        <v>43</v>
      </c>
      <c r="L20" s="12" t="s">
        <v>43</v>
      </c>
      <c r="M20" s="12" t="s">
        <v>43</v>
      </c>
      <c r="N20" s="12" t="s">
        <v>43</v>
      </c>
      <c r="O20" s="12" t="s">
        <v>43</v>
      </c>
      <c r="P20" s="12" t="str">
        <f t="shared" si="11"/>
        <v>WO</v>
      </c>
      <c r="Q20" s="12" t="s">
        <v>43</v>
      </c>
      <c r="R20" s="12" t="s">
        <v>43</v>
      </c>
      <c r="S20" s="12" t="s">
        <v>40</v>
      </c>
      <c r="T20" s="12" t="s">
        <v>43</v>
      </c>
      <c r="U20" s="12" t="s">
        <v>43</v>
      </c>
      <c r="V20" s="12" t="s">
        <v>43</v>
      </c>
      <c r="W20" s="12" t="str">
        <f t="shared" si="11"/>
        <v>WO</v>
      </c>
      <c r="X20" s="12" t="s">
        <v>43</v>
      </c>
      <c r="Y20" s="12" t="s">
        <v>43</v>
      </c>
      <c r="Z20" s="12" t="s">
        <v>43</v>
      </c>
      <c r="AA20" s="12" t="s">
        <v>43</v>
      </c>
      <c r="AB20" s="12" t="s">
        <v>40</v>
      </c>
      <c r="AC20" s="12" t="s">
        <v>43</v>
      </c>
      <c r="AD20" s="12" t="str">
        <f t="shared" si="10"/>
        <v>WO</v>
      </c>
      <c r="AE20" s="12" t="s">
        <v>43</v>
      </c>
      <c r="AF20" s="12" t="s">
        <v>43</v>
      </c>
      <c r="AG20" s="12" t="s">
        <v>43</v>
      </c>
      <c r="AH20" s="12" t="s">
        <v>44</v>
      </c>
      <c r="AI20" s="12" t="s">
        <v>43</v>
      </c>
      <c r="AJ20" s="12" t="s">
        <v>43</v>
      </c>
      <c r="AK20" s="12" t="str">
        <f t="shared" si="10"/>
        <v>WO</v>
      </c>
      <c r="AL20" s="12" t="s">
        <v>43</v>
      </c>
      <c r="AM20" s="12" t="s">
        <v>43</v>
      </c>
      <c r="AN20" s="12" t="s">
        <v>43</v>
      </c>
      <c r="AO20" s="13" t="str">
        <f t="shared" si="10"/>
        <v/>
      </c>
      <c r="AP20" s="32"/>
      <c r="AQ20" s="33"/>
      <c r="AR20" s="12">
        <v>12</v>
      </c>
      <c r="AS20" s="12">
        <v>1012</v>
      </c>
      <c r="AT20" s="12" t="str">
        <f t="shared" si="3"/>
        <v>April</v>
      </c>
      <c r="AU20" s="12" t="s">
        <v>14</v>
      </c>
      <c r="AV20" s="11">
        <f t="shared" si="4"/>
        <v>23</v>
      </c>
      <c r="AW20" s="12">
        <f t="shared" si="5"/>
        <v>1</v>
      </c>
      <c r="AX20" s="12">
        <f t="shared" si="6"/>
        <v>2</v>
      </c>
      <c r="AY20" s="12">
        <f t="shared" si="7"/>
        <v>4</v>
      </c>
      <c r="AZ20" s="12">
        <f t="shared" si="8"/>
        <v>30</v>
      </c>
      <c r="BA20" s="12">
        <f>Janreport5[[#This Row],[Days]]-Janreport5[[#This Row],[Absent]]</f>
        <v>29</v>
      </c>
      <c r="BB20" s="27">
        <v>52000</v>
      </c>
      <c r="BC20" s="27">
        <f>Janreport5[[#This Row],[Salary]]/Janreport5[[#This Row],[Days]]</f>
        <v>1733.3333333333333</v>
      </c>
      <c r="BD20" s="27">
        <f>Janreport5[[#This Row],[Per Day Salary]]*Janreport5[[#This Row],[Absent]]</f>
        <v>1733.3333333333333</v>
      </c>
      <c r="BE20" s="27">
        <f>Janreport5[[#This Row],[Salary]]-Janreport5[[#This Row],[Deduction]]</f>
        <v>50266.666666666664</v>
      </c>
      <c r="BF20" s="28"/>
      <c r="BG20" s="33"/>
    </row>
    <row r="21" spans="1:59">
      <c r="A21"/>
      <c r="B21"/>
      <c r="C21"/>
      <c r="F21" s="32"/>
      <c r="G21" s="11">
        <v>13</v>
      </c>
      <c r="H21" s="12">
        <v>1013</v>
      </c>
      <c r="I21" s="13" t="s">
        <v>15</v>
      </c>
      <c r="J21" s="11">
        <f t="shared" si="9"/>
        <v>4</v>
      </c>
      <c r="K21" s="12" t="s">
        <v>43</v>
      </c>
      <c r="L21" s="12" t="s">
        <v>43</v>
      </c>
      <c r="M21" s="12" t="s">
        <v>43</v>
      </c>
      <c r="N21" s="12" t="s">
        <v>43</v>
      </c>
      <c r="O21" s="12" t="s">
        <v>43</v>
      </c>
      <c r="P21" s="12" t="str">
        <f t="shared" si="11"/>
        <v>WO</v>
      </c>
      <c r="Q21" s="12" t="s">
        <v>43</v>
      </c>
      <c r="R21" s="12" t="s">
        <v>43</v>
      </c>
      <c r="S21" s="12" t="s">
        <v>40</v>
      </c>
      <c r="T21" s="12" t="s">
        <v>43</v>
      </c>
      <c r="U21" s="12" t="s">
        <v>44</v>
      </c>
      <c r="V21" s="12" t="s">
        <v>43</v>
      </c>
      <c r="W21" s="12" t="str">
        <f t="shared" si="11"/>
        <v>WO</v>
      </c>
      <c r="X21" s="12" t="s">
        <v>43</v>
      </c>
      <c r="Y21" s="12" t="s">
        <v>43</v>
      </c>
      <c r="Z21" s="12" t="s">
        <v>43</v>
      </c>
      <c r="AA21" s="12" t="s">
        <v>43</v>
      </c>
      <c r="AB21" s="12" t="s">
        <v>40</v>
      </c>
      <c r="AC21" s="12" t="s">
        <v>43</v>
      </c>
      <c r="AD21" s="12" t="str">
        <f t="shared" si="10"/>
        <v>WO</v>
      </c>
      <c r="AE21" s="12" t="s">
        <v>43</v>
      </c>
      <c r="AF21" s="12" t="s">
        <v>43</v>
      </c>
      <c r="AG21" s="12" t="s">
        <v>43</v>
      </c>
      <c r="AH21" s="12" t="s">
        <v>43</v>
      </c>
      <c r="AI21" s="12" t="s">
        <v>43</v>
      </c>
      <c r="AJ21" s="12" t="s">
        <v>43</v>
      </c>
      <c r="AK21" s="12" t="str">
        <f t="shared" si="10"/>
        <v>WO</v>
      </c>
      <c r="AL21" s="12" t="s">
        <v>43</v>
      </c>
      <c r="AM21" s="12" t="s">
        <v>44</v>
      </c>
      <c r="AN21" s="12" t="s">
        <v>43</v>
      </c>
      <c r="AO21" s="13" t="str">
        <f t="shared" si="10"/>
        <v/>
      </c>
      <c r="AP21" s="32"/>
      <c r="AQ21" s="33"/>
      <c r="AR21" s="12">
        <v>13</v>
      </c>
      <c r="AS21" s="12">
        <v>1013</v>
      </c>
      <c r="AT21" s="12" t="str">
        <f t="shared" si="3"/>
        <v>April</v>
      </c>
      <c r="AU21" s="12" t="s">
        <v>15</v>
      </c>
      <c r="AV21" s="11">
        <f t="shared" si="4"/>
        <v>22</v>
      </c>
      <c r="AW21" s="12">
        <f t="shared" si="5"/>
        <v>2</v>
      </c>
      <c r="AX21" s="12">
        <f t="shared" si="6"/>
        <v>2</v>
      </c>
      <c r="AY21" s="12">
        <f t="shared" si="7"/>
        <v>4</v>
      </c>
      <c r="AZ21" s="12">
        <f t="shared" si="8"/>
        <v>30</v>
      </c>
      <c r="BA21" s="12">
        <f>Janreport5[[#This Row],[Days]]-Janreport5[[#This Row],[Absent]]</f>
        <v>28</v>
      </c>
      <c r="BB21" s="27">
        <v>42000</v>
      </c>
      <c r="BC21" s="27">
        <f>Janreport5[[#This Row],[Salary]]/Janreport5[[#This Row],[Days]]</f>
        <v>1400</v>
      </c>
      <c r="BD21" s="27">
        <f>Janreport5[[#This Row],[Per Day Salary]]*Janreport5[[#This Row],[Absent]]</f>
        <v>2800</v>
      </c>
      <c r="BE21" s="27">
        <f>Janreport5[[#This Row],[Salary]]-Janreport5[[#This Row],[Deduction]]</f>
        <v>39200</v>
      </c>
      <c r="BF21" s="28"/>
      <c r="BG21" s="33"/>
    </row>
    <row r="22" spans="1:59">
      <c r="A22"/>
      <c r="B22"/>
      <c r="C22"/>
      <c r="F22" s="32"/>
      <c r="G22" s="11">
        <v>14</v>
      </c>
      <c r="H22" s="12">
        <v>1014</v>
      </c>
      <c r="I22" s="13" t="s">
        <v>16</v>
      </c>
      <c r="J22" s="11">
        <f t="shared" si="9"/>
        <v>4</v>
      </c>
      <c r="K22" s="12" t="s">
        <v>43</v>
      </c>
      <c r="L22" s="12" t="s">
        <v>43</v>
      </c>
      <c r="M22" s="12" t="s">
        <v>43</v>
      </c>
      <c r="N22" s="12" t="s">
        <v>43</v>
      </c>
      <c r="O22" s="12" t="s">
        <v>43</v>
      </c>
      <c r="P22" s="12" t="str">
        <f t="shared" si="11"/>
        <v>WO</v>
      </c>
      <c r="Q22" s="12" t="s">
        <v>43</v>
      </c>
      <c r="R22" s="12" t="s">
        <v>43</v>
      </c>
      <c r="S22" s="12" t="s">
        <v>40</v>
      </c>
      <c r="T22" s="12" t="s">
        <v>43</v>
      </c>
      <c r="U22" s="12" t="s">
        <v>43</v>
      </c>
      <c r="V22" s="12" t="s">
        <v>43</v>
      </c>
      <c r="W22" s="12" t="str">
        <f t="shared" si="11"/>
        <v>WO</v>
      </c>
      <c r="X22" s="12" t="s">
        <v>43</v>
      </c>
      <c r="Y22" s="12" t="s">
        <v>43</v>
      </c>
      <c r="Z22" s="12" t="s">
        <v>43</v>
      </c>
      <c r="AA22" s="12" t="s">
        <v>43</v>
      </c>
      <c r="AB22" s="12" t="s">
        <v>40</v>
      </c>
      <c r="AC22" s="12" t="s">
        <v>43</v>
      </c>
      <c r="AD22" s="12" t="str">
        <f t="shared" si="10"/>
        <v>WO</v>
      </c>
      <c r="AE22" s="12" t="s">
        <v>43</v>
      </c>
      <c r="AF22" s="12" t="s">
        <v>43</v>
      </c>
      <c r="AG22" s="12" t="s">
        <v>43</v>
      </c>
      <c r="AH22" s="12" t="s">
        <v>43</v>
      </c>
      <c r="AI22" s="12" t="s">
        <v>43</v>
      </c>
      <c r="AJ22" s="12" t="s">
        <v>43</v>
      </c>
      <c r="AK22" s="12" t="str">
        <f t="shared" si="10"/>
        <v>WO</v>
      </c>
      <c r="AL22" s="12" t="s">
        <v>43</v>
      </c>
      <c r="AM22" s="12" t="s">
        <v>44</v>
      </c>
      <c r="AN22" s="12" t="s">
        <v>43</v>
      </c>
      <c r="AO22" s="13" t="str">
        <f t="shared" si="10"/>
        <v/>
      </c>
      <c r="AP22" s="32"/>
      <c r="AQ22" s="33"/>
      <c r="AR22" s="12">
        <v>14</v>
      </c>
      <c r="AS22" s="12">
        <v>1014</v>
      </c>
      <c r="AT22" s="12" t="str">
        <f t="shared" si="3"/>
        <v>April</v>
      </c>
      <c r="AU22" s="12" t="s">
        <v>16</v>
      </c>
      <c r="AV22" s="11">
        <f t="shared" si="4"/>
        <v>23</v>
      </c>
      <c r="AW22" s="12">
        <f t="shared" si="5"/>
        <v>1</v>
      </c>
      <c r="AX22" s="12">
        <f t="shared" si="6"/>
        <v>2</v>
      </c>
      <c r="AY22" s="12">
        <f t="shared" si="7"/>
        <v>4</v>
      </c>
      <c r="AZ22" s="12">
        <f t="shared" si="8"/>
        <v>30</v>
      </c>
      <c r="BA22" s="12">
        <f>Janreport5[[#This Row],[Days]]-Janreport5[[#This Row],[Absent]]</f>
        <v>29</v>
      </c>
      <c r="BB22" s="27">
        <v>15000</v>
      </c>
      <c r="BC22" s="27">
        <f>Janreport5[[#This Row],[Salary]]/Janreport5[[#This Row],[Days]]</f>
        <v>500</v>
      </c>
      <c r="BD22" s="27">
        <f>Janreport5[[#This Row],[Per Day Salary]]*Janreport5[[#This Row],[Absent]]</f>
        <v>500</v>
      </c>
      <c r="BE22" s="27">
        <f>Janreport5[[#This Row],[Salary]]-Janreport5[[#This Row],[Deduction]]</f>
        <v>14500</v>
      </c>
      <c r="BF22" s="28"/>
      <c r="BG22" s="33"/>
    </row>
    <row r="23" spans="1:59">
      <c r="A23"/>
      <c r="B23"/>
      <c r="C23"/>
      <c r="F23" s="32"/>
      <c r="G23" s="11">
        <v>15</v>
      </c>
      <c r="H23" s="12">
        <v>1015</v>
      </c>
      <c r="I23" s="13" t="s">
        <v>17</v>
      </c>
      <c r="J23" s="11">
        <f t="shared" si="9"/>
        <v>4</v>
      </c>
      <c r="K23" s="12" t="s">
        <v>43</v>
      </c>
      <c r="L23" s="12" t="s">
        <v>44</v>
      </c>
      <c r="M23" s="12" t="s">
        <v>44</v>
      </c>
      <c r="N23" s="12" t="s">
        <v>43</v>
      </c>
      <c r="O23" s="12" t="s">
        <v>43</v>
      </c>
      <c r="P23" s="12" t="str">
        <f t="shared" si="11"/>
        <v>WO</v>
      </c>
      <c r="Q23" s="12" t="s">
        <v>43</v>
      </c>
      <c r="R23" s="12" t="s">
        <v>43</v>
      </c>
      <c r="S23" s="12" t="s">
        <v>40</v>
      </c>
      <c r="T23" s="12" t="s">
        <v>43</v>
      </c>
      <c r="U23" s="12" t="s">
        <v>43</v>
      </c>
      <c r="V23" s="12" t="s">
        <v>44</v>
      </c>
      <c r="W23" s="12" t="str">
        <f t="shared" si="11"/>
        <v>WO</v>
      </c>
      <c r="X23" s="12" t="s">
        <v>43</v>
      </c>
      <c r="Y23" s="12" t="s">
        <v>43</v>
      </c>
      <c r="Z23" s="12" t="s">
        <v>43</v>
      </c>
      <c r="AA23" s="12" t="s">
        <v>43</v>
      </c>
      <c r="AB23" s="12" t="s">
        <v>40</v>
      </c>
      <c r="AC23" s="12" t="s">
        <v>43</v>
      </c>
      <c r="AD23" s="12" t="str">
        <f t="shared" si="10"/>
        <v>WO</v>
      </c>
      <c r="AE23" s="12" t="s">
        <v>43</v>
      </c>
      <c r="AF23" s="12" t="s">
        <v>43</v>
      </c>
      <c r="AG23" s="12" t="s">
        <v>43</v>
      </c>
      <c r="AH23" s="12" t="s">
        <v>43</v>
      </c>
      <c r="AI23" s="12" t="s">
        <v>43</v>
      </c>
      <c r="AJ23" s="12" t="s">
        <v>43</v>
      </c>
      <c r="AK23" s="12" t="str">
        <f t="shared" si="10"/>
        <v>WO</v>
      </c>
      <c r="AL23" s="12" t="s">
        <v>43</v>
      </c>
      <c r="AM23" s="12" t="s">
        <v>43</v>
      </c>
      <c r="AN23" s="12" t="s">
        <v>43</v>
      </c>
      <c r="AO23" s="13" t="str">
        <f t="shared" si="10"/>
        <v/>
      </c>
      <c r="AP23" s="32"/>
      <c r="AQ23" s="33"/>
      <c r="AR23" s="12">
        <v>15</v>
      </c>
      <c r="AS23" s="12">
        <v>1015</v>
      </c>
      <c r="AT23" s="12" t="str">
        <f t="shared" si="3"/>
        <v>April</v>
      </c>
      <c r="AU23" s="12" t="s">
        <v>17</v>
      </c>
      <c r="AV23" s="11">
        <f t="shared" si="4"/>
        <v>21</v>
      </c>
      <c r="AW23" s="12">
        <f t="shared" si="5"/>
        <v>3</v>
      </c>
      <c r="AX23" s="12">
        <f t="shared" si="6"/>
        <v>2</v>
      </c>
      <c r="AY23" s="12">
        <f t="shared" si="7"/>
        <v>4</v>
      </c>
      <c r="AZ23" s="12">
        <f t="shared" si="8"/>
        <v>30</v>
      </c>
      <c r="BA23" s="12">
        <f>Janreport5[[#This Row],[Days]]-Janreport5[[#This Row],[Absent]]</f>
        <v>27</v>
      </c>
      <c r="BB23" s="27">
        <v>46000</v>
      </c>
      <c r="BC23" s="27">
        <f>Janreport5[[#This Row],[Salary]]/Janreport5[[#This Row],[Days]]</f>
        <v>1533.3333333333333</v>
      </c>
      <c r="BD23" s="27">
        <f>Janreport5[[#This Row],[Per Day Salary]]*Janreport5[[#This Row],[Absent]]</f>
        <v>4600</v>
      </c>
      <c r="BE23" s="27">
        <f>Janreport5[[#This Row],[Salary]]-Janreport5[[#This Row],[Deduction]]</f>
        <v>41400</v>
      </c>
      <c r="BF23" s="28"/>
      <c r="BG23" s="33"/>
    </row>
    <row r="24" spans="1:59">
      <c r="A24"/>
      <c r="B24"/>
      <c r="C24"/>
      <c r="F24" s="32"/>
      <c r="G24" s="11">
        <v>16</v>
      </c>
      <c r="H24" s="12">
        <v>1016</v>
      </c>
      <c r="I24" s="13" t="s">
        <v>18</v>
      </c>
      <c r="J24" s="11">
        <f t="shared" si="9"/>
        <v>4</v>
      </c>
      <c r="K24" s="12" t="s">
        <v>43</v>
      </c>
      <c r="L24" s="12" t="s">
        <v>43</v>
      </c>
      <c r="M24" s="12" t="s">
        <v>43</v>
      </c>
      <c r="N24" s="12" t="s">
        <v>43</v>
      </c>
      <c r="O24" s="12" t="s">
        <v>43</v>
      </c>
      <c r="P24" s="12" t="str">
        <f t="shared" si="11"/>
        <v>WO</v>
      </c>
      <c r="Q24" s="12" t="s">
        <v>43</v>
      </c>
      <c r="R24" s="12" t="s">
        <v>43</v>
      </c>
      <c r="S24" s="12" t="s">
        <v>40</v>
      </c>
      <c r="T24" s="12" t="s">
        <v>43</v>
      </c>
      <c r="U24" s="12" t="s">
        <v>43</v>
      </c>
      <c r="V24" s="12" t="s">
        <v>43</v>
      </c>
      <c r="W24" s="12" t="str">
        <f t="shared" si="11"/>
        <v>WO</v>
      </c>
      <c r="X24" s="12" t="s">
        <v>43</v>
      </c>
      <c r="Y24" s="12" t="s">
        <v>43</v>
      </c>
      <c r="Z24" s="12" t="s">
        <v>43</v>
      </c>
      <c r="AA24" s="12" t="s">
        <v>43</v>
      </c>
      <c r="AB24" s="12" t="s">
        <v>40</v>
      </c>
      <c r="AC24" s="12" t="s">
        <v>43</v>
      </c>
      <c r="AD24" s="12" t="str">
        <f t="shared" si="10"/>
        <v>WO</v>
      </c>
      <c r="AE24" s="12" t="s">
        <v>43</v>
      </c>
      <c r="AF24" s="12" t="s">
        <v>43</v>
      </c>
      <c r="AG24" s="12" t="s">
        <v>43</v>
      </c>
      <c r="AH24" s="12" t="s">
        <v>44</v>
      </c>
      <c r="AI24" s="12" t="s">
        <v>43</v>
      </c>
      <c r="AJ24" s="12" t="s">
        <v>43</v>
      </c>
      <c r="AK24" s="12" t="str">
        <f t="shared" si="10"/>
        <v>WO</v>
      </c>
      <c r="AL24" s="12" t="s">
        <v>43</v>
      </c>
      <c r="AM24" s="12" t="s">
        <v>44</v>
      </c>
      <c r="AN24" s="12" t="s">
        <v>43</v>
      </c>
      <c r="AO24" s="13" t="str">
        <f t="shared" si="10"/>
        <v/>
      </c>
      <c r="AP24" s="32"/>
      <c r="AQ24" s="33"/>
      <c r="AR24" s="12">
        <v>16</v>
      </c>
      <c r="AS24" s="12">
        <v>1016</v>
      </c>
      <c r="AT24" s="12" t="str">
        <f t="shared" si="3"/>
        <v>April</v>
      </c>
      <c r="AU24" s="12" t="s">
        <v>18</v>
      </c>
      <c r="AV24" s="11">
        <f t="shared" si="4"/>
        <v>22</v>
      </c>
      <c r="AW24" s="12">
        <f t="shared" si="5"/>
        <v>2</v>
      </c>
      <c r="AX24" s="12">
        <f t="shared" si="6"/>
        <v>2</v>
      </c>
      <c r="AY24" s="12">
        <f t="shared" si="7"/>
        <v>4</v>
      </c>
      <c r="AZ24" s="12">
        <f t="shared" si="8"/>
        <v>30</v>
      </c>
      <c r="BA24" s="12">
        <f>Janreport5[[#This Row],[Days]]-Janreport5[[#This Row],[Absent]]</f>
        <v>28</v>
      </c>
      <c r="BB24" s="27">
        <v>52000</v>
      </c>
      <c r="BC24" s="27">
        <f>Janreport5[[#This Row],[Salary]]/Janreport5[[#This Row],[Days]]</f>
        <v>1733.3333333333333</v>
      </c>
      <c r="BD24" s="27">
        <f>Janreport5[[#This Row],[Per Day Salary]]*Janreport5[[#This Row],[Absent]]</f>
        <v>3466.6666666666665</v>
      </c>
      <c r="BE24" s="27">
        <f>Janreport5[[#This Row],[Salary]]-Janreport5[[#This Row],[Deduction]]</f>
        <v>48533.333333333336</v>
      </c>
      <c r="BF24" s="28"/>
      <c r="BG24" s="33"/>
    </row>
    <row r="25" spans="1:59">
      <c r="A25"/>
      <c r="B25"/>
      <c r="C25"/>
      <c r="F25" s="32"/>
      <c r="G25" s="11">
        <v>17</v>
      </c>
      <c r="H25" s="12">
        <v>1017</v>
      </c>
      <c r="I25" s="13" t="s">
        <v>19</v>
      </c>
      <c r="J25" s="11">
        <f t="shared" si="9"/>
        <v>4</v>
      </c>
      <c r="K25" s="12" t="s">
        <v>43</v>
      </c>
      <c r="L25" s="12" t="s">
        <v>43</v>
      </c>
      <c r="M25" s="12" t="s">
        <v>43</v>
      </c>
      <c r="N25" s="12" t="s">
        <v>43</v>
      </c>
      <c r="O25" s="12" t="s">
        <v>43</v>
      </c>
      <c r="P25" s="12" t="str">
        <f t="shared" si="11"/>
        <v>WO</v>
      </c>
      <c r="Q25" s="12" t="s">
        <v>43</v>
      </c>
      <c r="R25" s="12" t="s">
        <v>43</v>
      </c>
      <c r="S25" s="12" t="s">
        <v>40</v>
      </c>
      <c r="T25" s="12" t="s">
        <v>43</v>
      </c>
      <c r="U25" s="12" t="s">
        <v>43</v>
      </c>
      <c r="V25" s="12" t="s">
        <v>43</v>
      </c>
      <c r="W25" s="12" t="str">
        <f t="shared" si="11"/>
        <v>WO</v>
      </c>
      <c r="X25" s="12" t="s">
        <v>43</v>
      </c>
      <c r="Y25" s="12" t="s">
        <v>43</v>
      </c>
      <c r="Z25" s="12" t="s">
        <v>43</v>
      </c>
      <c r="AA25" s="12" t="s">
        <v>43</v>
      </c>
      <c r="AB25" s="12" t="s">
        <v>40</v>
      </c>
      <c r="AC25" s="12" t="s">
        <v>43</v>
      </c>
      <c r="AD25" s="12" t="str">
        <f t="shared" si="10"/>
        <v>WO</v>
      </c>
      <c r="AE25" s="12" t="s">
        <v>43</v>
      </c>
      <c r="AF25" s="12" t="s">
        <v>43</v>
      </c>
      <c r="AG25" s="12" t="s">
        <v>44</v>
      </c>
      <c r="AH25" s="12" t="s">
        <v>43</v>
      </c>
      <c r="AI25" s="12" t="s">
        <v>43</v>
      </c>
      <c r="AJ25" s="12" t="s">
        <v>43</v>
      </c>
      <c r="AK25" s="12" t="str">
        <f t="shared" si="10"/>
        <v>WO</v>
      </c>
      <c r="AL25" s="12" t="s">
        <v>43</v>
      </c>
      <c r="AM25" s="12" t="s">
        <v>43</v>
      </c>
      <c r="AN25" s="12" t="s">
        <v>43</v>
      </c>
      <c r="AO25" s="13" t="str">
        <f t="shared" si="10"/>
        <v/>
      </c>
      <c r="AP25" s="32"/>
      <c r="AQ25" s="33"/>
      <c r="AR25" s="12">
        <v>17</v>
      </c>
      <c r="AS25" s="12">
        <v>1017</v>
      </c>
      <c r="AT25" s="12" t="str">
        <f t="shared" si="3"/>
        <v>April</v>
      </c>
      <c r="AU25" s="12" t="s">
        <v>19</v>
      </c>
      <c r="AV25" s="11">
        <f t="shared" si="4"/>
        <v>23</v>
      </c>
      <c r="AW25" s="12">
        <f t="shared" si="5"/>
        <v>1</v>
      </c>
      <c r="AX25" s="12">
        <f t="shared" si="6"/>
        <v>2</v>
      </c>
      <c r="AY25" s="12">
        <f t="shared" si="7"/>
        <v>4</v>
      </c>
      <c r="AZ25" s="12">
        <f t="shared" si="8"/>
        <v>30</v>
      </c>
      <c r="BA25" s="12">
        <f>Janreport5[[#This Row],[Days]]-Janreport5[[#This Row],[Absent]]</f>
        <v>29</v>
      </c>
      <c r="BB25" s="27">
        <v>42000</v>
      </c>
      <c r="BC25" s="27">
        <f>Janreport5[[#This Row],[Salary]]/Janreport5[[#This Row],[Days]]</f>
        <v>1400</v>
      </c>
      <c r="BD25" s="27">
        <f>Janreport5[[#This Row],[Per Day Salary]]*Janreport5[[#This Row],[Absent]]</f>
        <v>1400</v>
      </c>
      <c r="BE25" s="27">
        <f>Janreport5[[#This Row],[Salary]]-Janreport5[[#This Row],[Deduction]]</f>
        <v>40600</v>
      </c>
      <c r="BF25" s="28"/>
      <c r="BG25" s="33"/>
    </row>
    <row r="26" spans="1:59">
      <c r="A26"/>
      <c r="B26"/>
      <c r="C26"/>
      <c r="F26" s="32"/>
      <c r="G26" s="11">
        <v>18</v>
      </c>
      <c r="H26" s="12">
        <v>1018</v>
      </c>
      <c r="I26" s="13" t="s">
        <v>20</v>
      </c>
      <c r="J26" s="11">
        <f t="shared" si="9"/>
        <v>4</v>
      </c>
      <c r="K26" s="12" t="s">
        <v>44</v>
      </c>
      <c r="L26" s="12" t="s">
        <v>43</v>
      </c>
      <c r="M26" s="12" t="s">
        <v>43</v>
      </c>
      <c r="N26" s="12" t="s">
        <v>43</v>
      </c>
      <c r="O26" s="12" t="s">
        <v>43</v>
      </c>
      <c r="P26" s="12" t="str">
        <f t="shared" si="11"/>
        <v>WO</v>
      </c>
      <c r="Q26" s="12" t="s">
        <v>43</v>
      </c>
      <c r="R26" s="12" t="s">
        <v>43</v>
      </c>
      <c r="S26" s="12" t="s">
        <v>40</v>
      </c>
      <c r="T26" s="12" t="s">
        <v>43</v>
      </c>
      <c r="U26" s="12" t="s">
        <v>43</v>
      </c>
      <c r="V26" s="12" t="s">
        <v>43</v>
      </c>
      <c r="W26" s="12" t="str">
        <f t="shared" si="11"/>
        <v>WO</v>
      </c>
      <c r="X26" s="12" t="s">
        <v>43</v>
      </c>
      <c r="Y26" s="12" t="s">
        <v>43</v>
      </c>
      <c r="Z26" s="12" t="s">
        <v>43</v>
      </c>
      <c r="AA26" s="12" t="s">
        <v>43</v>
      </c>
      <c r="AB26" s="12" t="s">
        <v>40</v>
      </c>
      <c r="AC26" s="12" t="s">
        <v>43</v>
      </c>
      <c r="AD26" s="12" t="str">
        <f t="shared" si="10"/>
        <v>WO</v>
      </c>
      <c r="AE26" s="12" t="s">
        <v>43</v>
      </c>
      <c r="AF26" s="12" t="s">
        <v>43</v>
      </c>
      <c r="AG26" s="12" t="s">
        <v>43</v>
      </c>
      <c r="AH26" s="12" t="s">
        <v>43</v>
      </c>
      <c r="AI26" s="12" t="s">
        <v>43</v>
      </c>
      <c r="AJ26" s="12" t="s">
        <v>43</v>
      </c>
      <c r="AK26" s="12" t="str">
        <f t="shared" si="10"/>
        <v>WO</v>
      </c>
      <c r="AL26" s="12" t="s">
        <v>43</v>
      </c>
      <c r="AM26" s="12" t="s">
        <v>43</v>
      </c>
      <c r="AN26" s="12" t="s">
        <v>43</v>
      </c>
      <c r="AO26" s="13" t="str">
        <f t="shared" si="10"/>
        <v/>
      </c>
      <c r="AP26" s="32"/>
      <c r="AQ26" s="33"/>
      <c r="AR26" s="12">
        <v>18</v>
      </c>
      <c r="AS26" s="12">
        <v>1018</v>
      </c>
      <c r="AT26" s="12" t="str">
        <f t="shared" si="3"/>
        <v>April</v>
      </c>
      <c r="AU26" s="12" t="s">
        <v>20</v>
      </c>
      <c r="AV26" s="11">
        <f t="shared" si="4"/>
        <v>23</v>
      </c>
      <c r="AW26" s="12">
        <f t="shared" si="5"/>
        <v>1</v>
      </c>
      <c r="AX26" s="12">
        <f t="shared" si="6"/>
        <v>2</v>
      </c>
      <c r="AY26" s="12">
        <f t="shared" si="7"/>
        <v>4</v>
      </c>
      <c r="AZ26" s="12">
        <f t="shared" si="8"/>
        <v>30</v>
      </c>
      <c r="BA26" s="12">
        <f>Janreport5[[#This Row],[Days]]-Janreport5[[#This Row],[Absent]]</f>
        <v>29</v>
      </c>
      <c r="BB26" s="27">
        <v>62000</v>
      </c>
      <c r="BC26" s="27">
        <f>Janreport5[[#This Row],[Salary]]/Janreport5[[#This Row],[Days]]</f>
        <v>2066.6666666666665</v>
      </c>
      <c r="BD26" s="27">
        <f>Janreport5[[#This Row],[Per Day Salary]]*Janreport5[[#This Row],[Absent]]</f>
        <v>2066.6666666666665</v>
      </c>
      <c r="BE26" s="27">
        <f>Janreport5[[#This Row],[Salary]]-Janreport5[[#This Row],[Deduction]]</f>
        <v>59933.333333333336</v>
      </c>
      <c r="BF26" s="28"/>
      <c r="BG26" s="33"/>
    </row>
    <row r="27" spans="1:59">
      <c r="A27"/>
      <c r="B27"/>
      <c r="C27"/>
      <c r="F27" s="32"/>
      <c r="G27" s="11">
        <v>19</v>
      </c>
      <c r="H27" s="12">
        <v>1019</v>
      </c>
      <c r="I27" s="13" t="s">
        <v>21</v>
      </c>
      <c r="J27" s="11">
        <f t="shared" si="9"/>
        <v>4</v>
      </c>
      <c r="K27" s="12" t="s">
        <v>43</v>
      </c>
      <c r="L27" s="12" t="s">
        <v>43</v>
      </c>
      <c r="M27" s="12" t="s">
        <v>43</v>
      </c>
      <c r="N27" s="12" t="s">
        <v>43</v>
      </c>
      <c r="O27" s="12" t="s">
        <v>43</v>
      </c>
      <c r="P27" s="12" t="str">
        <f t="shared" si="11"/>
        <v>WO</v>
      </c>
      <c r="Q27" s="12" t="s">
        <v>43</v>
      </c>
      <c r="R27" s="12" t="s">
        <v>43</v>
      </c>
      <c r="S27" s="12" t="s">
        <v>40</v>
      </c>
      <c r="T27" s="12" t="s">
        <v>43</v>
      </c>
      <c r="U27" s="12" t="s">
        <v>43</v>
      </c>
      <c r="V27" s="12" t="s">
        <v>43</v>
      </c>
      <c r="W27" s="12" t="str">
        <f t="shared" si="11"/>
        <v>WO</v>
      </c>
      <c r="X27" s="12" t="s">
        <v>43</v>
      </c>
      <c r="Y27" s="12" t="s">
        <v>43</v>
      </c>
      <c r="Z27" s="12" t="s">
        <v>43</v>
      </c>
      <c r="AA27" s="12" t="s">
        <v>43</v>
      </c>
      <c r="AB27" s="12" t="s">
        <v>40</v>
      </c>
      <c r="AC27" s="12" t="s">
        <v>43</v>
      </c>
      <c r="AD27" s="12" t="str">
        <f t="shared" si="10"/>
        <v>WO</v>
      </c>
      <c r="AE27" s="12" t="s">
        <v>43</v>
      </c>
      <c r="AF27" s="12" t="s">
        <v>43</v>
      </c>
      <c r="AG27" s="12" t="s">
        <v>43</v>
      </c>
      <c r="AH27" s="12" t="s">
        <v>43</v>
      </c>
      <c r="AI27" s="12" t="s">
        <v>43</v>
      </c>
      <c r="AJ27" s="12" t="s">
        <v>43</v>
      </c>
      <c r="AK27" s="12" t="str">
        <f t="shared" si="10"/>
        <v>WO</v>
      </c>
      <c r="AL27" s="12" t="s">
        <v>43</v>
      </c>
      <c r="AM27" s="12" t="s">
        <v>43</v>
      </c>
      <c r="AN27" s="12" t="s">
        <v>43</v>
      </c>
      <c r="AO27" s="13" t="str">
        <f t="shared" si="10"/>
        <v/>
      </c>
      <c r="AP27" s="32"/>
      <c r="AQ27" s="33"/>
      <c r="AR27" s="12">
        <v>19</v>
      </c>
      <c r="AS27" s="12">
        <v>1019</v>
      </c>
      <c r="AT27" s="12" t="str">
        <f t="shared" si="3"/>
        <v>April</v>
      </c>
      <c r="AU27" s="12" t="s">
        <v>21</v>
      </c>
      <c r="AV27" s="11">
        <f t="shared" si="4"/>
        <v>24</v>
      </c>
      <c r="AW27" s="12">
        <f t="shared" si="5"/>
        <v>0</v>
      </c>
      <c r="AX27" s="12">
        <f t="shared" si="6"/>
        <v>2</v>
      </c>
      <c r="AY27" s="12">
        <f t="shared" si="7"/>
        <v>4</v>
      </c>
      <c r="AZ27" s="12">
        <f t="shared" si="8"/>
        <v>30</v>
      </c>
      <c r="BA27" s="12">
        <f>Janreport5[[#This Row],[Days]]-Janreport5[[#This Row],[Absent]]</f>
        <v>30</v>
      </c>
      <c r="BB27" s="27">
        <v>41000</v>
      </c>
      <c r="BC27" s="27">
        <f>Janreport5[[#This Row],[Salary]]/Janreport5[[#This Row],[Days]]</f>
        <v>1366.6666666666667</v>
      </c>
      <c r="BD27" s="27">
        <f>Janreport5[[#This Row],[Per Day Salary]]*Janreport5[[#This Row],[Absent]]</f>
        <v>0</v>
      </c>
      <c r="BE27" s="27">
        <f>Janreport5[[#This Row],[Salary]]-Janreport5[[#This Row],[Deduction]]</f>
        <v>41000</v>
      </c>
      <c r="BF27" s="28"/>
      <c r="BG27" s="33"/>
    </row>
    <row r="28" spans="1:59" ht="14.4" thickBot="1">
      <c r="A28"/>
      <c r="B28"/>
      <c r="C28"/>
      <c r="F28" s="32"/>
      <c r="G28" s="14">
        <v>20</v>
      </c>
      <c r="H28" s="15">
        <v>1020</v>
      </c>
      <c r="I28" s="16" t="s">
        <v>22</v>
      </c>
      <c r="J28" s="14">
        <f t="shared" si="9"/>
        <v>4</v>
      </c>
      <c r="K28" s="15" t="s">
        <v>43</v>
      </c>
      <c r="L28" s="15" t="s">
        <v>43</v>
      </c>
      <c r="M28" s="15" t="s">
        <v>43</v>
      </c>
      <c r="N28" s="15" t="s">
        <v>43</v>
      </c>
      <c r="O28" s="15" t="s">
        <v>43</v>
      </c>
      <c r="P28" s="15" t="str">
        <f t="shared" si="11"/>
        <v>WO</v>
      </c>
      <c r="Q28" s="15" t="s">
        <v>43</v>
      </c>
      <c r="R28" s="15" t="s">
        <v>43</v>
      </c>
      <c r="S28" s="15" t="s">
        <v>40</v>
      </c>
      <c r="T28" s="15" t="s">
        <v>43</v>
      </c>
      <c r="U28" s="15" t="s">
        <v>43</v>
      </c>
      <c r="V28" s="15" t="s">
        <v>43</v>
      </c>
      <c r="W28" s="15" t="str">
        <f t="shared" si="11"/>
        <v>WO</v>
      </c>
      <c r="X28" s="15" t="s">
        <v>43</v>
      </c>
      <c r="Y28" s="15" t="s">
        <v>43</v>
      </c>
      <c r="Z28" s="15" t="s">
        <v>43</v>
      </c>
      <c r="AA28" s="15" t="s">
        <v>43</v>
      </c>
      <c r="AB28" s="15" t="s">
        <v>40</v>
      </c>
      <c r="AC28" s="15" t="s">
        <v>43</v>
      </c>
      <c r="AD28" s="15" t="str">
        <f t="shared" si="10"/>
        <v>WO</v>
      </c>
      <c r="AE28" s="15" t="s">
        <v>43</v>
      </c>
      <c r="AF28" s="15" t="s">
        <v>43</v>
      </c>
      <c r="AG28" s="15" t="s">
        <v>43</v>
      </c>
      <c r="AH28" s="15" t="s">
        <v>43</v>
      </c>
      <c r="AI28" s="15" t="s">
        <v>43</v>
      </c>
      <c r="AJ28" s="15" t="s">
        <v>43</v>
      </c>
      <c r="AK28" s="15" t="str">
        <f t="shared" si="10"/>
        <v>WO</v>
      </c>
      <c r="AL28" s="15" t="s">
        <v>43</v>
      </c>
      <c r="AM28" s="15" t="s">
        <v>43</v>
      </c>
      <c r="AN28" s="15" t="s">
        <v>43</v>
      </c>
      <c r="AO28" s="16" t="str">
        <f t="shared" si="10"/>
        <v/>
      </c>
      <c r="AP28" s="32"/>
      <c r="AQ28" s="33"/>
      <c r="AR28" s="15">
        <v>20</v>
      </c>
      <c r="AS28" s="15">
        <v>1020</v>
      </c>
      <c r="AT28" s="15" t="str">
        <f t="shared" si="3"/>
        <v>April</v>
      </c>
      <c r="AU28" s="15" t="s">
        <v>22</v>
      </c>
      <c r="AV28" s="14">
        <f t="shared" si="4"/>
        <v>24</v>
      </c>
      <c r="AW28" s="15">
        <f t="shared" si="5"/>
        <v>0</v>
      </c>
      <c r="AX28" s="15">
        <f t="shared" si="6"/>
        <v>2</v>
      </c>
      <c r="AY28" s="15">
        <f t="shared" si="7"/>
        <v>4</v>
      </c>
      <c r="AZ28" s="15">
        <f t="shared" si="8"/>
        <v>30</v>
      </c>
      <c r="BA28" s="15">
        <f>Janreport5[[#This Row],[Days]]-Janreport5[[#This Row],[Absent]]</f>
        <v>30</v>
      </c>
      <c r="BB28" s="29">
        <v>30000</v>
      </c>
      <c r="BC28" s="29">
        <f>Janreport5[[#This Row],[Salary]]/Janreport5[[#This Row],[Days]]</f>
        <v>1000</v>
      </c>
      <c r="BD28" s="29">
        <f>Janreport5[[#This Row],[Per Day Salary]]*Janreport5[[#This Row],[Absent]]</f>
        <v>0</v>
      </c>
      <c r="BE28" s="29">
        <f>Janreport5[[#This Row],[Salary]]-Janreport5[[#This Row],[Deduction]]</f>
        <v>30000</v>
      </c>
      <c r="BF28" s="30"/>
      <c r="BG28" s="33"/>
    </row>
    <row r="29" spans="1:59" ht="14.4" thickTop="1">
      <c r="A29"/>
      <c r="B29"/>
      <c r="C29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</row>
    <row r="30" spans="1:59">
      <c r="A30"/>
      <c r="B30"/>
      <c r="C30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</row>
    <row r="31" spans="1:59">
      <c r="A31"/>
      <c r="B31"/>
      <c r="C31"/>
    </row>
    <row r="32" spans="1:59">
      <c r="A32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</sheetData>
  <mergeCells count="1">
    <mergeCell ref="G7:I7"/>
  </mergeCells>
  <conditionalFormatting sqref="K9:AO28">
    <cfRule type="containsText" dxfId="206" priority="1" operator="containsText" text="L">
      <formula>NOT(ISERROR(SEARCH("L",K9)))</formula>
    </cfRule>
    <cfRule type="containsText" dxfId="205" priority="2" operator="containsText" text="A">
      <formula>NOT(ISERROR(SEARCH("A",K9)))</formula>
    </cfRule>
    <cfRule type="containsText" dxfId="204" priority="3" operator="containsText" text="P">
      <formula>NOT(ISERROR(SEARCH("P",K9)))</formula>
    </cfRule>
    <cfRule type="containsText" dxfId="203" priority="4" operator="containsText" text="WO">
      <formula>NOT(ISERROR(SEARCH("WO",K9)))</formula>
    </cfRule>
  </conditionalFormatting>
  <dataValidations count="1">
    <dataValidation type="list" allowBlank="1" showInputMessage="1" showErrorMessage="1" sqref="K9:O28 Q9:V28 X9:AC28 AE9:AJ28 AL9:AN28" xr:uid="{7E2A8F87-9DC2-4B15-B91E-C07677334A2D}">
      <formula1>"P , A , 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23C21D-F133-467D-B6CB-8D5E0C3FE86C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E9C130A9-961B-45C0-A0F2-24DD6F08273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Apr!AV9:AY9</xm:f>
              <xm:sqref>BF9</xm:sqref>
            </x14:sparkline>
            <x14:sparkline>
              <xm:f>Apr!AV10:AY10</xm:f>
              <xm:sqref>BF10</xm:sqref>
            </x14:sparkline>
            <x14:sparkline>
              <xm:f>Apr!AV11:AY11</xm:f>
              <xm:sqref>BF11</xm:sqref>
            </x14:sparkline>
            <x14:sparkline>
              <xm:f>Apr!AV12:AY12</xm:f>
              <xm:sqref>BF12</xm:sqref>
            </x14:sparkline>
            <x14:sparkline>
              <xm:f>Apr!AV13:AY13</xm:f>
              <xm:sqref>BF13</xm:sqref>
            </x14:sparkline>
            <x14:sparkline>
              <xm:f>Apr!AV14:AY14</xm:f>
              <xm:sqref>BF14</xm:sqref>
            </x14:sparkline>
            <x14:sparkline>
              <xm:f>Apr!AV15:AY15</xm:f>
              <xm:sqref>BF15</xm:sqref>
            </x14:sparkline>
            <x14:sparkline>
              <xm:f>Apr!AV16:AY16</xm:f>
              <xm:sqref>BF16</xm:sqref>
            </x14:sparkline>
            <x14:sparkline>
              <xm:f>Apr!AV17:AY17</xm:f>
              <xm:sqref>BF17</xm:sqref>
            </x14:sparkline>
            <x14:sparkline>
              <xm:f>Apr!AV18:AY18</xm:f>
              <xm:sqref>BF18</xm:sqref>
            </x14:sparkline>
            <x14:sparkline>
              <xm:f>Apr!AV19:AY19</xm:f>
              <xm:sqref>BF19</xm:sqref>
            </x14:sparkline>
            <x14:sparkline>
              <xm:f>Apr!AV20:AY20</xm:f>
              <xm:sqref>BF20</xm:sqref>
            </x14:sparkline>
            <x14:sparkline>
              <xm:f>Apr!AV21:AY21</xm:f>
              <xm:sqref>BF21</xm:sqref>
            </x14:sparkline>
            <x14:sparkline>
              <xm:f>Apr!AV22:AY22</xm:f>
              <xm:sqref>BF22</xm:sqref>
            </x14:sparkline>
            <x14:sparkline>
              <xm:f>Apr!AV23:AY23</xm:f>
              <xm:sqref>BF23</xm:sqref>
            </x14:sparkline>
            <x14:sparkline>
              <xm:f>Apr!AV24:AY24</xm:f>
              <xm:sqref>BF24</xm:sqref>
            </x14:sparkline>
            <x14:sparkline>
              <xm:f>Apr!AV25:AY25</xm:f>
              <xm:sqref>BF25</xm:sqref>
            </x14:sparkline>
            <x14:sparkline>
              <xm:f>Apr!AV26:AY26</xm:f>
              <xm:sqref>BF26</xm:sqref>
            </x14:sparkline>
            <x14:sparkline>
              <xm:f>Apr!AV27:AY27</xm:f>
              <xm:sqref>BF27</xm:sqref>
            </x14:sparkline>
            <x14:sparkline>
              <xm:f>Apr!AV28:AY28</xm:f>
              <xm:sqref>BF28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6C089-3405-4DC3-A1D9-9E29A879A70B}">
  <dimension ref="A1:BG37"/>
  <sheetViews>
    <sheetView workbookViewId="0"/>
  </sheetViews>
  <sheetFormatPr defaultColWidth="8.69921875" defaultRowHeight="13.8"/>
  <cols>
    <col min="1" max="6" width="8.69921875" style="31"/>
    <col min="7" max="7" width="4.796875" style="31" bestFit="1" customWidth="1"/>
    <col min="8" max="8" width="11.296875" style="31" bestFit="1" customWidth="1"/>
    <col min="9" max="9" width="15.19921875" style="31" bestFit="1" customWidth="1"/>
    <col min="10" max="10" width="8.09765625" style="31" bestFit="1" customWidth="1"/>
    <col min="11" max="11" width="4.5" style="31" bestFit="1" customWidth="1"/>
    <col min="12" max="12" width="10.69921875" style="31" bestFit="1" customWidth="1"/>
    <col min="13" max="13" width="3" style="31" bestFit="1" customWidth="1"/>
    <col min="14" max="14" width="3.5" style="31" bestFit="1" customWidth="1"/>
    <col min="15" max="15" width="4.09765625" style="31" bestFit="1" customWidth="1"/>
    <col min="16" max="16" width="4.3984375" style="31" bestFit="1" customWidth="1"/>
    <col min="17" max="17" width="3.796875" style="31" bestFit="1" customWidth="1"/>
    <col min="18" max="18" width="4.5" style="31" bestFit="1" customWidth="1"/>
    <col min="19" max="19" width="3.8984375" style="31" bestFit="1" customWidth="1"/>
    <col min="20" max="20" width="3" style="31" bestFit="1" customWidth="1"/>
    <col min="21" max="21" width="3.5" style="31" bestFit="1" customWidth="1"/>
    <col min="22" max="22" width="4.09765625" style="31" bestFit="1" customWidth="1"/>
    <col min="23" max="23" width="4.3984375" style="31" bestFit="1" customWidth="1"/>
    <col min="24" max="24" width="3.796875" style="31" bestFit="1" customWidth="1"/>
    <col min="25" max="25" width="4.5" style="31" bestFit="1" customWidth="1"/>
    <col min="26" max="26" width="3.8984375" style="31" bestFit="1" customWidth="1"/>
    <col min="27" max="27" width="3" style="31" bestFit="1" customWidth="1"/>
    <col min="28" max="28" width="3.5" style="31" bestFit="1" customWidth="1"/>
    <col min="29" max="29" width="4.09765625" style="31" bestFit="1" customWidth="1"/>
    <col min="30" max="30" width="4.3984375" style="31" bestFit="1" customWidth="1"/>
    <col min="31" max="31" width="3.796875" style="31" bestFit="1" customWidth="1"/>
    <col min="32" max="32" width="4.5" style="31" bestFit="1" customWidth="1"/>
    <col min="33" max="33" width="3.8984375" style="31" bestFit="1" customWidth="1"/>
    <col min="34" max="34" width="3" style="31" bestFit="1" customWidth="1"/>
    <col min="35" max="35" width="3.5" style="31" bestFit="1" customWidth="1"/>
    <col min="36" max="36" width="4.09765625" style="31" bestFit="1" customWidth="1"/>
    <col min="37" max="37" width="4.3984375" style="31" bestFit="1" customWidth="1"/>
    <col min="38" max="38" width="3.796875" style="31" bestFit="1" customWidth="1"/>
    <col min="39" max="39" width="4.5" style="31" bestFit="1" customWidth="1"/>
    <col min="40" max="40" width="3.8984375" style="31" bestFit="1" customWidth="1"/>
    <col min="41" max="41" width="3" style="31" bestFit="1" customWidth="1"/>
    <col min="42" max="43" width="8.69921875" style="31"/>
    <col min="44" max="44" width="6.796875" style="31" customWidth="1"/>
    <col min="45" max="46" width="13.19921875" style="31" customWidth="1"/>
    <col min="47" max="47" width="16.296875" style="31" customWidth="1"/>
    <col min="48" max="48" width="9.19921875" style="31" customWidth="1"/>
    <col min="49" max="50" width="8.69921875" style="31"/>
    <col min="51" max="51" width="9.69921875" style="31" customWidth="1"/>
    <col min="52" max="52" width="8.69921875" style="31"/>
    <col min="53" max="53" width="11" style="31" customWidth="1"/>
    <col min="54" max="54" width="11.3984375" style="31" bestFit="1" customWidth="1"/>
    <col min="55" max="55" width="14.59765625" style="31" customWidth="1"/>
    <col min="56" max="56" width="13" style="31" customWidth="1"/>
    <col min="57" max="57" width="12.5" style="31" customWidth="1"/>
    <col min="58" max="58" width="19" style="31" customWidth="1"/>
    <col min="59" max="16384" width="8.69921875" style="31"/>
  </cols>
  <sheetData>
    <row r="1" spans="1:59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9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9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9">
      <c r="A4"/>
      <c r="B4"/>
      <c r="C4"/>
      <c r="F4" s="34"/>
      <c r="G4" s="34"/>
      <c r="H4" s="34"/>
      <c r="I4" s="34"/>
      <c r="J4" s="34"/>
      <c r="K4" s="34"/>
      <c r="L4" s="34"/>
      <c r="M4" s="34"/>
    </row>
    <row r="5" spans="1:59">
      <c r="A5"/>
      <c r="B5"/>
      <c r="C5"/>
      <c r="F5" s="34"/>
      <c r="G5" s="34" t="s">
        <v>27</v>
      </c>
      <c r="H5" s="35">
        <v>45778</v>
      </c>
      <c r="I5" s="34">
        <f>(DATEDIF($H$5,$L$5,"D"))+1</f>
        <v>31</v>
      </c>
      <c r="J5" s="34" t="str">
        <f>TEXT(H5,"MMMM")</f>
        <v>May</v>
      </c>
      <c r="K5" s="34" t="s">
        <v>28</v>
      </c>
      <c r="L5" s="35">
        <f>EOMONTH(H5,0)</f>
        <v>45808</v>
      </c>
      <c r="M5" s="34"/>
    </row>
    <row r="6" spans="1:59" ht="14.4" thickBot="1">
      <c r="A6"/>
      <c r="B6"/>
      <c r="C6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</row>
    <row r="7" spans="1:59" ht="15" thickTop="1" thickBot="1">
      <c r="A7"/>
      <c r="B7"/>
      <c r="C7"/>
      <c r="F7" s="32"/>
      <c r="G7" s="42" t="s">
        <v>30</v>
      </c>
      <c r="H7" s="43"/>
      <c r="I7" s="44"/>
      <c r="J7" s="20" t="s">
        <v>29</v>
      </c>
      <c r="K7" s="21" t="str">
        <f>TEXT(K8,"DDD")</f>
        <v>Thu</v>
      </c>
      <c r="L7" s="21" t="str">
        <f t="shared" ref="L7:AO7" si="0">TEXT(L8,"DDD")</f>
        <v>Fri</v>
      </c>
      <c r="M7" s="21" t="str">
        <f t="shared" si="0"/>
        <v>Sat</v>
      </c>
      <c r="N7" s="21" t="str">
        <f t="shared" si="0"/>
        <v>Sun</v>
      </c>
      <c r="O7" s="21" t="str">
        <f t="shared" si="0"/>
        <v>Mon</v>
      </c>
      <c r="P7" s="21" t="str">
        <f t="shared" si="0"/>
        <v>Tue</v>
      </c>
      <c r="Q7" s="21" t="str">
        <f t="shared" si="0"/>
        <v>Wed</v>
      </c>
      <c r="R7" s="21" t="str">
        <f t="shared" si="0"/>
        <v>Thu</v>
      </c>
      <c r="S7" s="21" t="str">
        <f t="shared" si="0"/>
        <v>Fri</v>
      </c>
      <c r="T7" s="21" t="str">
        <f t="shared" si="0"/>
        <v>Sat</v>
      </c>
      <c r="U7" s="21" t="str">
        <f t="shared" si="0"/>
        <v>Sun</v>
      </c>
      <c r="V7" s="21" t="str">
        <f t="shared" si="0"/>
        <v>Mon</v>
      </c>
      <c r="W7" s="21" t="str">
        <f t="shared" si="0"/>
        <v>Tue</v>
      </c>
      <c r="X7" s="21" t="str">
        <f t="shared" si="0"/>
        <v>Wed</v>
      </c>
      <c r="Y7" s="21" t="str">
        <f t="shared" si="0"/>
        <v>Thu</v>
      </c>
      <c r="Z7" s="21" t="str">
        <f t="shared" si="0"/>
        <v>Fri</v>
      </c>
      <c r="AA7" s="21" t="str">
        <f t="shared" si="0"/>
        <v>Sat</v>
      </c>
      <c r="AB7" s="21" t="str">
        <f t="shared" si="0"/>
        <v>Sun</v>
      </c>
      <c r="AC7" s="21" t="str">
        <f t="shared" si="0"/>
        <v>Mon</v>
      </c>
      <c r="AD7" s="21" t="str">
        <f t="shared" si="0"/>
        <v>Tue</v>
      </c>
      <c r="AE7" s="21" t="str">
        <f t="shared" si="0"/>
        <v>Wed</v>
      </c>
      <c r="AF7" s="21" t="str">
        <f t="shared" si="0"/>
        <v>Thu</v>
      </c>
      <c r="AG7" s="21" t="str">
        <f t="shared" si="0"/>
        <v>Fri</v>
      </c>
      <c r="AH7" s="21" t="str">
        <f t="shared" si="0"/>
        <v>Sat</v>
      </c>
      <c r="AI7" s="21" t="str">
        <f t="shared" si="0"/>
        <v>Sun</v>
      </c>
      <c r="AJ7" s="21" t="str">
        <f t="shared" si="0"/>
        <v>Mon</v>
      </c>
      <c r="AK7" s="21" t="str">
        <f t="shared" si="0"/>
        <v>Tue</v>
      </c>
      <c r="AL7" s="21" t="str">
        <f t="shared" si="0"/>
        <v>Wed</v>
      </c>
      <c r="AM7" s="21" t="str">
        <f t="shared" si="0"/>
        <v>Thu</v>
      </c>
      <c r="AN7" s="21" t="str">
        <f t="shared" si="0"/>
        <v>Fri</v>
      </c>
      <c r="AO7" s="22" t="str">
        <f t="shared" si="0"/>
        <v>Sat</v>
      </c>
      <c r="AP7" s="32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</row>
    <row r="8" spans="1:59" ht="15" thickTop="1" thickBot="1">
      <c r="A8"/>
      <c r="B8"/>
      <c r="C8"/>
      <c r="F8" s="32"/>
      <c r="G8" s="8" t="s">
        <v>23</v>
      </c>
      <c r="H8" s="9" t="s">
        <v>24</v>
      </c>
      <c r="I8" s="10" t="s">
        <v>25</v>
      </c>
      <c r="J8" s="17" t="s">
        <v>26</v>
      </c>
      <c r="K8" s="18">
        <f>H5</f>
        <v>45778</v>
      </c>
      <c r="L8" s="18">
        <f>IF(K8&lt;$L$5,K8+1,"")</f>
        <v>45779</v>
      </c>
      <c r="M8" s="18">
        <f t="shared" ref="M8:AO8" si="1">IF(L8&lt;$L$5,L8+1,"")</f>
        <v>45780</v>
      </c>
      <c r="N8" s="18">
        <f t="shared" si="1"/>
        <v>45781</v>
      </c>
      <c r="O8" s="18">
        <f t="shared" si="1"/>
        <v>45782</v>
      </c>
      <c r="P8" s="18">
        <f t="shared" si="1"/>
        <v>45783</v>
      </c>
      <c r="Q8" s="18">
        <f t="shared" si="1"/>
        <v>45784</v>
      </c>
      <c r="R8" s="18">
        <f t="shared" si="1"/>
        <v>45785</v>
      </c>
      <c r="S8" s="18">
        <f t="shared" si="1"/>
        <v>45786</v>
      </c>
      <c r="T8" s="18">
        <f t="shared" si="1"/>
        <v>45787</v>
      </c>
      <c r="U8" s="18">
        <f t="shared" si="1"/>
        <v>45788</v>
      </c>
      <c r="V8" s="18">
        <f t="shared" si="1"/>
        <v>45789</v>
      </c>
      <c r="W8" s="18">
        <f t="shared" si="1"/>
        <v>45790</v>
      </c>
      <c r="X8" s="18">
        <f t="shared" si="1"/>
        <v>45791</v>
      </c>
      <c r="Y8" s="18">
        <f t="shared" si="1"/>
        <v>45792</v>
      </c>
      <c r="Z8" s="18">
        <f t="shared" si="1"/>
        <v>45793</v>
      </c>
      <c r="AA8" s="18">
        <f t="shared" si="1"/>
        <v>45794</v>
      </c>
      <c r="AB8" s="18">
        <f t="shared" si="1"/>
        <v>45795</v>
      </c>
      <c r="AC8" s="18">
        <f t="shared" si="1"/>
        <v>45796</v>
      </c>
      <c r="AD8" s="18">
        <f t="shared" si="1"/>
        <v>45797</v>
      </c>
      <c r="AE8" s="18">
        <f t="shared" si="1"/>
        <v>45798</v>
      </c>
      <c r="AF8" s="18">
        <f t="shared" si="1"/>
        <v>45799</v>
      </c>
      <c r="AG8" s="18">
        <f t="shared" si="1"/>
        <v>45800</v>
      </c>
      <c r="AH8" s="18">
        <f t="shared" si="1"/>
        <v>45801</v>
      </c>
      <c r="AI8" s="18">
        <f t="shared" si="1"/>
        <v>45802</v>
      </c>
      <c r="AJ8" s="18">
        <f t="shared" si="1"/>
        <v>45803</v>
      </c>
      <c r="AK8" s="18">
        <f t="shared" si="1"/>
        <v>45804</v>
      </c>
      <c r="AL8" s="18">
        <f t="shared" si="1"/>
        <v>45805</v>
      </c>
      <c r="AM8" s="18">
        <f t="shared" si="1"/>
        <v>45806</v>
      </c>
      <c r="AN8" s="18">
        <f t="shared" si="1"/>
        <v>45807</v>
      </c>
      <c r="AO8" s="19">
        <f t="shared" si="1"/>
        <v>45808</v>
      </c>
      <c r="AP8" s="32"/>
      <c r="AQ8" s="33"/>
      <c r="AR8" s="26" t="s">
        <v>23</v>
      </c>
      <c r="AS8" s="26" t="s">
        <v>24</v>
      </c>
      <c r="AT8" s="26" t="s">
        <v>42</v>
      </c>
      <c r="AU8" s="26" t="s">
        <v>25</v>
      </c>
      <c r="AV8" s="23" t="s">
        <v>31</v>
      </c>
      <c r="AW8" s="24" t="s">
        <v>32</v>
      </c>
      <c r="AX8" s="24" t="s">
        <v>33</v>
      </c>
      <c r="AY8" s="24" t="s">
        <v>34</v>
      </c>
      <c r="AZ8" s="24" t="s">
        <v>29</v>
      </c>
      <c r="BA8" s="24" t="s">
        <v>35</v>
      </c>
      <c r="BB8" s="24" t="s">
        <v>36</v>
      </c>
      <c r="BC8" s="24" t="s">
        <v>37</v>
      </c>
      <c r="BD8" s="24" t="s">
        <v>38</v>
      </c>
      <c r="BE8" s="24" t="s">
        <v>39</v>
      </c>
      <c r="BF8" s="25" t="s">
        <v>41</v>
      </c>
      <c r="BG8" s="33"/>
    </row>
    <row r="9" spans="1:59" ht="14.4" thickTop="1">
      <c r="A9"/>
      <c r="B9"/>
      <c r="C9"/>
      <c r="F9" s="32"/>
      <c r="G9" s="11">
        <v>1</v>
      </c>
      <c r="H9" s="12">
        <v>1001</v>
      </c>
      <c r="I9" s="13" t="s">
        <v>3</v>
      </c>
      <c r="J9" s="11">
        <f>COUNTIF($K$7:$AO$7,"Sun")</f>
        <v>4</v>
      </c>
      <c r="K9" s="12" t="s">
        <v>43</v>
      </c>
      <c r="L9" s="12" t="s">
        <v>43</v>
      </c>
      <c r="M9" s="12" t="s">
        <v>43</v>
      </c>
      <c r="N9" s="12" t="str">
        <f t="shared" ref="N9:AI17" si="2">IF(N$7="Sun","WO","")</f>
        <v>WO</v>
      </c>
      <c r="O9" s="12" t="s">
        <v>43</v>
      </c>
      <c r="P9" s="12" t="s">
        <v>43</v>
      </c>
      <c r="Q9" s="12" t="s">
        <v>40</v>
      </c>
      <c r="R9" s="12" t="s">
        <v>43</v>
      </c>
      <c r="S9" s="12" t="s">
        <v>43</v>
      </c>
      <c r="T9" s="12" t="s">
        <v>43</v>
      </c>
      <c r="U9" s="12" t="str">
        <f t="shared" si="2"/>
        <v>WO</v>
      </c>
      <c r="V9" s="12" t="s">
        <v>43</v>
      </c>
      <c r="W9" s="12" t="s">
        <v>43</v>
      </c>
      <c r="X9" s="12" t="s">
        <v>43</v>
      </c>
      <c r="Y9" s="12" t="s">
        <v>43</v>
      </c>
      <c r="Z9" s="12" t="s">
        <v>43</v>
      </c>
      <c r="AA9" s="12" t="s">
        <v>43</v>
      </c>
      <c r="AB9" s="12" t="str">
        <f t="shared" si="2"/>
        <v>WO</v>
      </c>
      <c r="AC9" s="12" t="s">
        <v>43</v>
      </c>
      <c r="AD9" s="12" t="s">
        <v>43</v>
      </c>
      <c r="AE9" s="12" t="s">
        <v>40</v>
      </c>
      <c r="AF9" s="12" t="s">
        <v>43</v>
      </c>
      <c r="AG9" s="12" t="s">
        <v>43</v>
      </c>
      <c r="AH9" s="12" t="s">
        <v>43</v>
      </c>
      <c r="AI9" s="12" t="str">
        <f t="shared" si="2"/>
        <v>WO</v>
      </c>
      <c r="AJ9" s="12" t="s">
        <v>43</v>
      </c>
      <c r="AK9" s="12" t="s">
        <v>43</v>
      </c>
      <c r="AL9" s="12" t="s">
        <v>43</v>
      </c>
      <c r="AM9" s="12" t="s">
        <v>40</v>
      </c>
      <c r="AN9" s="12" t="s">
        <v>43</v>
      </c>
      <c r="AO9" s="13" t="s">
        <v>43</v>
      </c>
      <c r="AP9" s="32"/>
      <c r="AQ9" s="33"/>
      <c r="AR9" s="12">
        <v>1</v>
      </c>
      <c r="AS9" s="12">
        <v>1001</v>
      </c>
      <c r="AT9" s="12" t="str">
        <f t="shared" ref="AT9:AT28" si="3">$J$5</f>
        <v>May</v>
      </c>
      <c r="AU9" s="12" t="s">
        <v>3</v>
      </c>
      <c r="AV9" s="11">
        <f t="shared" ref="AV9:AV28" si="4">COUNTIF($K9:$AO9,"*P*")</f>
        <v>24</v>
      </c>
      <c r="AW9" s="12">
        <f t="shared" ref="AW9:AW28" si="5">COUNTIF($K9:$AO9,"*A*")</f>
        <v>0</v>
      </c>
      <c r="AX9" s="12">
        <f t="shared" ref="AX9:AX28" si="6">COUNTIF($K9:$AO9,"L")</f>
        <v>3</v>
      </c>
      <c r="AY9" s="12">
        <f t="shared" ref="AY9:AY28" si="7">$J$9</f>
        <v>4</v>
      </c>
      <c r="AZ9" s="12">
        <f t="shared" ref="AZ9:AZ28" si="8">$I$5</f>
        <v>31</v>
      </c>
      <c r="BA9" s="12">
        <f>Janreport6[[#This Row],[Days]]-Janreport6[[#This Row],[Absent]]</f>
        <v>31</v>
      </c>
      <c r="BB9" s="27">
        <v>10000</v>
      </c>
      <c r="BC9" s="27">
        <f>Janreport6[[#This Row],[Salary]]/Janreport6[[#This Row],[Days]]</f>
        <v>322.58064516129031</v>
      </c>
      <c r="BD9" s="27">
        <f>Janreport6[[#This Row],[Per Day Salary]]*Janreport6[[#This Row],[Absent]]</f>
        <v>0</v>
      </c>
      <c r="BE9" s="27">
        <f>Janreport6[[#This Row],[Salary]]-Janreport6[[#This Row],[Deduction]]</f>
        <v>10000</v>
      </c>
      <c r="BF9" s="28"/>
      <c r="BG9" s="33"/>
    </row>
    <row r="10" spans="1:59">
      <c r="A10"/>
      <c r="B10"/>
      <c r="C10"/>
      <c r="F10" s="32"/>
      <c r="G10" s="11">
        <v>2</v>
      </c>
      <c r="H10" s="12">
        <v>1002</v>
      </c>
      <c r="I10" s="13" t="s">
        <v>4</v>
      </c>
      <c r="J10" s="11">
        <f t="shared" ref="J10:J28" si="9">COUNTIF($K$7:$AO$7,"Sun")</f>
        <v>4</v>
      </c>
      <c r="K10" s="12" t="s">
        <v>43</v>
      </c>
      <c r="L10" s="12" t="s">
        <v>43</v>
      </c>
      <c r="M10" s="12" t="s">
        <v>43</v>
      </c>
      <c r="N10" s="12" t="str">
        <f t="shared" si="2"/>
        <v>WO</v>
      </c>
      <c r="O10" s="12" t="s">
        <v>43</v>
      </c>
      <c r="P10" s="12" t="s">
        <v>43</v>
      </c>
      <c r="Q10" s="12" t="s">
        <v>40</v>
      </c>
      <c r="R10" s="12" t="s">
        <v>43</v>
      </c>
      <c r="S10" s="12" t="s">
        <v>43</v>
      </c>
      <c r="T10" s="12" t="s">
        <v>43</v>
      </c>
      <c r="U10" s="12" t="str">
        <f t="shared" si="2"/>
        <v>WO</v>
      </c>
      <c r="V10" s="12" t="s">
        <v>43</v>
      </c>
      <c r="W10" s="12" t="s">
        <v>43</v>
      </c>
      <c r="X10" s="12" t="s">
        <v>43</v>
      </c>
      <c r="Y10" s="12" t="s">
        <v>43</v>
      </c>
      <c r="Z10" s="12" t="s">
        <v>43</v>
      </c>
      <c r="AA10" s="12" t="s">
        <v>43</v>
      </c>
      <c r="AB10" s="12" t="str">
        <f t="shared" si="2"/>
        <v>WO</v>
      </c>
      <c r="AC10" s="12" t="s">
        <v>43</v>
      </c>
      <c r="AD10" s="12" t="s">
        <v>43</v>
      </c>
      <c r="AE10" s="12" t="s">
        <v>40</v>
      </c>
      <c r="AF10" s="12" t="s">
        <v>43</v>
      </c>
      <c r="AG10" s="12" t="s">
        <v>43</v>
      </c>
      <c r="AH10" s="12" t="s">
        <v>43</v>
      </c>
      <c r="AI10" s="12" t="str">
        <f t="shared" si="2"/>
        <v>WO</v>
      </c>
      <c r="AJ10" s="12" t="s">
        <v>43</v>
      </c>
      <c r="AK10" s="12" t="s">
        <v>43</v>
      </c>
      <c r="AL10" s="12" t="s">
        <v>43</v>
      </c>
      <c r="AM10" s="12" t="s">
        <v>40</v>
      </c>
      <c r="AN10" s="12" t="s">
        <v>43</v>
      </c>
      <c r="AO10" s="13" t="s">
        <v>43</v>
      </c>
      <c r="AP10" s="32"/>
      <c r="AQ10" s="33"/>
      <c r="AR10" s="12">
        <v>2</v>
      </c>
      <c r="AS10" s="12">
        <v>1002</v>
      </c>
      <c r="AT10" s="12" t="str">
        <f t="shared" si="3"/>
        <v>May</v>
      </c>
      <c r="AU10" s="12" t="s">
        <v>4</v>
      </c>
      <c r="AV10" s="11">
        <f t="shared" si="4"/>
        <v>24</v>
      </c>
      <c r="AW10" s="12">
        <f t="shared" si="5"/>
        <v>0</v>
      </c>
      <c r="AX10" s="12">
        <f t="shared" si="6"/>
        <v>3</v>
      </c>
      <c r="AY10" s="12">
        <f t="shared" si="7"/>
        <v>4</v>
      </c>
      <c r="AZ10" s="12">
        <f t="shared" si="8"/>
        <v>31</v>
      </c>
      <c r="BA10" s="12">
        <f>Janreport6[[#This Row],[Days]]-Janreport6[[#This Row],[Absent]]</f>
        <v>31</v>
      </c>
      <c r="BB10" s="27">
        <v>20000</v>
      </c>
      <c r="BC10" s="27">
        <f>Janreport6[[#This Row],[Salary]]/Janreport6[[#This Row],[Days]]</f>
        <v>645.16129032258061</v>
      </c>
      <c r="BD10" s="27">
        <f>Janreport6[[#This Row],[Per Day Salary]]*Janreport6[[#This Row],[Absent]]</f>
        <v>0</v>
      </c>
      <c r="BE10" s="27">
        <f>Janreport6[[#This Row],[Salary]]-Janreport6[[#This Row],[Deduction]]</f>
        <v>20000</v>
      </c>
      <c r="BF10" s="28"/>
      <c r="BG10" s="33"/>
    </row>
    <row r="11" spans="1:59">
      <c r="A11"/>
      <c r="B11"/>
      <c r="C11"/>
      <c r="F11" s="32"/>
      <c r="G11" s="11">
        <v>3</v>
      </c>
      <c r="H11" s="12">
        <v>1003</v>
      </c>
      <c r="I11" s="13" t="s">
        <v>5</v>
      </c>
      <c r="J11" s="11">
        <f t="shared" si="9"/>
        <v>4</v>
      </c>
      <c r="K11" s="12" t="s">
        <v>43</v>
      </c>
      <c r="L11" s="12" t="s">
        <v>43</v>
      </c>
      <c r="M11" s="12" t="s">
        <v>43</v>
      </c>
      <c r="N11" s="12" t="str">
        <f t="shared" si="2"/>
        <v>WO</v>
      </c>
      <c r="O11" s="12" t="s">
        <v>43</v>
      </c>
      <c r="P11" s="12" t="s">
        <v>43</v>
      </c>
      <c r="Q11" s="12" t="s">
        <v>40</v>
      </c>
      <c r="R11" s="12" t="s">
        <v>43</v>
      </c>
      <c r="S11" s="12" t="s">
        <v>43</v>
      </c>
      <c r="T11" s="12" t="s">
        <v>43</v>
      </c>
      <c r="U11" s="12" t="str">
        <f t="shared" si="2"/>
        <v>WO</v>
      </c>
      <c r="V11" s="12" t="s">
        <v>43</v>
      </c>
      <c r="W11" s="12" t="s">
        <v>43</v>
      </c>
      <c r="X11" s="12" t="s">
        <v>43</v>
      </c>
      <c r="Y11" s="12" t="s">
        <v>43</v>
      </c>
      <c r="Z11" s="12" t="s">
        <v>43</v>
      </c>
      <c r="AA11" s="12" t="s">
        <v>43</v>
      </c>
      <c r="AB11" s="12" t="str">
        <f t="shared" si="2"/>
        <v>WO</v>
      </c>
      <c r="AC11" s="12" t="s">
        <v>43</v>
      </c>
      <c r="AD11" s="12" t="s">
        <v>43</v>
      </c>
      <c r="AE11" s="12" t="s">
        <v>40</v>
      </c>
      <c r="AF11" s="12" t="s">
        <v>43</v>
      </c>
      <c r="AG11" s="12" t="s">
        <v>43</v>
      </c>
      <c r="AH11" s="12" t="s">
        <v>43</v>
      </c>
      <c r="AI11" s="12" t="str">
        <f t="shared" si="2"/>
        <v>WO</v>
      </c>
      <c r="AJ11" s="12" t="s">
        <v>43</v>
      </c>
      <c r="AK11" s="12" t="s">
        <v>43</v>
      </c>
      <c r="AL11" s="12" t="s">
        <v>43</v>
      </c>
      <c r="AM11" s="12" t="s">
        <v>40</v>
      </c>
      <c r="AN11" s="12" t="s">
        <v>43</v>
      </c>
      <c r="AO11" s="13" t="s">
        <v>43</v>
      </c>
      <c r="AP11" s="32"/>
      <c r="AQ11" s="33"/>
      <c r="AR11" s="12">
        <v>3</v>
      </c>
      <c r="AS11" s="12">
        <v>1003</v>
      </c>
      <c r="AT11" s="12" t="str">
        <f t="shared" si="3"/>
        <v>May</v>
      </c>
      <c r="AU11" s="12" t="s">
        <v>5</v>
      </c>
      <c r="AV11" s="11">
        <f t="shared" si="4"/>
        <v>24</v>
      </c>
      <c r="AW11" s="12">
        <f t="shared" si="5"/>
        <v>0</v>
      </c>
      <c r="AX11" s="12">
        <f t="shared" si="6"/>
        <v>3</v>
      </c>
      <c r="AY11" s="12">
        <f t="shared" si="7"/>
        <v>4</v>
      </c>
      <c r="AZ11" s="12">
        <f t="shared" si="8"/>
        <v>31</v>
      </c>
      <c r="BA11" s="12">
        <f>Janreport6[[#This Row],[Days]]-Janreport6[[#This Row],[Absent]]</f>
        <v>31</v>
      </c>
      <c r="BB11" s="27">
        <v>25000</v>
      </c>
      <c r="BC11" s="27">
        <f>Janreport6[[#This Row],[Salary]]/Janreport6[[#This Row],[Days]]</f>
        <v>806.45161290322585</v>
      </c>
      <c r="BD11" s="27">
        <f>Janreport6[[#This Row],[Per Day Salary]]*Janreport6[[#This Row],[Absent]]</f>
        <v>0</v>
      </c>
      <c r="BE11" s="27">
        <f>Janreport6[[#This Row],[Salary]]-Janreport6[[#This Row],[Deduction]]</f>
        <v>25000</v>
      </c>
      <c r="BF11" s="28"/>
      <c r="BG11" s="33"/>
    </row>
    <row r="12" spans="1:59">
      <c r="A12"/>
      <c r="B12"/>
      <c r="C12"/>
      <c r="F12" s="32"/>
      <c r="G12" s="11">
        <v>4</v>
      </c>
      <c r="H12" s="12">
        <v>1004</v>
      </c>
      <c r="I12" s="13" t="s">
        <v>6</v>
      </c>
      <c r="J12" s="11">
        <f t="shared" si="9"/>
        <v>4</v>
      </c>
      <c r="K12" s="12" t="s">
        <v>43</v>
      </c>
      <c r="L12" s="12" t="s">
        <v>43</v>
      </c>
      <c r="M12" s="12" t="s">
        <v>43</v>
      </c>
      <c r="N12" s="12" t="str">
        <f t="shared" si="2"/>
        <v>WO</v>
      </c>
      <c r="O12" s="12" t="s">
        <v>43</v>
      </c>
      <c r="P12" s="12" t="s">
        <v>43</v>
      </c>
      <c r="Q12" s="12" t="s">
        <v>40</v>
      </c>
      <c r="R12" s="12" t="s">
        <v>43</v>
      </c>
      <c r="S12" s="12" t="s">
        <v>43</v>
      </c>
      <c r="T12" s="12" t="s">
        <v>43</v>
      </c>
      <c r="U12" s="12" t="str">
        <f t="shared" si="2"/>
        <v>WO</v>
      </c>
      <c r="V12" s="12" t="s">
        <v>43</v>
      </c>
      <c r="W12" s="12" t="s">
        <v>43</v>
      </c>
      <c r="X12" s="12" t="s">
        <v>43</v>
      </c>
      <c r="Y12" s="12" t="s">
        <v>43</v>
      </c>
      <c r="Z12" s="12" t="s">
        <v>43</v>
      </c>
      <c r="AA12" s="12" t="s">
        <v>43</v>
      </c>
      <c r="AB12" s="12" t="str">
        <f t="shared" si="2"/>
        <v>WO</v>
      </c>
      <c r="AC12" s="12" t="s">
        <v>43</v>
      </c>
      <c r="AD12" s="12" t="s">
        <v>43</v>
      </c>
      <c r="AE12" s="12" t="s">
        <v>40</v>
      </c>
      <c r="AF12" s="12" t="s">
        <v>43</v>
      </c>
      <c r="AG12" s="12" t="s">
        <v>43</v>
      </c>
      <c r="AH12" s="12" t="s">
        <v>43</v>
      </c>
      <c r="AI12" s="12" t="str">
        <f t="shared" si="2"/>
        <v>WO</v>
      </c>
      <c r="AJ12" s="12" t="s">
        <v>43</v>
      </c>
      <c r="AK12" s="12" t="s">
        <v>43</v>
      </c>
      <c r="AL12" s="12" t="s">
        <v>44</v>
      </c>
      <c r="AM12" s="12" t="s">
        <v>40</v>
      </c>
      <c r="AN12" s="12" t="s">
        <v>43</v>
      </c>
      <c r="AO12" s="13" t="s">
        <v>43</v>
      </c>
      <c r="AP12" s="32"/>
      <c r="AQ12" s="33"/>
      <c r="AR12" s="12">
        <v>4</v>
      </c>
      <c r="AS12" s="12">
        <v>1004</v>
      </c>
      <c r="AT12" s="12" t="str">
        <f t="shared" si="3"/>
        <v>May</v>
      </c>
      <c r="AU12" s="12" t="s">
        <v>6</v>
      </c>
      <c r="AV12" s="11">
        <f t="shared" si="4"/>
        <v>23</v>
      </c>
      <c r="AW12" s="12">
        <f t="shared" si="5"/>
        <v>1</v>
      </c>
      <c r="AX12" s="12">
        <f t="shared" si="6"/>
        <v>3</v>
      </c>
      <c r="AY12" s="12">
        <f t="shared" si="7"/>
        <v>4</v>
      </c>
      <c r="AZ12" s="12">
        <f t="shared" si="8"/>
        <v>31</v>
      </c>
      <c r="BA12" s="12">
        <f>Janreport6[[#This Row],[Days]]-Janreport6[[#This Row],[Absent]]</f>
        <v>30</v>
      </c>
      <c r="BB12" s="27">
        <v>30000</v>
      </c>
      <c r="BC12" s="27">
        <f>Janreport6[[#This Row],[Salary]]/Janreport6[[#This Row],[Days]]</f>
        <v>967.74193548387098</v>
      </c>
      <c r="BD12" s="27">
        <f>Janreport6[[#This Row],[Per Day Salary]]*Janreport6[[#This Row],[Absent]]</f>
        <v>967.74193548387098</v>
      </c>
      <c r="BE12" s="27">
        <f>Janreport6[[#This Row],[Salary]]-Janreport6[[#This Row],[Deduction]]</f>
        <v>29032.258064516129</v>
      </c>
      <c r="BF12" s="28"/>
      <c r="BG12" s="33"/>
    </row>
    <row r="13" spans="1:59">
      <c r="A13"/>
      <c r="B13"/>
      <c r="C13"/>
      <c r="F13" s="32"/>
      <c r="G13" s="11">
        <v>5</v>
      </c>
      <c r="H13" s="12">
        <v>1005</v>
      </c>
      <c r="I13" s="13" t="s">
        <v>7</v>
      </c>
      <c r="J13" s="11">
        <f t="shared" si="9"/>
        <v>4</v>
      </c>
      <c r="K13" s="12" t="s">
        <v>43</v>
      </c>
      <c r="L13" s="12" t="s">
        <v>44</v>
      </c>
      <c r="M13" s="12" t="s">
        <v>43</v>
      </c>
      <c r="N13" s="12" t="str">
        <f t="shared" si="2"/>
        <v>WO</v>
      </c>
      <c r="O13" s="12" t="s">
        <v>43</v>
      </c>
      <c r="P13" s="12" t="s">
        <v>43</v>
      </c>
      <c r="Q13" s="12" t="s">
        <v>40</v>
      </c>
      <c r="R13" s="12" t="s">
        <v>43</v>
      </c>
      <c r="S13" s="12" t="s">
        <v>43</v>
      </c>
      <c r="T13" s="12" t="s">
        <v>43</v>
      </c>
      <c r="U13" s="12" t="str">
        <f t="shared" si="2"/>
        <v>WO</v>
      </c>
      <c r="V13" s="12" t="s">
        <v>43</v>
      </c>
      <c r="W13" s="12" t="s">
        <v>43</v>
      </c>
      <c r="X13" s="12" t="s">
        <v>43</v>
      </c>
      <c r="Y13" s="12" t="s">
        <v>44</v>
      </c>
      <c r="Z13" s="12" t="s">
        <v>43</v>
      </c>
      <c r="AA13" s="12" t="s">
        <v>43</v>
      </c>
      <c r="AB13" s="12" t="str">
        <f t="shared" si="2"/>
        <v>WO</v>
      </c>
      <c r="AC13" s="12" t="s">
        <v>43</v>
      </c>
      <c r="AD13" s="12" t="s">
        <v>43</v>
      </c>
      <c r="AE13" s="12" t="s">
        <v>40</v>
      </c>
      <c r="AF13" s="12" t="s">
        <v>43</v>
      </c>
      <c r="AG13" s="12" t="s">
        <v>44</v>
      </c>
      <c r="AH13" s="12" t="s">
        <v>43</v>
      </c>
      <c r="AI13" s="12" t="str">
        <f t="shared" si="2"/>
        <v>WO</v>
      </c>
      <c r="AJ13" s="12" t="s">
        <v>43</v>
      </c>
      <c r="AK13" s="12" t="s">
        <v>43</v>
      </c>
      <c r="AL13" s="12" t="s">
        <v>44</v>
      </c>
      <c r="AM13" s="12" t="s">
        <v>40</v>
      </c>
      <c r="AN13" s="12" t="s">
        <v>43</v>
      </c>
      <c r="AO13" s="13" t="s">
        <v>43</v>
      </c>
      <c r="AP13" s="32"/>
      <c r="AQ13" s="33"/>
      <c r="AR13" s="12">
        <v>5</v>
      </c>
      <c r="AS13" s="12">
        <v>1005</v>
      </c>
      <c r="AT13" s="12" t="str">
        <f t="shared" si="3"/>
        <v>May</v>
      </c>
      <c r="AU13" s="12" t="s">
        <v>7</v>
      </c>
      <c r="AV13" s="11">
        <f t="shared" si="4"/>
        <v>20</v>
      </c>
      <c r="AW13" s="12">
        <f t="shared" si="5"/>
        <v>4</v>
      </c>
      <c r="AX13" s="12">
        <f t="shared" si="6"/>
        <v>3</v>
      </c>
      <c r="AY13" s="12">
        <f t="shared" si="7"/>
        <v>4</v>
      </c>
      <c r="AZ13" s="12">
        <f t="shared" si="8"/>
        <v>31</v>
      </c>
      <c r="BA13" s="12">
        <f>Janreport6[[#This Row],[Days]]-Janreport6[[#This Row],[Absent]]</f>
        <v>27</v>
      </c>
      <c r="BB13" s="27">
        <v>45000</v>
      </c>
      <c r="BC13" s="27">
        <f>Janreport6[[#This Row],[Salary]]/Janreport6[[#This Row],[Days]]</f>
        <v>1451.6129032258063</v>
      </c>
      <c r="BD13" s="27">
        <f>Janreport6[[#This Row],[Per Day Salary]]*Janreport6[[#This Row],[Absent]]</f>
        <v>5806.4516129032254</v>
      </c>
      <c r="BE13" s="27">
        <f>Janreport6[[#This Row],[Salary]]-Janreport6[[#This Row],[Deduction]]</f>
        <v>39193.548387096773</v>
      </c>
      <c r="BF13" s="28"/>
      <c r="BG13" s="33"/>
    </row>
    <row r="14" spans="1:59">
      <c r="A14"/>
      <c r="B14"/>
      <c r="C14"/>
      <c r="F14" s="32"/>
      <c r="G14" s="11">
        <v>6</v>
      </c>
      <c r="H14" s="12">
        <v>1006</v>
      </c>
      <c r="I14" s="13" t="s">
        <v>8</v>
      </c>
      <c r="J14" s="11">
        <f t="shared" si="9"/>
        <v>4</v>
      </c>
      <c r="K14" s="12" t="s">
        <v>43</v>
      </c>
      <c r="L14" s="12" t="s">
        <v>43</v>
      </c>
      <c r="M14" s="12" t="s">
        <v>43</v>
      </c>
      <c r="N14" s="12" t="str">
        <f t="shared" si="2"/>
        <v>WO</v>
      </c>
      <c r="O14" s="12" t="s">
        <v>43</v>
      </c>
      <c r="P14" s="12" t="s">
        <v>43</v>
      </c>
      <c r="Q14" s="12" t="s">
        <v>40</v>
      </c>
      <c r="R14" s="12" t="s">
        <v>43</v>
      </c>
      <c r="S14" s="12" t="s">
        <v>43</v>
      </c>
      <c r="T14" s="12" t="s">
        <v>43</v>
      </c>
      <c r="U14" s="12" t="str">
        <f t="shared" si="2"/>
        <v>WO</v>
      </c>
      <c r="V14" s="12" t="s">
        <v>43</v>
      </c>
      <c r="W14" s="12" t="s">
        <v>43</v>
      </c>
      <c r="X14" s="12" t="s">
        <v>43</v>
      </c>
      <c r="Y14" s="12" t="s">
        <v>43</v>
      </c>
      <c r="Z14" s="12" t="s">
        <v>43</v>
      </c>
      <c r="AA14" s="12" t="s">
        <v>43</v>
      </c>
      <c r="AB14" s="12" t="str">
        <f t="shared" si="2"/>
        <v>WO</v>
      </c>
      <c r="AC14" s="12" t="s">
        <v>43</v>
      </c>
      <c r="AD14" s="12" t="s">
        <v>43</v>
      </c>
      <c r="AE14" s="12" t="s">
        <v>40</v>
      </c>
      <c r="AF14" s="12" t="s">
        <v>43</v>
      </c>
      <c r="AG14" s="12" t="s">
        <v>43</v>
      </c>
      <c r="AH14" s="12" t="s">
        <v>43</v>
      </c>
      <c r="AI14" s="12" t="str">
        <f t="shared" si="2"/>
        <v>WO</v>
      </c>
      <c r="AJ14" s="12" t="s">
        <v>43</v>
      </c>
      <c r="AK14" s="12" t="s">
        <v>43</v>
      </c>
      <c r="AL14" s="12" t="s">
        <v>43</v>
      </c>
      <c r="AM14" s="12" t="s">
        <v>40</v>
      </c>
      <c r="AN14" s="12" t="s">
        <v>43</v>
      </c>
      <c r="AO14" s="13" t="s">
        <v>43</v>
      </c>
      <c r="AP14" s="32"/>
      <c r="AQ14" s="33"/>
      <c r="AR14" s="12">
        <v>6</v>
      </c>
      <c r="AS14" s="12">
        <v>1006</v>
      </c>
      <c r="AT14" s="12" t="str">
        <f t="shared" si="3"/>
        <v>May</v>
      </c>
      <c r="AU14" s="12" t="s">
        <v>8</v>
      </c>
      <c r="AV14" s="11">
        <f t="shared" si="4"/>
        <v>24</v>
      </c>
      <c r="AW14" s="12">
        <f t="shared" si="5"/>
        <v>0</v>
      </c>
      <c r="AX14" s="12">
        <f t="shared" si="6"/>
        <v>3</v>
      </c>
      <c r="AY14" s="12">
        <f t="shared" si="7"/>
        <v>4</v>
      </c>
      <c r="AZ14" s="12">
        <f t="shared" si="8"/>
        <v>31</v>
      </c>
      <c r="BA14" s="12">
        <f>Janreport6[[#This Row],[Days]]-Janreport6[[#This Row],[Absent]]</f>
        <v>31</v>
      </c>
      <c r="BB14" s="27">
        <v>15000</v>
      </c>
      <c r="BC14" s="27">
        <f>Janreport6[[#This Row],[Salary]]/Janreport6[[#This Row],[Days]]</f>
        <v>483.87096774193549</v>
      </c>
      <c r="BD14" s="27">
        <f>Janreport6[[#This Row],[Per Day Salary]]*Janreport6[[#This Row],[Absent]]</f>
        <v>0</v>
      </c>
      <c r="BE14" s="27">
        <f>Janreport6[[#This Row],[Salary]]-Janreport6[[#This Row],[Deduction]]</f>
        <v>15000</v>
      </c>
      <c r="BF14" s="28"/>
      <c r="BG14" s="33"/>
    </row>
    <row r="15" spans="1:59">
      <c r="A15"/>
      <c r="B15"/>
      <c r="C15"/>
      <c r="F15" s="32"/>
      <c r="G15" s="11">
        <v>7</v>
      </c>
      <c r="H15" s="12">
        <v>1007</v>
      </c>
      <c r="I15" s="13" t="s">
        <v>9</v>
      </c>
      <c r="J15" s="11">
        <f t="shared" si="9"/>
        <v>4</v>
      </c>
      <c r="K15" s="12" t="s">
        <v>43</v>
      </c>
      <c r="L15" s="12" t="s">
        <v>43</v>
      </c>
      <c r="M15" s="12" t="s">
        <v>43</v>
      </c>
      <c r="N15" s="12" t="str">
        <f t="shared" si="2"/>
        <v>WO</v>
      </c>
      <c r="O15" s="12" t="s">
        <v>43</v>
      </c>
      <c r="P15" s="12" t="s">
        <v>43</v>
      </c>
      <c r="Q15" s="12" t="s">
        <v>40</v>
      </c>
      <c r="R15" s="12" t="s">
        <v>43</v>
      </c>
      <c r="S15" s="12" t="s">
        <v>43</v>
      </c>
      <c r="T15" s="12" t="s">
        <v>43</v>
      </c>
      <c r="U15" s="12" t="str">
        <f t="shared" si="2"/>
        <v>WO</v>
      </c>
      <c r="V15" s="12" t="s">
        <v>43</v>
      </c>
      <c r="W15" s="12" t="s">
        <v>43</v>
      </c>
      <c r="X15" s="12" t="s">
        <v>43</v>
      </c>
      <c r="Y15" s="12" t="s">
        <v>43</v>
      </c>
      <c r="Z15" s="12" t="s">
        <v>43</v>
      </c>
      <c r="AA15" s="12" t="s">
        <v>43</v>
      </c>
      <c r="AB15" s="12" t="str">
        <f t="shared" si="2"/>
        <v>WO</v>
      </c>
      <c r="AC15" s="12" t="s">
        <v>43</v>
      </c>
      <c r="AD15" s="12" t="s">
        <v>43</v>
      </c>
      <c r="AE15" s="12" t="s">
        <v>40</v>
      </c>
      <c r="AF15" s="12" t="s">
        <v>43</v>
      </c>
      <c r="AG15" s="12" t="s">
        <v>43</v>
      </c>
      <c r="AH15" s="12" t="s">
        <v>43</v>
      </c>
      <c r="AI15" s="12" t="str">
        <f t="shared" si="2"/>
        <v>WO</v>
      </c>
      <c r="AJ15" s="12" t="s">
        <v>43</v>
      </c>
      <c r="AK15" s="12" t="s">
        <v>43</v>
      </c>
      <c r="AL15" s="12" t="s">
        <v>43</v>
      </c>
      <c r="AM15" s="12" t="s">
        <v>40</v>
      </c>
      <c r="AN15" s="12" t="s">
        <v>43</v>
      </c>
      <c r="AO15" s="13" t="s">
        <v>43</v>
      </c>
      <c r="AP15" s="32"/>
      <c r="AQ15" s="33"/>
      <c r="AR15" s="12">
        <v>7</v>
      </c>
      <c r="AS15" s="12">
        <v>1007</v>
      </c>
      <c r="AT15" s="12" t="str">
        <f t="shared" si="3"/>
        <v>May</v>
      </c>
      <c r="AU15" s="12" t="s">
        <v>9</v>
      </c>
      <c r="AV15" s="11">
        <f t="shared" si="4"/>
        <v>24</v>
      </c>
      <c r="AW15" s="12">
        <f t="shared" si="5"/>
        <v>0</v>
      </c>
      <c r="AX15" s="12">
        <f t="shared" si="6"/>
        <v>3</v>
      </c>
      <c r="AY15" s="12">
        <f t="shared" si="7"/>
        <v>4</v>
      </c>
      <c r="AZ15" s="12">
        <f t="shared" si="8"/>
        <v>31</v>
      </c>
      <c r="BA15" s="12">
        <f>Janreport6[[#This Row],[Days]]-Janreport6[[#This Row],[Absent]]</f>
        <v>31</v>
      </c>
      <c r="BB15" s="27">
        <v>62000</v>
      </c>
      <c r="BC15" s="27">
        <f>Janreport6[[#This Row],[Salary]]/Janreport6[[#This Row],[Days]]</f>
        <v>2000</v>
      </c>
      <c r="BD15" s="27">
        <f>Janreport6[[#This Row],[Per Day Salary]]*Janreport6[[#This Row],[Absent]]</f>
        <v>0</v>
      </c>
      <c r="BE15" s="27">
        <f>Janreport6[[#This Row],[Salary]]-Janreport6[[#This Row],[Deduction]]</f>
        <v>62000</v>
      </c>
      <c r="BF15" s="28"/>
      <c r="BG15" s="33"/>
    </row>
    <row r="16" spans="1:59">
      <c r="A16"/>
      <c r="B16"/>
      <c r="C16"/>
      <c r="F16" s="32"/>
      <c r="G16" s="11">
        <v>8</v>
      </c>
      <c r="H16" s="12">
        <v>1008</v>
      </c>
      <c r="I16" s="13" t="s">
        <v>10</v>
      </c>
      <c r="J16" s="11">
        <f t="shared" si="9"/>
        <v>4</v>
      </c>
      <c r="K16" s="12" t="s">
        <v>43</v>
      </c>
      <c r="L16" s="12" t="s">
        <v>43</v>
      </c>
      <c r="M16" s="12" t="s">
        <v>43</v>
      </c>
      <c r="N16" s="12" t="str">
        <f t="shared" si="2"/>
        <v>WO</v>
      </c>
      <c r="O16" s="12" t="s">
        <v>43</v>
      </c>
      <c r="P16" s="12" t="s">
        <v>43</v>
      </c>
      <c r="Q16" s="12" t="s">
        <v>40</v>
      </c>
      <c r="R16" s="12" t="s">
        <v>43</v>
      </c>
      <c r="S16" s="12" t="s">
        <v>43</v>
      </c>
      <c r="T16" s="12" t="s">
        <v>43</v>
      </c>
      <c r="U16" s="12" t="str">
        <f t="shared" si="2"/>
        <v>WO</v>
      </c>
      <c r="V16" s="12" t="s">
        <v>43</v>
      </c>
      <c r="W16" s="12" t="s">
        <v>43</v>
      </c>
      <c r="X16" s="12" t="s">
        <v>43</v>
      </c>
      <c r="Y16" s="12" t="s">
        <v>43</v>
      </c>
      <c r="Z16" s="12" t="s">
        <v>43</v>
      </c>
      <c r="AA16" s="12" t="s">
        <v>43</v>
      </c>
      <c r="AB16" s="12" t="str">
        <f t="shared" si="2"/>
        <v>WO</v>
      </c>
      <c r="AC16" s="12" t="s">
        <v>43</v>
      </c>
      <c r="AD16" s="12" t="s">
        <v>43</v>
      </c>
      <c r="AE16" s="12" t="s">
        <v>40</v>
      </c>
      <c r="AF16" s="12" t="s">
        <v>43</v>
      </c>
      <c r="AG16" s="12" t="s">
        <v>43</v>
      </c>
      <c r="AH16" s="12" t="s">
        <v>43</v>
      </c>
      <c r="AI16" s="12" t="str">
        <f t="shared" si="2"/>
        <v>WO</v>
      </c>
      <c r="AJ16" s="12" t="s">
        <v>43</v>
      </c>
      <c r="AK16" s="12" t="s">
        <v>43</v>
      </c>
      <c r="AL16" s="12" t="s">
        <v>43</v>
      </c>
      <c r="AM16" s="12" t="s">
        <v>40</v>
      </c>
      <c r="AN16" s="12" t="s">
        <v>43</v>
      </c>
      <c r="AO16" s="13" t="s">
        <v>43</v>
      </c>
      <c r="AP16" s="32"/>
      <c r="AQ16" s="33"/>
      <c r="AR16" s="12">
        <v>8</v>
      </c>
      <c r="AS16" s="12">
        <v>1008</v>
      </c>
      <c r="AT16" s="12" t="str">
        <f t="shared" si="3"/>
        <v>May</v>
      </c>
      <c r="AU16" s="12" t="s">
        <v>10</v>
      </c>
      <c r="AV16" s="11">
        <f t="shared" si="4"/>
        <v>24</v>
      </c>
      <c r="AW16" s="12">
        <f t="shared" si="5"/>
        <v>0</v>
      </c>
      <c r="AX16" s="12">
        <f t="shared" si="6"/>
        <v>3</v>
      </c>
      <c r="AY16" s="12">
        <f t="shared" si="7"/>
        <v>4</v>
      </c>
      <c r="AZ16" s="12">
        <f t="shared" si="8"/>
        <v>31</v>
      </c>
      <c r="BA16" s="12">
        <f>Janreport6[[#This Row],[Days]]-Janreport6[[#This Row],[Absent]]</f>
        <v>31</v>
      </c>
      <c r="BB16" s="27">
        <v>50000</v>
      </c>
      <c r="BC16" s="27">
        <f>Janreport6[[#This Row],[Salary]]/Janreport6[[#This Row],[Days]]</f>
        <v>1612.9032258064517</v>
      </c>
      <c r="BD16" s="27">
        <f>Janreport6[[#This Row],[Per Day Salary]]*Janreport6[[#This Row],[Absent]]</f>
        <v>0</v>
      </c>
      <c r="BE16" s="27">
        <f>Janreport6[[#This Row],[Salary]]-Janreport6[[#This Row],[Deduction]]</f>
        <v>50000</v>
      </c>
      <c r="BF16" s="28"/>
      <c r="BG16" s="33"/>
    </row>
    <row r="17" spans="1:59">
      <c r="A17"/>
      <c r="B17"/>
      <c r="C17"/>
      <c r="F17" s="32"/>
      <c r="G17" s="11">
        <v>9</v>
      </c>
      <c r="H17" s="12">
        <v>1009</v>
      </c>
      <c r="I17" s="13" t="s">
        <v>11</v>
      </c>
      <c r="J17" s="11">
        <f t="shared" si="9"/>
        <v>4</v>
      </c>
      <c r="K17" s="12" t="s">
        <v>43</v>
      </c>
      <c r="L17" s="12" t="s">
        <v>43</v>
      </c>
      <c r="M17" s="12" t="s">
        <v>43</v>
      </c>
      <c r="N17" s="12" t="str">
        <f t="shared" si="2"/>
        <v>WO</v>
      </c>
      <c r="O17" s="12" t="s">
        <v>43</v>
      </c>
      <c r="P17" s="12" t="s">
        <v>43</v>
      </c>
      <c r="Q17" s="12" t="s">
        <v>40</v>
      </c>
      <c r="R17" s="12" t="s">
        <v>43</v>
      </c>
      <c r="S17" s="12" t="s">
        <v>43</v>
      </c>
      <c r="T17" s="12" t="s">
        <v>43</v>
      </c>
      <c r="U17" s="12" t="str">
        <f t="shared" si="2"/>
        <v>WO</v>
      </c>
      <c r="V17" s="12" t="s">
        <v>43</v>
      </c>
      <c r="W17" s="12" t="s">
        <v>43</v>
      </c>
      <c r="X17" s="12" t="s">
        <v>44</v>
      </c>
      <c r="Y17" s="12" t="s">
        <v>44</v>
      </c>
      <c r="Z17" s="12" t="s">
        <v>43</v>
      </c>
      <c r="AA17" s="12" t="s">
        <v>43</v>
      </c>
      <c r="AB17" s="12" t="str">
        <f t="shared" ref="AB17:AI28" si="10">IF(AB$7="Sun","WO","")</f>
        <v>WO</v>
      </c>
      <c r="AC17" s="12" t="s">
        <v>43</v>
      </c>
      <c r="AD17" s="12" t="s">
        <v>43</v>
      </c>
      <c r="AE17" s="12" t="s">
        <v>40</v>
      </c>
      <c r="AF17" s="12" t="s">
        <v>43</v>
      </c>
      <c r="AG17" s="12" t="s">
        <v>43</v>
      </c>
      <c r="AH17" s="12" t="s">
        <v>43</v>
      </c>
      <c r="AI17" s="12" t="str">
        <f t="shared" si="10"/>
        <v>WO</v>
      </c>
      <c r="AJ17" s="12" t="s">
        <v>43</v>
      </c>
      <c r="AK17" s="12" t="s">
        <v>43</v>
      </c>
      <c r="AL17" s="12" t="s">
        <v>43</v>
      </c>
      <c r="AM17" s="12" t="s">
        <v>40</v>
      </c>
      <c r="AN17" s="12" t="s">
        <v>43</v>
      </c>
      <c r="AO17" s="13" t="s">
        <v>43</v>
      </c>
      <c r="AP17" s="32"/>
      <c r="AQ17" s="33"/>
      <c r="AR17" s="12">
        <v>9</v>
      </c>
      <c r="AS17" s="12">
        <v>1009</v>
      </c>
      <c r="AT17" s="12" t="str">
        <f t="shared" si="3"/>
        <v>May</v>
      </c>
      <c r="AU17" s="12" t="s">
        <v>11</v>
      </c>
      <c r="AV17" s="11">
        <f t="shared" si="4"/>
        <v>22</v>
      </c>
      <c r="AW17" s="12">
        <f t="shared" si="5"/>
        <v>2</v>
      </c>
      <c r="AX17" s="12">
        <f t="shared" si="6"/>
        <v>3</v>
      </c>
      <c r="AY17" s="12">
        <f t="shared" si="7"/>
        <v>4</v>
      </c>
      <c r="AZ17" s="12">
        <f t="shared" si="8"/>
        <v>31</v>
      </c>
      <c r="BA17" s="12">
        <f>Janreport6[[#This Row],[Days]]-Janreport6[[#This Row],[Absent]]</f>
        <v>29</v>
      </c>
      <c r="BB17" s="27">
        <v>25000</v>
      </c>
      <c r="BC17" s="27">
        <f>Janreport6[[#This Row],[Salary]]/Janreport6[[#This Row],[Days]]</f>
        <v>806.45161290322585</v>
      </c>
      <c r="BD17" s="27">
        <f>Janreport6[[#This Row],[Per Day Salary]]*Janreport6[[#This Row],[Absent]]</f>
        <v>1612.9032258064517</v>
      </c>
      <c r="BE17" s="27">
        <f>Janreport6[[#This Row],[Salary]]-Janreport6[[#This Row],[Deduction]]</f>
        <v>23387.096774193549</v>
      </c>
      <c r="BF17" s="28"/>
      <c r="BG17" s="33"/>
    </row>
    <row r="18" spans="1:59">
      <c r="A18"/>
      <c r="B18"/>
      <c r="C18"/>
      <c r="F18" s="32"/>
      <c r="G18" s="11">
        <v>10</v>
      </c>
      <c r="H18" s="12">
        <v>1010</v>
      </c>
      <c r="I18" s="13" t="s">
        <v>12</v>
      </c>
      <c r="J18" s="11">
        <f t="shared" si="9"/>
        <v>4</v>
      </c>
      <c r="K18" s="12" t="s">
        <v>43</v>
      </c>
      <c r="L18" s="12" t="s">
        <v>43</v>
      </c>
      <c r="M18" s="12" t="s">
        <v>43</v>
      </c>
      <c r="N18" s="12" t="str">
        <f t="shared" ref="N18:U28" si="11">IF(N$7="Sun","WO","")</f>
        <v>WO</v>
      </c>
      <c r="O18" s="12" t="s">
        <v>43</v>
      </c>
      <c r="P18" s="12" t="s">
        <v>43</v>
      </c>
      <c r="Q18" s="12" t="s">
        <v>40</v>
      </c>
      <c r="R18" s="12" t="s">
        <v>43</v>
      </c>
      <c r="S18" s="12" t="s">
        <v>43</v>
      </c>
      <c r="T18" s="12" t="s">
        <v>43</v>
      </c>
      <c r="U18" s="12" t="str">
        <f t="shared" si="11"/>
        <v>WO</v>
      </c>
      <c r="V18" s="12" t="s">
        <v>43</v>
      </c>
      <c r="W18" s="12" t="s">
        <v>43</v>
      </c>
      <c r="X18" s="12" t="s">
        <v>43</v>
      </c>
      <c r="Y18" s="12" t="s">
        <v>43</v>
      </c>
      <c r="Z18" s="12" t="s">
        <v>43</v>
      </c>
      <c r="AA18" s="12" t="s">
        <v>43</v>
      </c>
      <c r="AB18" s="12" t="str">
        <f t="shared" si="10"/>
        <v>WO</v>
      </c>
      <c r="AC18" s="12" t="s">
        <v>43</v>
      </c>
      <c r="AD18" s="12" t="s">
        <v>43</v>
      </c>
      <c r="AE18" s="12" t="s">
        <v>40</v>
      </c>
      <c r="AF18" s="12" t="s">
        <v>43</v>
      </c>
      <c r="AG18" s="12" t="s">
        <v>44</v>
      </c>
      <c r="AH18" s="12" t="s">
        <v>43</v>
      </c>
      <c r="AI18" s="12" t="str">
        <f t="shared" si="10"/>
        <v>WO</v>
      </c>
      <c r="AJ18" s="12" t="s">
        <v>43</v>
      </c>
      <c r="AK18" s="12" t="s">
        <v>43</v>
      </c>
      <c r="AL18" s="12" t="s">
        <v>43</v>
      </c>
      <c r="AM18" s="12" t="s">
        <v>40</v>
      </c>
      <c r="AN18" s="12" t="s">
        <v>43</v>
      </c>
      <c r="AO18" s="13" t="s">
        <v>44</v>
      </c>
      <c r="AP18" s="32"/>
      <c r="AQ18" s="33"/>
      <c r="AR18" s="12">
        <v>10</v>
      </c>
      <c r="AS18" s="12">
        <v>1010</v>
      </c>
      <c r="AT18" s="12" t="str">
        <f t="shared" si="3"/>
        <v>May</v>
      </c>
      <c r="AU18" s="12" t="s">
        <v>12</v>
      </c>
      <c r="AV18" s="11">
        <f t="shared" si="4"/>
        <v>22</v>
      </c>
      <c r="AW18" s="12">
        <f t="shared" si="5"/>
        <v>2</v>
      </c>
      <c r="AX18" s="12">
        <f t="shared" si="6"/>
        <v>3</v>
      </c>
      <c r="AY18" s="12">
        <f t="shared" si="7"/>
        <v>4</v>
      </c>
      <c r="AZ18" s="12">
        <f t="shared" si="8"/>
        <v>31</v>
      </c>
      <c r="BA18" s="12">
        <f>Janreport6[[#This Row],[Days]]-Janreport6[[#This Row],[Absent]]</f>
        <v>29</v>
      </c>
      <c r="BB18" s="27">
        <v>45000</v>
      </c>
      <c r="BC18" s="27">
        <f>Janreport6[[#This Row],[Salary]]/Janreport6[[#This Row],[Days]]</f>
        <v>1451.6129032258063</v>
      </c>
      <c r="BD18" s="27">
        <f>Janreport6[[#This Row],[Per Day Salary]]*Janreport6[[#This Row],[Absent]]</f>
        <v>2903.2258064516127</v>
      </c>
      <c r="BE18" s="27">
        <f>Janreport6[[#This Row],[Salary]]-Janreport6[[#This Row],[Deduction]]</f>
        <v>42096.774193548386</v>
      </c>
      <c r="BF18" s="28"/>
      <c r="BG18" s="33"/>
    </row>
    <row r="19" spans="1:59">
      <c r="A19"/>
      <c r="B19"/>
      <c r="C19"/>
      <c r="F19" s="32"/>
      <c r="G19" s="11">
        <v>11</v>
      </c>
      <c r="H19" s="12">
        <v>1011</v>
      </c>
      <c r="I19" s="13" t="s">
        <v>13</v>
      </c>
      <c r="J19" s="11">
        <f t="shared" si="9"/>
        <v>4</v>
      </c>
      <c r="K19" s="12" t="s">
        <v>43</v>
      </c>
      <c r="L19" s="12" t="s">
        <v>44</v>
      </c>
      <c r="M19" s="12" t="s">
        <v>43</v>
      </c>
      <c r="N19" s="12" t="str">
        <f t="shared" si="11"/>
        <v>WO</v>
      </c>
      <c r="O19" s="12" t="s">
        <v>43</v>
      </c>
      <c r="P19" s="12" t="s">
        <v>43</v>
      </c>
      <c r="Q19" s="12" t="s">
        <v>40</v>
      </c>
      <c r="R19" s="12" t="s">
        <v>43</v>
      </c>
      <c r="S19" s="12" t="s">
        <v>43</v>
      </c>
      <c r="T19" s="12" t="s">
        <v>43</v>
      </c>
      <c r="U19" s="12" t="str">
        <f t="shared" si="11"/>
        <v>WO</v>
      </c>
      <c r="V19" s="12" t="s">
        <v>43</v>
      </c>
      <c r="W19" s="12" t="s">
        <v>43</v>
      </c>
      <c r="X19" s="12" t="s">
        <v>43</v>
      </c>
      <c r="Y19" s="12" t="s">
        <v>43</v>
      </c>
      <c r="Z19" s="12" t="s">
        <v>43</v>
      </c>
      <c r="AA19" s="12" t="s">
        <v>43</v>
      </c>
      <c r="AB19" s="12" t="str">
        <f t="shared" si="10"/>
        <v>WO</v>
      </c>
      <c r="AC19" s="12" t="s">
        <v>43</v>
      </c>
      <c r="AD19" s="12" t="s">
        <v>43</v>
      </c>
      <c r="AE19" s="12" t="s">
        <v>40</v>
      </c>
      <c r="AF19" s="12" t="s">
        <v>43</v>
      </c>
      <c r="AG19" s="12" t="s">
        <v>44</v>
      </c>
      <c r="AH19" s="12" t="s">
        <v>43</v>
      </c>
      <c r="AI19" s="12" t="str">
        <f t="shared" si="10"/>
        <v>WO</v>
      </c>
      <c r="AJ19" s="12" t="s">
        <v>43</v>
      </c>
      <c r="AK19" s="12" t="s">
        <v>43</v>
      </c>
      <c r="AL19" s="12" t="s">
        <v>43</v>
      </c>
      <c r="AM19" s="12" t="s">
        <v>40</v>
      </c>
      <c r="AN19" s="12" t="s">
        <v>43</v>
      </c>
      <c r="AO19" s="13" t="s">
        <v>43</v>
      </c>
      <c r="AP19" s="32"/>
      <c r="AQ19" s="33"/>
      <c r="AR19" s="12">
        <v>11</v>
      </c>
      <c r="AS19" s="12">
        <v>1011</v>
      </c>
      <c r="AT19" s="12" t="str">
        <f t="shared" si="3"/>
        <v>May</v>
      </c>
      <c r="AU19" s="12" t="s">
        <v>13</v>
      </c>
      <c r="AV19" s="11">
        <f t="shared" si="4"/>
        <v>22</v>
      </c>
      <c r="AW19" s="12">
        <f t="shared" si="5"/>
        <v>2</v>
      </c>
      <c r="AX19" s="12">
        <f t="shared" si="6"/>
        <v>3</v>
      </c>
      <c r="AY19" s="12">
        <f t="shared" si="7"/>
        <v>4</v>
      </c>
      <c r="AZ19" s="12">
        <f t="shared" si="8"/>
        <v>31</v>
      </c>
      <c r="BA19" s="12">
        <f>Janreport6[[#This Row],[Days]]-Janreport6[[#This Row],[Absent]]</f>
        <v>29</v>
      </c>
      <c r="BB19" s="27">
        <v>48000</v>
      </c>
      <c r="BC19" s="27">
        <f>Janreport6[[#This Row],[Salary]]/Janreport6[[#This Row],[Days]]</f>
        <v>1548.3870967741937</v>
      </c>
      <c r="BD19" s="27">
        <f>Janreport6[[#This Row],[Per Day Salary]]*Janreport6[[#This Row],[Absent]]</f>
        <v>3096.7741935483873</v>
      </c>
      <c r="BE19" s="27">
        <f>Janreport6[[#This Row],[Salary]]-Janreport6[[#This Row],[Deduction]]</f>
        <v>44903.225806451614</v>
      </c>
      <c r="BF19" s="28"/>
      <c r="BG19" s="33"/>
    </row>
    <row r="20" spans="1:59">
      <c r="A20"/>
      <c r="B20"/>
      <c r="C20"/>
      <c r="F20" s="32"/>
      <c r="G20" s="11">
        <v>12</v>
      </c>
      <c r="H20" s="12">
        <v>1012</v>
      </c>
      <c r="I20" s="13" t="s">
        <v>14</v>
      </c>
      <c r="J20" s="11">
        <f t="shared" si="9"/>
        <v>4</v>
      </c>
      <c r="K20" s="12" t="s">
        <v>43</v>
      </c>
      <c r="L20" s="12" t="s">
        <v>44</v>
      </c>
      <c r="M20" s="12" t="s">
        <v>43</v>
      </c>
      <c r="N20" s="12" t="str">
        <f t="shared" si="11"/>
        <v>WO</v>
      </c>
      <c r="O20" s="12" t="s">
        <v>43</v>
      </c>
      <c r="P20" s="12" t="s">
        <v>43</v>
      </c>
      <c r="Q20" s="12" t="s">
        <v>40</v>
      </c>
      <c r="R20" s="12" t="s">
        <v>43</v>
      </c>
      <c r="S20" s="12" t="s">
        <v>43</v>
      </c>
      <c r="T20" s="12" t="s">
        <v>43</v>
      </c>
      <c r="U20" s="12" t="str">
        <f t="shared" si="11"/>
        <v>WO</v>
      </c>
      <c r="V20" s="12" t="s">
        <v>43</v>
      </c>
      <c r="W20" s="12" t="s">
        <v>43</v>
      </c>
      <c r="X20" s="12" t="s">
        <v>43</v>
      </c>
      <c r="Y20" s="12" t="s">
        <v>44</v>
      </c>
      <c r="Z20" s="12" t="s">
        <v>43</v>
      </c>
      <c r="AA20" s="12" t="s">
        <v>43</v>
      </c>
      <c r="AB20" s="12" t="str">
        <f t="shared" si="10"/>
        <v>WO</v>
      </c>
      <c r="AC20" s="12" t="s">
        <v>43</v>
      </c>
      <c r="AD20" s="12" t="s">
        <v>43</v>
      </c>
      <c r="AE20" s="12" t="s">
        <v>40</v>
      </c>
      <c r="AF20" s="12" t="s">
        <v>43</v>
      </c>
      <c r="AG20" s="12" t="s">
        <v>43</v>
      </c>
      <c r="AH20" s="12" t="s">
        <v>43</v>
      </c>
      <c r="AI20" s="12" t="str">
        <f t="shared" si="10"/>
        <v>WO</v>
      </c>
      <c r="AJ20" s="12" t="s">
        <v>43</v>
      </c>
      <c r="AK20" s="12" t="s">
        <v>43</v>
      </c>
      <c r="AL20" s="12" t="s">
        <v>44</v>
      </c>
      <c r="AM20" s="12" t="s">
        <v>40</v>
      </c>
      <c r="AN20" s="12" t="s">
        <v>44</v>
      </c>
      <c r="AO20" s="13" t="s">
        <v>44</v>
      </c>
      <c r="AP20" s="32"/>
      <c r="AQ20" s="33"/>
      <c r="AR20" s="12">
        <v>12</v>
      </c>
      <c r="AS20" s="12">
        <v>1012</v>
      </c>
      <c r="AT20" s="12" t="str">
        <f t="shared" si="3"/>
        <v>May</v>
      </c>
      <c r="AU20" s="12" t="s">
        <v>14</v>
      </c>
      <c r="AV20" s="11">
        <f t="shared" si="4"/>
        <v>19</v>
      </c>
      <c r="AW20" s="12">
        <f t="shared" si="5"/>
        <v>5</v>
      </c>
      <c r="AX20" s="12">
        <f t="shared" si="6"/>
        <v>3</v>
      </c>
      <c r="AY20" s="12">
        <f t="shared" si="7"/>
        <v>4</v>
      </c>
      <c r="AZ20" s="12">
        <f t="shared" si="8"/>
        <v>31</v>
      </c>
      <c r="BA20" s="12">
        <f>Janreport6[[#This Row],[Days]]-Janreport6[[#This Row],[Absent]]</f>
        <v>26</v>
      </c>
      <c r="BB20" s="27">
        <v>52000</v>
      </c>
      <c r="BC20" s="27">
        <f>Janreport6[[#This Row],[Salary]]/Janreport6[[#This Row],[Days]]</f>
        <v>1677.4193548387098</v>
      </c>
      <c r="BD20" s="27">
        <f>Janreport6[[#This Row],[Per Day Salary]]*Janreport6[[#This Row],[Absent]]</f>
        <v>8387.0967741935492</v>
      </c>
      <c r="BE20" s="27">
        <f>Janreport6[[#This Row],[Salary]]-Janreport6[[#This Row],[Deduction]]</f>
        <v>43612.903225806454</v>
      </c>
      <c r="BF20" s="28"/>
      <c r="BG20" s="33"/>
    </row>
    <row r="21" spans="1:59">
      <c r="A21"/>
      <c r="B21"/>
      <c r="C21"/>
      <c r="F21" s="32"/>
      <c r="G21" s="11">
        <v>13</v>
      </c>
      <c r="H21" s="12">
        <v>1013</v>
      </c>
      <c r="I21" s="13" t="s">
        <v>15</v>
      </c>
      <c r="J21" s="11">
        <f t="shared" si="9"/>
        <v>4</v>
      </c>
      <c r="K21" s="12" t="s">
        <v>43</v>
      </c>
      <c r="L21" s="12" t="s">
        <v>43</v>
      </c>
      <c r="M21" s="12" t="s">
        <v>43</v>
      </c>
      <c r="N21" s="12" t="str">
        <f t="shared" si="11"/>
        <v>WO</v>
      </c>
      <c r="O21" s="12" t="s">
        <v>43</v>
      </c>
      <c r="P21" s="12" t="s">
        <v>43</v>
      </c>
      <c r="Q21" s="12" t="s">
        <v>40</v>
      </c>
      <c r="R21" s="12" t="s">
        <v>43</v>
      </c>
      <c r="S21" s="12" t="s">
        <v>43</v>
      </c>
      <c r="T21" s="12" t="s">
        <v>43</v>
      </c>
      <c r="U21" s="12" t="str">
        <f t="shared" si="11"/>
        <v>WO</v>
      </c>
      <c r="V21" s="12" t="s">
        <v>43</v>
      </c>
      <c r="W21" s="12" t="s">
        <v>43</v>
      </c>
      <c r="X21" s="12" t="s">
        <v>43</v>
      </c>
      <c r="Y21" s="12" t="s">
        <v>43</v>
      </c>
      <c r="Z21" s="12" t="s">
        <v>43</v>
      </c>
      <c r="AA21" s="12" t="s">
        <v>43</v>
      </c>
      <c r="AB21" s="12" t="str">
        <f t="shared" si="10"/>
        <v>WO</v>
      </c>
      <c r="AC21" s="12" t="s">
        <v>43</v>
      </c>
      <c r="AD21" s="12" t="s">
        <v>43</v>
      </c>
      <c r="AE21" s="12" t="s">
        <v>40</v>
      </c>
      <c r="AF21" s="12" t="s">
        <v>43</v>
      </c>
      <c r="AG21" s="12" t="s">
        <v>43</v>
      </c>
      <c r="AH21" s="12" t="s">
        <v>43</v>
      </c>
      <c r="AI21" s="12" t="str">
        <f t="shared" si="10"/>
        <v>WO</v>
      </c>
      <c r="AJ21" s="12" t="s">
        <v>43</v>
      </c>
      <c r="AK21" s="12" t="s">
        <v>43</v>
      </c>
      <c r="AL21" s="12" t="s">
        <v>43</v>
      </c>
      <c r="AM21" s="12" t="s">
        <v>40</v>
      </c>
      <c r="AN21" s="12" t="s">
        <v>44</v>
      </c>
      <c r="AO21" s="13" t="s">
        <v>44</v>
      </c>
      <c r="AP21" s="32"/>
      <c r="AQ21" s="33"/>
      <c r="AR21" s="12">
        <v>13</v>
      </c>
      <c r="AS21" s="12">
        <v>1013</v>
      </c>
      <c r="AT21" s="12" t="str">
        <f t="shared" si="3"/>
        <v>May</v>
      </c>
      <c r="AU21" s="12" t="s">
        <v>15</v>
      </c>
      <c r="AV21" s="11">
        <f t="shared" si="4"/>
        <v>22</v>
      </c>
      <c r="AW21" s="12">
        <f t="shared" si="5"/>
        <v>2</v>
      </c>
      <c r="AX21" s="12">
        <f t="shared" si="6"/>
        <v>3</v>
      </c>
      <c r="AY21" s="12">
        <f t="shared" si="7"/>
        <v>4</v>
      </c>
      <c r="AZ21" s="12">
        <f t="shared" si="8"/>
        <v>31</v>
      </c>
      <c r="BA21" s="12">
        <f>Janreport6[[#This Row],[Days]]-Janreport6[[#This Row],[Absent]]</f>
        <v>29</v>
      </c>
      <c r="BB21" s="27">
        <v>42000</v>
      </c>
      <c r="BC21" s="27">
        <f>Janreport6[[#This Row],[Salary]]/Janreport6[[#This Row],[Days]]</f>
        <v>1354.8387096774193</v>
      </c>
      <c r="BD21" s="27">
        <f>Janreport6[[#This Row],[Per Day Salary]]*Janreport6[[#This Row],[Absent]]</f>
        <v>2709.6774193548385</v>
      </c>
      <c r="BE21" s="27">
        <f>Janreport6[[#This Row],[Salary]]-Janreport6[[#This Row],[Deduction]]</f>
        <v>39290.322580645159</v>
      </c>
      <c r="BF21" s="28"/>
      <c r="BG21" s="33"/>
    </row>
    <row r="22" spans="1:59">
      <c r="A22"/>
      <c r="B22"/>
      <c r="C22"/>
      <c r="F22" s="32"/>
      <c r="G22" s="11">
        <v>14</v>
      </c>
      <c r="H22" s="12">
        <v>1014</v>
      </c>
      <c r="I22" s="13" t="s">
        <v>16</v>
      </c>
      <c r="J22" s="11">
        <f t="shared" si="9"/>
        <v>4</v>
      </c>
      <c r="K22" s="12" t="s">
        <v>43</v>
      </c>
      <c r="L22" s="12" t="s">
        <v>43</v>
      </c>
      <c r="M22" s="12" t="s">
        <v>43</v>
      </c>
      <c r="N22" s="12" t="str">
        <f t="shared" si="11"/>
        <v>WO</v>
      </c>
      <c r="O22" s="12" t="s">
        <v>43</v>
      </c>
      <c r="P22" s="12" t="s">
        <v>43</v>
      </c>
      <c r="Q22" s="12" t="s">
        <v>40</v>
      </c>
      <c r="R22" s="12" t="s">
        <v>43</v>
      </c>
      <c r="S22" s="12" t="s">
        <v>43</v>
      </c>
      <c r="T22" s="12" t="s">
        <v>43</v>
      </c>
      <c r="U22" s="12" t="str">
        <f t="shared" si="11"/>
        <v>WO</v>
      </c>
      <c r="V22" s="12" t="s">
        <v>43</v>
      </c>
      <c r="W22" s="12" t="s">
        <v>43</v>
      </c>
      <c r="X22" s="12" t="s">
        <v>43</v>
      </c>
      <c r="Y22" s="12" t="s">
        <v>43</v>
      </c>
      <c r="Z22" s="12" t="s">
        <v>43</v>
      </c>
      <c r="AA22" s="12" t="s">
        <v>43</v>
      </c>
      <c r="AB22" s="12" t="str">
        <f t="shared" si="10"/>
        <v>WO</v>
      </c>
      <c r="AC22" s="12" t="s">
        <v>43</v>
      </c>
      <c r="AD22" s="12" t="s">
        <v>43</v>
      </c>
      <c r="AE22" s="12" t="s">
        <v>40</v>
      </c>
      <c r="AF22" s="12" t="s">
        <v>43</v>
      </c>
      <c r="AG22" s="12" t="s">
        <v>43</v>
      </c>
      <c r="AH22" s="12" t="s">
        <v>43</v>
      </c>
      <c r="AI22" s="12" t="str">
        <f t="shared" si="10"/>
        <v>WO</v>
      </c>
      <c r="AJ22" s="12" t="s">
        <v>43</v>
      </c>
      <c r="AK22" s="12" t="s">
        <v>43</v>
      </c>
      <c r="AL22" s="12" t="s">
        <v>43</v>
      </c>
      <c r="AM22" s="12" t="s">
        <v>40</v>
      </c>
      <c r="AN22" s="12" t="s">
        <v>43</v>
      </c>
      <c r="AO22" s="13" t="s">
        <v>43</v>
      </c>
      <c r="AP22" s="32"/>
      <c r="AQ22" s="33"/>
      <c r="AR22" s="12">
        <v>14</v>
      </c>
      <c r="AS22" s="12">
        <v>1014</v>
      </c>
      <c r="AT22" s="12" t="str">
        <f t="shared" si="3"/>
        <v>May</v>
      </c>
      <c r="AU22" s="12" t="s">
        <v>16</v>
      </c>
      <c r="AV22" s="11">
        <f t="shared" si="4"/>
        <v>24</v>
      </c>
      <c r="AW22" s="12">
        <f t="shared" si="5"/>
        <v>0</v>
      </c>
      <c r="AX22" s="12">
        <f t="shared" si="6"/>
        <v>3</v>
      </c>
      <c r="AY22" s="12">
        <f t="shared" si="7"/>
        <v>4</v>
      </c>
      <c r="AZ22" s="12">
        <f t="shared" si="8"/>
        <v>31</v>
      </c>
      <c r="BA22" s="12">
        <f>Janreport6[[#This Row],[Days]]-Janreport6[[#This Row],[Absent]]</f>
        <v>31</v>
      </c>
      <c r="BB22" s="27">
        <v>15000</v>
      </c>
      <c r="BC22" s="27">
        <f>Janreport6[[#This Row],[Salary]]/Janreport6[[#This Row],[Days]]</f>
        <v>483.87096774193549</v>
      </c>
      <c r="BD22" s="27">
        <f>Janreport6[[#This Row],[Per Day Salary]]*Janreport6[[#This Row],[Absent]]</f>
        <v>0</v>
      </c>
      <c r="BE22" s="27">
        <f>Janreport6[[#This Row],[Salary]]-Janreport6[[#This Row],[Deduction]]</f>
        <v>15000</v>
      </c>
      <c r="BF22" s="28"/>
      <c r="BG22" s="33"/>
    </row>
    <row r="23" spans="1:59">
      <c r="A23"/>
      <c r="B23"/>
      <c r="C23"/>
      <c r="F23" s="32"/>
      <c r="G23" s="11">
        <v>15</v>
      </c>
      <c r="H23" s="12">
        <v>1015</v>
      </c>
      <c r="I23" s="13" t="s">
        <v>17</v>
      </c>
      <c r="J23" s="11">
        <f t="shared" si="9"/>
        <v>4</v>
      </c>
      <c r="K23" s="12" t="s">
        <v>44</v>
      </c>
      <c r="L23" s="12" t="s">
        <v>43</v>
      </c>
      <c r="M23" s="12" t="s">
        <v>43</v>
      </c>
      <c r="N23" s="12" t="str">
        <f t="shared" si="11"/>
        <v>WO</v>
      </c>
      <c r="O23" s="12" t="s">
        <v>43</v>
      </c>
      <c r="P23" s="12" t="s">
        <v>43</v>
      </c>
      <c r="Q23" s="12" t="s">
        <v>40</v>
      </c>
      <c r="R23" s="12" t="s">
        <v>43</v>
      </c>
      <c r="S23" s="12" t="s">
        <v>43</v>
      </c>
      <c r="T23" s="12" t="s">
        <v>43</v>
      </c>
      <c r="U23" s="12" t="str">
        <f t="shared" si="11"/>
        <v>WO</v>
      </c>
      <c r="V23" s="12" t="s">
        <v>43</v>
      </c>
      <c r="W23" s="12" t="s">
        <v>44</v>
      </c>
      <c r="X23" s="12" t="s">
        <v>43</v>
      </c>
      <c r="Y23" s="12" t="s">
        <v>44</v>
      </c>
      <c r="Z23" s="12" t="s">
        <v>43</v>
      </c>
      <c r="AA23" s="12" t="s">
        <v>43</v>
      </c>
      <c r="AB23" s="12" t="str">
        <f t="shared" si="10"/>
        <v>WO</v>
      </c>
      <c r="AC23" s="12" t="s">
        <v>43</v>
      </c>
      <c r="AD23" s="12" t="s">
        <v>43</v>
      </c>
      <c r="AE23" s="12" t="s">
        <v>40</v>
      </c>
      <c r="AF23" s="12" t="s">
        <v>44</v>
      </c>
      <c r="AG23" s="12" t="s">
        <v>43</v>
      </c>
      <c r="AH23" s="12" t="s">
        <v>43</v>
      </c>
      <c r="AI23" s="12" t="str">
        <f t="shared" si="10"/>
        <v>WO</v>
      </c>
      <c r="AJ23" s="12" t="s">
        <v>43</v>
      </c>
      <c r="AK23" s="12" t="s">
        <v>43</v>
      </c>
      <c r="AL23" s="12" t="s">
        <v>43</v>
      </c>
      <c r="AM23" s="12" t="s">
        <v>40</v>
      </c>
      <c r="AN23" s="12" t="s">
        <v>43</v>
      </c>
      <c r="AO23" s="13" t="s">
        <v>43</v>
      </c>
      <c r="AP23" s="32"/>
      <c r="AQ23" s="33"/>
      <c r="AR23" s="12">
        <v>15</v>
      </c>
      <c r="AS23" s="12">
        <v>1015</v>
      </c>
      <c r="AT23" s="12" t="str">
        <f t="shared" si="3"/>
        <v>May</v>
      </c>
      <c r="AU23" s="12" t="s">
        <v>17</v>
      </c>
      <c r="AV23" s="11">
        <f t="shared" si="4"/>
        <v>20</v>
      </c>
      <c r="AW23" s="12">
        <f t="shared" si="5"/>
        <v>4</v>
      </c>
      <c r="AX23" s="12">
        <f t="shared" si="6"/>
        <v>3</v>
      </c>
      <c r="AY23" s="12">
        <f t="shared" si="7"/>
        <v>4</v>
      </c>
      <c r="AZ23" s="12">
        <f t="shared" si="8"/>
        <v>31</v>
      </c>
      <c r="BA23" s="12">
        <f>Janreport6[[#This Row],[Days]]-Janreport6[[#This Row],[Absent]]</f>
        <v>27</v>
      </c>
      <c r="BB23" s="27">
        <v>46000</v>
      </c>
      <c r="BC23" s="27">
        <f>Janreport6[[#This Row],[Salary]]/Janreport6[[#This Row],[Days]]</f>
        <v>1483.8709677419354</v>
      </c>
      <c r="BD23" s="27">
        <f>Janreport6[[#This Row],[Per Day Salary]]*Janreport6[[#This Row],[Absent]]</f>
        <v>5935.4838709677415</v>
      </c>
      <c r="BE23" s="27">
        <f>Janreport6[[#This Row],[Salary]]-Janreport6[[#This Row],[Deduction]]</f>
        <v>40064.516129032258</v>
      </c>
      <c r="BF23" s="28"/>
      <c r="BG23" s="33"/>
    </row>
    <row r="24" spans="1:59">
      <c r="A24"/>
      <c r="B24"/>
      <c r="C24"/>
      <c r="F24" s="32"/>
      <c r="G24" s="11">
        <v>16</v>
      </c>
      <c r="H24" s="12">
        <v>1016</v>
      </c>
      <c r="I24" s="13" t="s">
        <v>18</v>
      </c>
      <c r="J24" s="11">
        <f t="shared" si="9"/>
        <v>4</v>
      </c>
      <c r="K24" s="12" t="s">
        <v>43</v>
      </c>
      <c r="L24" s="12" t="s">
        <v>43</v>
      </c>
      <c r="M24" s="12" t="s">
        <v>43</v>
      </c>
      <c r="N24" s="12" t="str">
        <f t="shared" si="11"/>
        <v>WO</v>
      </c>
      <c r="O24" s="12" t="s">
        <v>43</v>
      </c>
      <c r="P24" s="12" t="s">
        <v>43</v>
      </c>
      <c r="Q24" s="12" t="s">
        <v>40</v>
      </c>
      <c r="R24" s="12" t="s">
        <v>43</v>
      </c>
      <c r="S24" s="12" t="s">
        <v>43</v>
      </c>
      <c r="T24" s="12" t="s">
        <v>43</v>
      </c>
      <c r="U24" s="12" t="str">
        <f t="shared" si="11"/>
        <v>WO</v>
      </c>
      <c r="V24" s="12" t="s">
        <v>43</v>
      </c>
      <c r="W24" s="12" t="s">
        <v>43</v>
      </c>
      <c r="X24" s="12" t="s">
        <v>43</v>
      </c>
      <c r="Y24" s="12" t="s">
        <v>43</v>
      </c>
      <c r="Z24" s="12" t="s">
        <v>43</v>
      </c>
      <c r="AA24" s="12" t="s">
        <v>43</v>
      </c>
      <c r="AB24" s="12" t="str">
        <f t="shared" si="10"/>
        <v>WO</v>
      </c>
      <c r="AC24" s="12" t="s">
        <v>43</v>
      </c>
      <c r="AD24" s="12" t="s">
        <v>43</v>
      </c>
      <c r="AE24" s="12" t="s">
        <v>40</v>
      </c>
      <c r="AF24" s="12" t="s">
        <v>43</v>
      </c>
      <c r="AG24" s="12" t="s">
        <v>43</v>
      </c>
      <c r="AH24" s="12" t="s">
        <v>43</v>
      </c>
      <c r="AI24" s="12" t="str">
        <f t="shared" si="10"/>
        <v>WO</v>
      </c>
      <c r="AJ24" s="12" t="s">
        <v>43</v>
      </c>
      <c r="AK24" s="12" t="s">
        <v>43</v>
      </c>
      <c r="AL24" s="12" t="s">
        <v>43</v>
      </c>
      <c r="AM24" s="12" t="s">
        <v>40</v>
      </c>
      <c r="AN24" s="12" t="s">
        <v>43</v>
      </c>
      <c r="AO24" s="13" t="s">
        <v>43</v>
      </c>
      <c r="AP24" s="32"/>
      <c r="AQ24" s="33"/>
      <c r="AR24" s="12">
        <v>16</v>
      </c>
      <c r="AS24" s="12">
        <v>1016</v>
      </c>
      <c r="AT24" s="12" t="str">
        <f t="shared" si="3"/>
        <v>May</v>
      </c>
      <c r="AU24" s="12" t="s">
        <v>18</v>
      </c>
      <c r="AV24" s="11">
        <f t="shared" si="4"/>
        <v>24</v>
      </c>
      <c r="AW24" s="12">
        <f t="shared" si="5"/>
        <v>0</v>
      </c>
      <c r="AX24" s="12">
        <f t="shared" si="6"/>
        <v>3</v>
      </c>
      <c r="AY24" s="12">
        <f t="shared" si="7"/>
        <v>4</v>
      </c>
      <c r="AZ24" s="12">
        <f t="shared" si="8"/>
        <v>31</v>
      </c>
      <c r="BA24" s="12">
        <f>Janreport6[[#This Row],[Days]]-Janreport6[[#This Row],[Absent]]</f>
        <v>31</v>
      </c>
      <c r="BB24" s="27">
        <v>52000</v>
      </c>
      <c r="BC24" s="27">
        <f>Janreport6[[#This Row],[Salary]]/Janreport6[[#This Row],[Days]]</f>
        <v>1677.4193548387098</v>
      </c>
      <c r="BD24" s="27">
        <f>Janreport6[[#This Row],[Per Day Salary]]*Janreport6[[#This Row],[Absent]]</f>
        <v>0</v>
      </c>
      <c r="BE24" s="27">
        <f>Janreport6[[#This Row],[Salary]]-Janreport6[[#This Row],[Deduction]]</f>
        <v>52000</v>
      </c>
      <c r="BF24" s="28"/>
      <c r="BG24" s="33"/>
    </row>
    <row r="25" spans="1:59">
      <c r="A25"/>
      <c r="B25"/>
      <c r="C25"/>
      <c r="F25" s="32"/>
      <c r="G25" s="11">
        <v>17</v>
      </c>
      <c r="H25" s="12">
        <v>1017</v>
      </c>
      <c r="I25" s="13" t="s">
        <v>19</v>
      </c>
      <c r="J25" s="11">
        <f t="shared" si="9"/>
        <v>4</v>
      </c>
      <c r="K25" s="12" t="s">
        <v>43</v>
      </c>
      <c r="L25" s="12" t="s">
        <v>43</v>
      </c>
      <c r="M25" s="12" t="s">
        <v>43</v>
      </c>
      <c r="N25" s="12" t="str">
        <f t="shared" si="11"/>
        <v>WO</v>
      </c>
      <c r="O25" s="12" t="s">
        <v>43</v>
      </c>
      <c r="P25" s="12" t="s">
        <v>43</v>
      </c>
      <c r="Q25" s="12" t="s">
        <v>40</v>
      </c>
      <c r="R25" s="12" t="s">
        <v>43</v>
      </c>
      <c r="S25" s="12" t="s">
        <v>43</v>
      </c>
      <c r="T25" s="12" t="s">
        <v>43</v>
      </c>
      <c r="U25" s="12" t="str">
        <f t="shared" si="11"/>
        <v>WO</v>
      </c>
      <c r="V25" s="12" t="s">
        <v>43</v>
      </c>
      <c r="W25" s="12" t="s">
        <v>43</v>
      </c>
      <c r="X25" s="12" t="s">
        <v>43</v>
      </c>
      <c r="Y25" s="12" t="s">
        <v>43</v>
      </c>
      <c r="Z25" s="12" t="s">
        <v>43</v>
      </c>
      <c r="AA25" s="12" t="s">
        <v>43</v>
      </c>
      <c r="AB25" s="12" t="str">
        <f t="shared" si="10"/>
        <v>WO</v>
      </c>
      <c r="AC25" s="12" t="s">
        <v>43</v>
      </c>
      <c r="AD25" s="12" t="s">
        <v>43</v>
      </c>
      <c r="AE25" s="12" t="s">
        <v>40</v>
      </c>
      <c r="AF25" s="12" t="s">
        <v>43</v>
      </c>
      <c r="AG25" s="12" t="s">
        <v>43</v>
      </c>
      <c r="AH25" s="12" t="s">
        <v>43</v>
      </c>
      <c r="AI25" s="12" t="str">
        <f t="shared" si="10"/>
        <v>WO</v>
      </c>
      <c r="AJ25" s="12" t="s">
        <v>43</v>
      </c>
      <c r="AK25" s="12" t="s">
        <v>43</v>
      </c>
      <c r="AL25" s="12" t="s">
        <v>43</v>
      </c>
      <c r="AM25" s="12" t="s">
        <v>40</v>
      </c>
      <c r="AN25" s="12" t="s">
        <v>43</v>
      </c>
      <c r="AO25" s="13" t="s">
        <v>44</v>
      </c>
      <c r="AP25" s="32"/>
      <c r="AQ25" s="33"/>
      <c r="AR25" s="12">
        <v>17</v>
      </c>
      <c r="AS25" s="12">
        <v>1017</v>
      </c>
      <c r="AT25" s="12" t="str">
        <f t="shared" si="3"/>
        <v>May</v>
      </c>
      <c r="AU25" s="12" t="s">
        <v>19</v>
      </c>
      <c r="AV25" s="11">
        <f t="shared" si="4"/>
        <v>23</v>
      </c>
      <c r="AW25" s="12">
        <f t="shared" si="5"/>
        <v>1</v>
      </c>
      <c r="AX25" s="12">
        <f t="shared" si="6"/>
        <v>3</v>
      </c>
      <c r="AY25" s="12">
        <f t="shared" si="7"/>
        <v>4</v>
      </c>
      <c r="AZ25" s="12">
        <f t="shared" si="8"/>
        <v>31</v>
      </c>
      <c r="BA25" s="12">
        <f>Janreport6[[#This Row],[Days]]-Janreport6[[#This Row],[Absent]]</f>
        <v>30</v>
      </c>
      <c r="BB25" s="27">
        <v>42000</v>
      </c>
      <c r="BC25" s="27">
        <f>Janreport6[[#This Row],[Salary]]/Janreport6[[#This Row],[Days]]</f>
        <v>1354.8387096774193</v>
      </c>
      <c r="BD25" s="27">
        <f>Janreport6[[#This Row],[Per Day Salary]]*Janreport6[[#This Row],[Absent]]</f>
        <v>1354.8387096774193</v>
      </c>
      <c r="BE25" s="27">
        <f>Janreport6[[#This Row],[Salary]]-Janreport6[[#This Row],[Deduction]]</f>
        <v>40645.161290322583</v>
      </c>
      <c r="BF25" s="28"/>
      <c r="BG25" s="33"/>
    </row>
    <row r="26" spans="1:59">
      <c r="A26"/>
      <c r="B26"/>
      <c r="C26"/>
      <c r="F26" s="32"/>
      <c r="G26" s="11">
        <v>18</v>
      </c>
      <c r="H26" s="12">
        <v>1018</v>
      </c>
      <c r="I26" s="13" t="s">
        <v>20</v>
      </c>
      <c r="J26" s="11">
        <f t="shared" si="9"/>
        <v>4</v>
      </c>
      <c r="K26" s="12" t="s">
        <v>43</v>
      </c>
      <c r="L26" s="12" t="s">
        <v>43</v>
      </c>
      <c r="M26" s="12" t="s">
        <v>43</v>
      </c>
      <c r="N26" s="12" t="str">
        <f t="shared" si="11"/>
        <v>WO</v>
      </c>
      <c r="O26" s="12" t="s">
        <v>43</v>
      </c>
      <c r="P26" s="12" t="s">
        <v>43</v>
      </c>
      <c r="Q26" s="12" t="s">
        <v>40</v>
      </c>
      <c r="R26" s="12" t="s">
        <v>43</v>
      </c>
      <c r="S26" s="12" t="s">
        <v>43</v>
      </c>
      <c r="T26" s="12" t="s">
        <v>43</v>
      </c>
      <c r="U26" s="12" t="str">
        <f t="shared" si="11"/>
        <v>WO</v>
      </c>
      <c r="V26" s="12" t="s">
        <v>43</v>
      </c>
      <c r="W26" s="12" t="s">
        <v>43</v>
      </c>
      <c r="X26" s="12" t="s">
        <v>43</v>
      </c>
      <c r="Y26" s="12" t="s">
        <v>43</v>
      </c>
      <c r="Z26" s="12" t="s">
        <v>43</v>
      </c>
      <c r="AA26" s="12" t="s">
        <v>43</v>
      </c>
      <c r="AB26" s="12" t="str">
        <f t="shared" si="10"/>
        <v>WO</v>
      </c>
      <c r="AC26" s="12" t="s">
        <v>43</v>
      </c>
      <c r="AD26" s="12" t="s">
        <v>43</v>
      </c>
      <c r="AE26" s="12" t="s">
        <v>40</v>
      </c>
      <c r="AF26" s="12" t="s">
        <v>43</v>
      </c>
      <c r="AG26" s="12" t="s">
        <v>43</v>
      </c>
      <c r="AH26" s="12" t="s">
        <v>43</v>
      </c>
      <c r="AI26" s="12" t="str">
        <f t="shared" si="10"/>
        <v>WO</v>
      </c>
      <c r="AJ26" s="12" t="s">
        <v>43</v>
      </c>
      <c r="AK26" s="12" t="s">
        <v>43</v>
      </c>
      <c r="AL26" s="12" t="s">
        <v>43</v>
      </c>
      <c r="AM26" s="12" t="s">
        <v>40</v>
      </c>
      <c r="AN26" s="12" t="s">
        <v>43</v>
      </c>
      <c r="AO26" s="13" t="s">
        <v>43</v>
      </c>
      <c r="AP26" s="32"/>
      <c r="AQ26" s="33"/>
      <c r="AR26" s="12">
        <v>18</v>
      </c>
      <c r="AS26" s="12">
        <v>1018</v>
      </c>
      <c r="AT26" s="12" t="str">
        <f t="shared" si="3"/>
        <v>May</v>
      </c>
      <c r="AU26" s="12" t="s">
        <v>20</v>
      </c>
      <c r="AV26" s="11">
        <f t="shared" si="4"/>
        <v>24</v>
      </c>
      <c r="AW26" s="12">
        <f t="shared" si="5"/>
        <v>0</v>
      </c>
      <c r="AX26" s="12">
        <f t="shared" si="6"/>
        <v>3</v>
      </c>
      <c r="AY26" s="12">
        <f t="shared" si="7"/>
        <v>4</v>
      </c>
      <c r="AZ26" s="12">
        <f t="shared" si="8"/>
        <v>31</v>
      </c>
      <c r="BA26" s="12">
        <f>Janreport6[[#This Row],[Days]]-Janreport6[[#This Row],[Absent]]</f>
        <v>31</v>
      </c>
      <c r="BB26" s="27">
        <v>62000</v>
      </c>
      <c r="BC26" s="27">
        <f>Janreport6[[#This Row],[Salary]]/Janreport6[[#This Row],[Days]]</f>
        <v>2000</v>
      </c>
      <c r="BD26" s="27">
        <f>Janreport6[[#This Row],[Per Day Salary]]*Janreport6[[#This Row],[Absent]]</f>
        <v>0</v>
      </c>
      <c r="BE26" s="27">
        <f>Janreport6[[#This Row],[Salary]]-Janreport6[[#This Row],[Deduction]]</f>
        <v>62000</v>
      </c>
      <c r="BF26" s="28"/>
      <c r="BG26" s="33"/>
    </row>
    <row r="27" spans="1:59">
      <c r="A27"/>
      <c r="B27"/>
      <c r="C27"/>
      <c r="F27" s="32"/>
      <c r="G27" s="11">
        <v>19</v>
      </c>
      <c r="H27" s="12">
        <v>1019</v>
      </c>
      <c r="I27" s="13" t="s">
        <v>21</v>
      </c>
      <c r="J27" s="11">
        <f t="shared" si="9"/>
        <v>4</v>
      </c>
      <c r="K27" s="12" t="s">
        <v>43</v>
      </c>
      <c r="L27" s="12" t="s">
        <v>43</v>
      </c>
      <c r="M27" s="12" t="s">
        <v>43</v>
      </c>
      <c r="N27" s="12" t="str">
        <f t="shared" si="11"/>
        <v>WO</v>
      </c>
      <c r="O27" s="12" t="s">
        <v>43</v>
      </c>
      <c r="P27" s="12" t="s">
        <v>43</v>
      </c>
      <c r="Q27" s="12" t="s">
        <v>40</v>
      </c>
      <c r="R27" s="12" t="s">
        <v>43</v>
      </c>
      <c r="S27" s="12" t="s">
        <v>43</v>
      </c>
      <c r="T27" s="12" t="s">
        <v>43</v>
      </c>
      <c r="U27" s="12" t="str">
        <f t="shared" si="11"/>
        <v>WO</v>
      </c>
      <c r="V27" s="12" t="s">
        <v>43</v>
      </c>
      <c r="W27" s="12" t="s">
        <v>43</v>
      </c>
      <c r="X27" s="12" t="s">
        <v>43</v>
      </c>
      <c r="Y27" s="12" t="s">
        <v>43</v>
      </c>
      <c r="Z27" s="12" t="s">
        <v>43</v>
      </c>
      <c r="AA27" s="12" t="s">
        <v>43</v>
      </c>
      <c r="AB27" s="12" t="str">
        <f t="shared" si="10"/>
        <v>WO</v>
      </c>
      <c r="AC27" s="12" t="s">
        <v>43</v>
      </c>
      <c r="AD27" s="12" t="s">
        <v>43</v>
      </c>
      <c r="AE27" s="12" t="s">
        <v>40</v>
      </c>
      <c r="AF27" s="12" t="s">
        <v>43</v>
      </c>
      <c r="AG27" s="12" t="s">
        <v>43</v>
      </c>
      <c r="AH27" s="12" t="s">
        <v>43</v>
      </c>
      <c r="AI27" s="12" t="str">
        <f t="shared" si="10"/>
        <v>WO</v>
      </c>
      <c r="AJ27" s="12" t="s">
        <v>43</v>
      </c>
      <c r="AK27" s="12" t="s">
        <v>43</v>
      </c>
      <c r="AL27" s="12" t="s">
        <v>43</v>
      </c>
      <c r="AM27" s="12" t="s">
        <v>40</v>
      </c>
      <c r="AN27" s="12" t="s">
        <v>43</v>
      </c>
      <c r="AO27" s="13" t="s">
        <v>43</v>
      </c>
      <c r="AP27" s="32"/>
      <c r="AQ27" s="33"/>
      <c r="AR27" s="12">
        <v>19</v>
      </c>
      <c r="AS27" s="12">
        <v>1019</v>
      </c>
      <c r="AT27" s="12" t="str">
        <f t="shared" si="3"/>
        <v>May</v>
      </c>
      <c r="AU27" s="12" t="s">
        <v>21</v>
      </c>
      <c r="AV27" s="11">
        <f t="shared" si="4"/>
        <v>24</v>
      </c>
      <c r="AW27" s="12">
        <f t="shared" si="5"/>
        <v>0</v>
      </c>
      <c r="AX27" s="12">
        <f t="shared" si="6"/>
        <v>3</v>
      </c>
      <c r="AY27" s="12">
        <f t="shared" si="7"/>
        <v>4</v>
      </c>
      <c r="AZ27" s="12">
        <f t="shared" si="8"/>
        <v>31</v>
      </c>
      <c r="BA27" s="12">
        <f>Janreport6[[#This Row],[Days]]-Janreport6[[#This Row],[Absent]]</f>
        <v>31</v>
      </c>
      <c r="BB27" s="27">
        <v>41000</v>
      </c>
      <c r="BC27" s="27">
        <f>Janreport6[[#This Row],[Salary]]/Janreport6[[#This Row],[Days]]</f>
        <v>1322.5806451612902</v>
      </c>
      <c r="BD27" s="27">
        <f>Janreport6[[#This Row],[Per Day Salary]]*Janreport6[[#This Row],[Absent]]</f>
        <v>0</v>
      </c>
      <c r="BE27" s="27">
        <f>Janreport6[[#This Row],[Salary]]-Janreport6[[#This Row],[Deduction]]</f>
        <v>41000</v>
      </c>
      <c r="BF27" s="28"/>
      <c r="BG27" s="33"/>
    </row>
    <row r="28" spans="1:59" ht="14.4" thickBot="1">
      <c r="A28"/>
      <c r="B28"/>
      <c r="C28"/>
      <c r="F28" s="32"/>
      <c r="G28" s="14">
        <v>20</v>
      </c>
      <c r="H28" s="15">
        <v>1020</v>
      </c>
      <c r="I28" s="16" t="s">
        <v>22</v>
      </c>
      <c r="J28" s="14">
        <f t="shared" si="9"/>
        <v>4</v>
      </c>
      <c r="K28" s="15" t="s">
        <v>43</v>
      </c>
      <c r="L28" s="15" t="s">
        <v>43</v>
      </c>
      <c r="M28" s="15" t="s">
        <v>43</v>
      </c>
      <c r="N28" s="15" t="str">
        <f t="shared" si="11"/>
        <v>WO</v>
      </c>
      <c r="O28" s="15" t="s">
        <v>43</v>
      </c>
      <c r="P28" s="15" t="s">
        <v>43</v>
      </c>
      <c r="Q28" s="15" t="s">
        <v>40</v>
      </c>
      <c r="R28" s="15" t="s">
        <v>43</v>
      </c>
      <c r="S28" s="15" t="s">
        <v>43</v>
      </c>
      <c r="T28" s="15" t="s">
        <v>43</v>
      </c>
      <c r="U28" s="15" t="str">
        <f t="shared" si="11"/>
        <v>WO</v>
      </c>
      <c r="V28" s="15" t="s">
        <v>43</v>
      </c>
      <c r="W28" s="15" t="s">
        <v>43</v>
      </c>
      <c r="X28" s="15" t="s">
        <v>43</v>
      </c>
      <c r="Y28" s="15" t="s">
        <v>43</v>
      </c>
      <c r="Z28" s="15" t="s">
        <v>43</v>
      </c>
      <c r="AA28" s="15" t="s">
        <v>43</v>
      </c>
      <c r="AB28" s="15" t="str">
        <f t="shared" si="10"/>
        <v>WO</v>
      </c>
      <c r="AC28" s="15" t="s">
        <v>43</v>
      </c>
      <c r="AD28" s="15" t="s">
        <v>43</v>
      </c>
      <c r="AE28" s="15" t="s">
        <v>40</v>
      </c>
      <c r="AF28" s="15" t="s">
        <v>43</v>
      </c>
      <c r="AG28" s="15" t="s">
        <v>43</v>
      </c>
      <c r="AH28" s="15" t="s">
        <v>43</v>
      </c>
      <c r="AI28" s="15" t="str">
        <f t="shared" si="10"/>
        <v>WO</v>
      </c>
      <c r="AJ28" s="15" t="s">
        <v>43</v>
      </c>
      <c r="AK28" s="15" t="s">
        <v>43</v>
      </c>
      <c r="AL28" s="15" t="s">
        <v>43</v>
      </c>
      <c r="AM28" s="15" t="s">
        <v>40</v>
      </c>
      <c r="AN28" s="15" t="s">
        <v>43</v>
      </c>
      <c r="AO28" s="16" t="s">
        <v>43</v>
      </c>
      <c r="AP28" s="32"/>
      <c r="AQ28" s="33"/>
      <c r="AR28" s="15">
        <v>20</v>
      </c>
      <c r="AS28" s="15">
        <v>1020</v>
      </c>
      <c r="AT28" s="15" t="str">
        <f t="shared" si="3"/>
        <v>May</v>
      </c>
      <c r="AU28" s="15" t="s">
        <v>22</v>
      </c>
      <c r="AV28" s="14">
        <f t="shared" si="4"/>
        <v>24</v>
      </c>
      <c r="AW28" s="15">
        <f t="shared" si="5"/>
        <v>0</v>
      </c>
      <c r="AX28" s="15">
        <f t="shared" si="6"/>
        <v>3</v>
      </c>
      <c r="AY28" s="15">
        <f t="shared" si="7"/>
        <v>4</v>
      </c>
      <c r="AZ28" s="15">
        <f t="shared" si="8"/>
        <v>31</v>
      </c>
      <c r="BA28" s="15">
        <f>Janreport6[[#This Row],[Days]]-Janreport6[[#This Row],[Absent]]</f>
        <v>31</v>
      </c>
      <c r="BB28" s="29">
        <v>30000</v>
      </c>
      <c r="BC28" s="29">
        <f>Janreport6[[#This Row],[Salary]]/Janreport6[[#This Row],[Days]]</f>
        <v>967.74193548387098</v>
      </c>
      <c r="BD28" s="29">
        <f>Janreport6[[#This Row],[Per Day Salary]]*Janreport6[[#This Row],[Absent]]</f>
        <v>0</v>
      </c>
      <c r="BE28" s="29">
        <f>Janreport6[[#This Row],[Salary]]-Janreport6[[#This Row],[Deduction]]</f>
        <v>30000</v>
      </c>
      <c r="BF28" s="30"/>
      <c r="BG28" s="33"/>
    </row>
    <row r="29" spans="1:59" ht="14.4" thickTop="1">
      <c r="A29"/>
      <c r="B29"/>
      <c r="C29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</row>
    <row r="30" spans="1:59">
      <c r="A30"/>
      <c r="B30"/>
      <c r="C30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</row>
    <row r="31" spans="1:59">
      <c r="A31"/>
      <c r="B31"/>
      <c r="C31"/>
    </row>
    <row r="32" spans="1:59">
      <c r="A32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</sheetData>
  <mergeCells count="1">
    <mergeCell ref="G7:I7"/>
  </mergeCells>
  <conditionalFormatting sqref="K9:AO28">
    <cfRule type="containsText" dxfId="183" priority="1" operator="containsText" text="L">
      <formula>NOT(ISERROR(SEARCH("L",K9)))</formula>
    </cfRule>
    <cfRule type="containsText" dxfId="182" priority="2" operator="containsText" text="A">
      <formula>NOT(ISERROR(SEARCH("A",K9)))</formula>
    </cfRule>
    <cfRule type="containsText" dxfId="181" priority="3" operator="containsText" text="P">
      <formula>NOT(ISERROR(SEARCH("P",K9)))</formula>
    </cfRule>
    <cfRule type="containsText" dxfId="180" priority="4" operator="containsText" text="WO">
      <formula>NOT(ISERROR(SEARCH("WO",K9)))</formula>
    </cfRule>
  </conditionalFormatting>
  <dataValidations count="1">
    <dataValidation type="list" allowBlank="1" showInputMessage="1" showErrorMessage="1" sqref="K9:M28 O9:T28 V9:AA28 AC9:AH28 AJ9:AO28" xr:uid="{56A55A92-98C2-4A4A-892E-243F1DB99167}">
      <formula1>"P ,A 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7E72297-6341-4A68-ABB6-AC8B6D6E9202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C9A034E8-9C91-4DD9-9185-C9156BD51BD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May!AV9:AY9</xm:f>
              <xm:sqref>BF9</xm:sqref>
            </x14:sparkline>
            <x14:sparkline>
              <xm:f>May!AV10:AY10</xm:f>
              <xm:sqref>BF10</xm:sqref>
            </x14:sparkline>
            <x14:sparkline>
              <xm:f>May!AV11:AY11</xm:f>
              <xm:sqref>BF11</xm:sqref>
            </x14:sparkline>
            <x14:sparkline>
              <xm:f>May!AV12:AY12</xm:f>
              <xm:sqref>BF12</xm:sqref>
            </x14:sparkline>
            <x14:sparkline>
              <xm:f>May!AV13:AY13</xm:f>
              <xm:sqref>BF13</xm:sqref>
            </x14:sparkline>
            <x14:sparkline>
              <xm:f>May!AV14:AY14</xm:f>
              <xm:sqref>BF14</xm:sqref>
            </x14:sparkline>
            <x14:sparkline>
              <xm:f>May!AV15:AY15</xm:f>
              <xm:sqref>BF15</xm:sqref>
            </x14:sparkline>
            <x14:sparkline>
              <xm:f>May!AV16:AY16</xm:f>
              <xm:sqref>BF16</xm:sqref>
            </x14:sparkline>
            <x14:sparkline>
              <xm:f>May!AV17:AY17</xm:f>
              <xm:sqref>BF17</xm:sqref>
            </x14:sparkline>
            <x14:sparkline>
              <xm:f>May!AV18:AY18</xm:f>
              <xm:sqref>BF18</xm:sqref>
            </x14:sparkline>
            <x14:sparkline>
              <xm:f>May!AV19:AY19</xm:f>
              <xm:sqref>BF19</xm:sqref>
            </x14:sparkline>
            <x14:sparkline>
              <xm:f>May!AV20:AY20</xm:f>
              <xm:sqref>BF20</xm:sqref>
            </x14:sparkline>
            <x14:sparkline>
              <xm:f>May!AV21:AY21</xm:f>
              <xm:sqref>BF21</xm:sqref>
            </x14:sparkline>
            <x14:sparkline>
              <xm:f>May!AV22:AY22</xm:f>
              <xm:sqref>BF22</xm:sqref>
            </x14:sparkline>
            <x14:sparkline>
              <xm:f>May!AV23:AY23</xm:f>
              <xm:sqref>BF23</xm:sqref>
            </x14:sparkline>
            <x14:sparkline>
              <xm:f>May!AV24:AY24</xm:f>
              <xm:sqref>BF24</xm:sqref>
            </x14:sparkline>
            <x14:sparkline>
              <xm:f>May!AV25:AY25</xm:f>
              <xm:sqref>BF25</xm:sqref>
            </x14:sparkline>
            <x14:sparkline>
              <xm:f>May!AV26:AY26</xm:f>
              <xm:sqref>BF26</xm:sqref>
            </x14:sparkline>
            <x14:sparkline>
              <xm:f>May!AV27:AY27</xm:f>
              <xm:sqref>BF27</xm:sqref>
            </x14:sparkline>
            <x14:sparkline>
              <xm:f>May!AV28:AY28</xm:f>
              <xm:sqref>BF28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81652-3260-489C-A385-55E406B00CA6}">
  <dimension ref="A1:BG37"/>
  <sheetViews>
    <sheetView workbookViewId="0"/>
  </sheetViews>
  <sheetFormatPr defaultColWidth="8.69921875" defaultRowHeight="13.8"/>
  <cols>
    <col min="1" max="6" width="8.69921875" style="31"/>
    <col min="7" max="7" width="4.796875" style="31" bestFit="1" customWidth="1"/>
    <col min="8" max="8" width="11.296875" style="31" bestFit="1" customWidth="1"/>
    <col min="9" max="9" width="15.19921875" style="31" bestFit="1" customWidth="1"/>
    <col min="10" max="10" width="8.09765625" style="31" bestFit="1" customWidth="1"/>
    <col min="11" max="11" width="4.5" style="31" bestFit="1" customWidth="1"/>
    <col min="12" max="12" width="10.69921875" style="31" bestFit="1" customWidth="1"/>
    <col min="13" max="13" width="3" style="31" bestFit="1" customWidth="1"/>
    <col min="14" max="14" width="3.5" style="31" bestFit="1" customWidth="1"/>
    <col min="15" max="15" width="4.09765625" style="31" bestFit="1" customWidth="1"/>
    <col min="16" max="16" width="4.3984375" style="31" bestFit="1" customWidth="1"/>
    <col min="17" max="17" width="3.796875" style="31" bestFit="1" customWidth="1"/>
    <col min="18" max="18" width="4.5" style="31" bestFit="1" customWidth="1"/>
    <col min="19" max="19" width="3.8984375" style="31" bestFit="1" customWidth="1"/>
    <col min="20" max="20" width="3" style="31" bestFit="1" customWidth="1"/>
    <col min="21" max="21" width="3.5" style="31" bestFit="1" customWidth="1"/>
    <col min="22" max="22" width="4.09765625" style="31" bestFit="1" customWidth="1"/>
    <col min="23" max="23" width="4.3984375" style="31" bestFit="1" customWidth="1"/>
    <col min="24" max="24" width="3.796875" style="31" bestFit="1" customWidth="1"/>
    <col min="25" max="25" width="4.5" style="31" bestFit="1" customWidth="1"/>
    <col min="26" max="26" width="3.8984375" style="31" bestFit="1" customWidth="1"/>
    <col min="27" max="27" width="3" style="31" bestFit="1" customWidth="1"/>
    <col min="28" max="28" width="3.5" style="31" bestFit="1" customWidth="1"/>
    <col min="29" max="29" width="4.09765625" style="31" bestFit="1" customWidth="1"/>
    <col min="30" max="30" width="4.3984375" style="31" bestFit="1" customWidth="1"/>
    <col min="31" max="31" width="3.796875" style="31" bestFit="1" customWidth="1"/>
    <col min="32" max="32" width="4.5" style="31" bestFit="1" customWidth="1"/>
    <col min="33" max="33" width="3.8984375" style="31" bestFit="1" customWidth="1"/>
    <col min="34" max="34" width="3" style="31" bestFit="1" customWidth="1"/>
    <col min="35" max="35" width="3.5" style="31" bestFit="1" customWidth="1"/>
    <col min="36" max="36" width="4.09765625" style="31" bestFit="1" customWidth="1"/>
    <col min="37" max="37" width="4.3984375" style="31" bestFit="1" customWidth="1"/>
    <col min="38" max="38" width="3.796875" style="31" bestFit="1" customWidth="1"/>
    <col min="39" max="39" width="4.5" style="31" bestFit="1" customWidth="1"/>
    <col min="40" max="40" width="3.8984375" style="31" bestFit="1" customWidth="1"/>
    <col min="41" max="41" width="3" style="31" bestFit="1" customWidth="1"/>
    <col min="42" max="43" width="8.69921875" style="31"/>
    <col min="44" max="44" width="6.796875" style="31" customWidth="1"/>
    <col min="45" max="46" width="13.19921875" style="31" customWidth="1"/>
    <col min="47" max="47" width="16.296875" style="31" customWidth="1"/>
    <col min="48" max="48" width="9.19921875" style="31" customWidth="1"/>
    <col min="49" max="50" width="8.69921875" style="31"/>
    <col min="51" max="51" width="9.69921875" style="31" customWidth="1"/>
    <col min="52" max="52" width="8.69921875" style="31"/>
    <col min="53" max="53" width="11" style="31" customWidth="1"/>
    <col min="54" max="54" width="11.3984375" style="31" bestFit="1" customWidth="1"/>
    <col min="55" max="55" width="14.59765625" style="31" customWidth="1"/>
    <col min="56" max="56" width="13" style="31" customWidth="1"/>
    <col min="57" max="57" width="12.5" style="31" customWidth="1"/>
    <col min="58" max="58" width="19" style="31" customWidth="1"/>
    <col min="59" max="16384" width="8.69921875" style="31"/>
  </cols>
  <sheetData>
    <row r="1" spans="1:59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9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9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9">
      <c r="A4"/>
      <c r="B4"/>
      <c r="C4"/>
      <c r="F4" s="34"/>
      <c r="G4" s="34"/>
      <c r="H4" s="34"/>
      <c r="I4" s="34"/>
      <c r="J4" s="34"/>
      <c r="K4" s="34"/>
      <c r="L4" s="34"/>
      <c r="M4" s="34"/>
    </row>
    <row r="5" spans="1:59">
      <c r="A5"/>
      <c r="B5"/>
      <c r="C5"/>
      <c r="F5" s="34"/>
      <c r="G5" s="34" t="s">
        <v>27</v>
      </c>
      <c r="H5" s="35">
        <v>45809</v>
      </c>
      <c r="I5" s="34">
        <f>(DATEDIF($H$5,$L$5,"D"))+1</f>
        <v>30</v>
      </c>
      <c r="J5" s="34" t="str">
        <f>TEXT(H5,"MMMM")</f>
        <v>June</v>
      </c>
      <c r="K5" s="34" t="s">
        <v>28</v>
      </c>
      <c r="L5" s="35">
        <f>EOMONTH(H5,0)</f>
        <v>45838</v>
      </c>
      <c r="M5" s="34"/>
    </row>
    <row r="6" spans="1:59" ht="14.4" thickBot="1">
      <c r="A6"/>
      <c r="B6"/>
      <c r="C6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</row>
    <row r="7" spans="1:59" ht="15" thickTop="1" thickBot="1">
      <c r="A7"/>
      <c r="B7"/>
      <c r="C7"/>
      <c r="F7" s="32"/>
      <c r="G7" s="42" t="s">
        <v>30</v>
      </c>
      <c r="H7" s="43"/>
      <c r="I7" s="44"/>
      <c r="J7" s="20" t="s">
        <v>29</v>
      </c>
      <c r="K7" s="21" t="str">
        <f>TEXT(K8,"DDD")</f>
        <v>Sun</v>
      </c>
      <c r="L7" s="21" t="str">
        <f t="shared" ref="L7:AO7" si="0">TEXT(L8,"DDD")</f>
        <v>Mon</v>
      </c>
      <c r="M7" s="21" t="str">
        <f t="shared" si="0"/>
        <v>Tue</v>
      </c>
      <c r="N7" s="21" t="str">
        <f t="shared" si="0"/>
        <v>Wed</v>
      </c>
      <c r="O7" s="21" t="str">
        <f t="shared" si="0"/>
        <v>Thu</v>
      </c>
      <c r="P7" s="21" t="str">
        <f t="shared" si="0"/>
        <v>Fri</v>
      </c>
      <c r="Q7" s="21" t="str">
        <f t="shared" si="0"/>
        <v>Sat</v>
      </c>
      <c r="R7" s="21" t="str">
        <f t="shared" si="0"/>
        <v>Sun</v>
      </c>
      <c r="S7" s="21" t="str">
        <f t="shared" si="0"/>
        <v>Mon</v>
      </c>
      <c r="T7" s="21" t="str">
        <f t="shared" si="0"/>
        <v>Tue</v>
      </c>
      <c r="U7" s="21" t="str">
        <f t="shared" si="0"/>
        <v>Wed</v>
      </c>
      <c r="V7" s="21" t="str">
        <f t="shared" si="0"/>
        <v>Thu</v>
      </c>
      <c r="W7" s="21" t="str">
        <f t="shared" si="0"/>
        <v>Fri</v>
      </c>
      <c r="X7" s="21" t="str">
        <f t="shared" si="0"/>
        <v>Sat</v>
      </c>
      <c r="Y7" s="21" t="str">
        <f t="shared" si="0"/>
        <v>Sun</v>
      </c>
      <c r="Z7" s="21" t="str">
        <f t="shared" si="0"/>
        <v>Mon</v>
      </c>
      <c r="AA7" s="21" t="str">
        <f t="shared" si="0"/>
        <v>Tue</v>
      </c>
      <c r="AB7" s="21" t="str">
        <f t="shared" si="0"/>
        <v>Wed</v>
      </c>
      <c r="AC7" s="21" t="str">
        <f t="shared" si="0"/>
        <v>Thu</v>
      </c>
      <c r="AD7" s="21" t="str">
        <f t="shared" si="0"/>
        <v>Fri</v>
      </c>
      <c r="AE7" s="21" t="str">
        <f t="shared" si="0"/>
        <v>Sat</v>
      </c>
      <c r="AF7" s="21" t="str">
        <f t="shared" si="0"/>
        <v>Sun</v>
      </c>
      <c r="AG7" s="21" t="str">
        <f t="shared" si="0"/>
        <v>Mon</v>
      </c>
      <c r="AH7" s="21" t="str">
        <f t="shared" si="0"/>
        <v>Tue</v>
      </c>
      <c r="AI7" s="21" t="str">
        <f t="shared" si="0"/>
        <v>Wed</v>
      </c>
      <c r="AJ7" s="21" t="str">
        <f t="shared" si="0"/>
        <v>Thu</v>
      </c>
      <c r="AK7" s="21" t="str">
        <f t="shared" si="0"/>
        <v>Fri</v>
      </c>
      <c r="AL7" s="21" t="str">
        <f t="shared" si="0"/>
        <v>Sat</v>
      </c>
      <c r="AM7" s="21" t="str">
        <f t="shared" si="0"/>
        <v>Sun</v>
      </c>
      <c r="AN7" s="21" t="str">
        <f t="shared" si="0"/>
        <v>Mon</v>
      </c>
      <c r="AO7" s="22" t="str">
        <f t="shared" si="0"/>
        <v/>
      </c>
      <c r="AP7" s="32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</row>
    <row r="8" spans="1:59" ht="15" thickTop="1" thickBot="1">
      <c r="A8"/>
      <c r="B8"/>
      <c r="C8"/>
      <c r="F8" s="32"/>
      <c r="G8" s="8" t="s">
        <v>23</v>
      </c>
      <c r="H8" s="9" t="s">
        <v>24</v>
      </c>
      <c r="I8" s="10" t="s">
        <v>25</v>
      </c>
      <c r="J8" s="17" t="s">
        <v>26</v>
      </c>
      <c r="K8" s="18">
        <f>H5</f>
        <v>45809</v>
      </c>
      <c r="L8" s="18">
        <f>IF(K8&lt;$L$5,K8+1,"")</f>
        <v>45810</v>
      </c>
      <c r="M8" s="18">
        <f t="shared" ref="M8:AO8" si="1">IF(L8&lt;$L$5,L8+1,"")</f>
        <v>45811</v>
      </c>
      <c r="N8" s="18">
        <f t="shared" si="1"/>
        <v>45812</v>
      </c>
      <c r="O8" s="18">
        <f t="shared" si="1"/>
        <v>45813</v>
      </c>
      <c r="P8" s="18">
        <f t="shared" si="1"/>
        <v>45814</v>
      </c>
      <c r="Q8" s="18">
        <f t="shared" si="1"/>
        <v>45815</v>
      </c>
      <c r="R8" s="18">
        <f t="shared" si="1"/>
        <v>45816</v>
      </c>
      <c r="S8" s="18">
        <f t="shared" si="1"/>
        <v>45817</v>
      </c>
      <c r="T8" s="18">
        <f t="shared" si="1"/>
        <v>45818</v>
      </c>
      <c r="U8" s="18">
        <f t="shared" si="1"/>
        <v>45819</v>
      </c>
      <c r="V8" s="18">
        <f t="shared" si="1"/>
        <v>45820</v>
      </c>
      <c r="W8" s="18">
        <f t="shared" si="1"/>
        <v>45821</v>
      </c>
      <c r="X8" s="18">
        <f t="shared" si="1"/>
        <v>45822</v>
      </c>
      <c r="Y8" s="18">
        <f t="shared" si="1"/>
        <v>45823</v>
      </c>
      <c r="Z8" s="18">
        <f t="shared" si="1"/>
        <v>45824</v>
      </c>
      <c r="AA8" s="18">
        <f t="shared" si="1"/>
        <v>45825</v>
      </c>
      <c r="AB8" s="18">
        <f t="shared" si="1"/>
        <v>45826</v>
      </c>
      <c r="AC8" s="18">
        <f t="shared" si="1"/>
        <v>45827</v>
      </c>
      <c r="AD8" s="18">
        <f t="shared" si="1"/>
        <v>45828</v>
      </c>
      <c r="AE8" s="18">
        <f t="shared" si="1"/>
        <v>45829</v>
      </c>
      <c r="AF8" s="18">
        <f t="shared" si="1"/>
        <v>45830</v>
      </c>
      <c r="AG8" s="18">
        <f t="shared" si="1"/>
        <v>45831</v>
      </c>
      <c r="AH8" s="18">
        <f t="shared" si="1"/>
        <v>45832</v>
      </c>
      <c r="AI8" s="18">
        <f t="shared" si="1"/>
        <v>45833</v>
      </c>
      <c r="AJ8" s="18">
        <f t="shared" si="1"/>
        <v>45834</v>
      </c>
      <c r="AK8" s="18">
        <f t="shared" si="1"/>
        <v>45835</v>
      </c>
      <c r="AL8" s="18">
        <f t="shared" si="1"/>
        <v>45836</v>
      </c>
      <c r="AM8" s="18">
        <f t="shared" si="1"/>
        <v>45837</v>
      </c>
      <c r="AN8" s="18">
        <f t="shared" si="1"/>
        <v>45838</v>
      </c>
      <c r="AO8" s="19" t="str">
        <f t="shared" si="1"/>
        <v/>
      </c>
      <c r="AP8" s="32"/>
      <c r="AQ8" s="33"/>
      <c r="AR8" s="26" t="s">
        <v>23</v>
      </c>
      <c r="AS8" s="26" t="s">
        <v>24</v>
      </c>
      <c r="AT8" s="26" t="s">
        <v>42</v>
      </c>
      <c r="AU8" s="26" t="s">
        <v>25</v>
      </c>
      <c r="AV8" s="23" t="s">
        <v>31</v>
      </c>
      <c r="AW8" s="24" t="s">
        <v>32</v>
      </c>
      <c r="AX8" s="24" t="s">
        <v>33</v>
      </c>
      <c r="AY8" s="24" t="s">
        <v>34</v>
      </c>
      <c r="AZ8" s="24" t="s">
        <v>29</v>
      </c>
      <c r="BA8" s="24" t="s">
        <v>35</v>
      </c>
      <c r="BB8" s="24" t="s">
        <v>36</v>
      </c>
      <c r="BC8" s="24" t="s">
        <v>37</v>
      </c>
      <c r="BD8" s="24" t="s">
        <v>38</v>
      </c>
      <c r="BE8" s="24" t="s">
        <v>39</v>
      </c>
      <c r="BF8" s="25" t="s">
        <v>41</v>
      </c>
      <c r="BG8" s="33"/>
    </row>
    <row r="9" spans="1:59" ht="14.4" thickTop="1">
      <c r="A9"/>
      <c r="B9"/>
      <c r="C9"/>
      <c r="F9" s="32"/>
      <c r="G9" s="11">
        <v>1</v>
      </c>
      <c r="H9" s="12">
        <v>1001</v>
      </c>
      <c r="I9" s="13" t="s">
        <v>3</v>
      </c>
      <c r="J9" s="11">
        <f>COUNTIF($K$7:$AO$7,"Sun")</f>
        <v>5</v>
      </c>
      <c r="K9" s="12" t="str">
        <f>IF(K$7="Sun","WO","")</f>
        <v>WO</v>
      </c>
      <c r="L9" s="12" t="s">
        <v>45</v>
      </c>
      <c r="M9" s="12" t="s">
        <v>45</v>
      </c>
      <c r="N9" s="12" t="s">
        <v>45</v>
      </c>
      <c r="O9" s="12" t="s">
        <v>40</v>
      </c>
      <c r="P9" s="12" t="s">
        <v>45</v>
      </c>
      <c r="Q9" s="12" t="s">
        <v>45</v>
      </c>
      <c r="R9" s="12" t="str">
        <f t="shared" ref="R9:AO17" si="2">IF(R$7="Sun","WO","")</f>
        <v>WO</v>
      </c>
      <c r="S9" s="12" t="s">
        <v>45</v>
      </c>
      <c r="T9" s="12" t="s">
        <v>45</v>
      </c>
      <c r="U9" s="12" t="s">
        <v>45</v>
      </c>
      <c r="V9" s="12" t="s">
        <v>45</v>
      </c>
      <c r="W9" s="12" t="s">
        <v>45</v>
      </c>
      <c r="X9" s="12" t="s">
        <v>45</v>
      </c>
      <c r="Y9" s="12" t="str">
        <f t="shared" si="2"/>
        <v>WO</v>
      </c>
      <c r="Z9" s="12" t="s">
        <v>45</v>
      </c>
      <c r="AA9" s="12" t="s">
        <v>45</v>
      </c>
      <c r="AB9" s="12" t="s">
        <v>45</v>
      </c>
      <c r="AC9" s="12" t="s">
        <v>45</v>
      </c>
      <c r="AD9" s="12" t="s">
        <v>45</v>
      </c>
      <c r="AE9" s="12" t="s">
        <v>45</v>
      </c>
      <c r="AF9" s="12" t="str">
        <f t="shared" si="2"/>
        <v>WO</v>
      </c>
      <c r="AG9" s="12" t="s">
        <v>45</v>
      </c>
      <c r="AH9" s="12" t="s">
        <v>45</v>
      </c>
      <c r="AI9" s="12" t="s">
        <v>45</v>
      </c>
      <c r="AJ9" s="12" t="s">
        <v>45</v>
      </c>
      <c r="AK9" s="12" t="s">
        <v>45</v>
      </c>
      <c r="AL9" s="12" t="s">
        <v>45</v>
      </c>
      <c r="AM9" s="12" t="str">
        <f t="shared" si="2"/>
        <v>WO</v>
      </c>
      <c r="AN9" s="12" t="s">
        <v>45</v>
      </c>
      <c r="AO9" s="13" t="str">
        <f t="shared" si="2"/>
        <v/>
      </c>
      <c r="AP9" s="32"/>
      <c r="AQ9" s="33"/>
      <c r="AR9" s="12">
        <v>1</v>
      </c>
      <c r="AS9" s="12">
        <v>1001</v>
      </c>
      <c r="AT9" s="12" t="str">
        <f t="shared" ref="AT9:AT28" si="3">$J$5</f>
        <v>June</v>
      </c>
      <c r="AU9" s="12" t="s">
        <v>3</v>
      </c>
      <c r="AV9" s="11">
        <f t="shared" ref="AV9:AV28" si="4">COUNTIF($K9:$AO9,"*P*")</f>
        <v>24</v>
      </c>
      <c r="AW9" s="12">
        <f t="shared" ref="AW9:AW28" si="5">COUNTIF($K9:$AO9,"*A*")</f>
        <v>0</v>
      </c>
      <c r="AX9" s="12">
        <f t="shared" ref="AX9:AX28" si="6">COUNTIF($K9:$AO9,"L")</f>
        <v>1</v>
      </c>
      <c r="AY9" s="12">
        <f t="shared" ref="AY9:AY28" si="7">$J$9</f>
        <v>5</v>
      </c>
      <c r="AZ9" s="12">
        <f t="shared" ref="AZ9:AZ28" si="8">$I$5</f>
        <v>30</v>
      </c>
      <c r="BA9" s="12">
        <f>Janreport7[[#This Row],[Days]]-Janreport7[[#This Row],[Absent]]</f>
        <v>30</v>
      </c>
      <c r="BB9" s="27">
        <v>10000</v>
      </c>
      <c r="BC9" s="27">
        <f>Janreport7[[#This Row],[Salary]]/Janreport7[[#This Row],[Days]]</f>
        <v>333.33333333333331</v>
      </c>
      <c r="BD9" s="27">
        <f>Janreport7[[#This Row],[Per Day Salary]]*Janreport7[[#This Row],[Absent]]</f>
        <v>0</v>
      </c>
      <c r="BE9" s="27">
        <f>Janreport7[[#This Row],[Salary]]-Janreport7[[#This Row],[Deduction]]</f>
        <v>10000</v>
      </c>
      <c r="BF9" s="28"/>
      <c r="BG9" s="33"/>
    </row>
    <row r="10" spans="1:59">
      <c r="A10"/>
      <c r="B10"/>
      <c r="C10"/>
      <c r="F10" s="32"/>
      <c r="G10" s="11">
        <v>2</v>
      </c>
      <c r="H10" s="12">
        <v>1002</v>
      </c>
      <c r="I10" s="13" t="s">
        <v>4</v>
      </c>
      <c r="J10" s="11">
        <f t="shared" ref="J10:J28" si="9">COUNTIF($K$7:$AO$7,"Sun")</f>
        <v>5</v>
      </c>
      <c r="K10" s="12" t="str">
        <f t="shared" ref="K10:Y28" si="10">IF(K$7="Sun","WO","")</f>
        <v>WO</v>
      </c>
      <c r="L10" s="12" t="s">
        <v>45</v>
      </c>
      <c r="M10" s="12" t="s">
        <v>45</v>
      </c>
      <c r="N10" s="12" t="s">
        <v>45</v>
      </c>
      <c r="O10" s="12" t="s">
        <v>40</v>
      </c>
      <c r="P10" s="12" t="s">
        <v>45</v>
      </c>
      <c r="Q10" s="12" t="s">
        <v>45</v>
      </c>
      <c r="R10" s="12" t="str">
        <f t="shared" si="2"/>
        <v>WO</v>
      </c>
      <c r="S10" s="12" t="s">
        <v>45</v>
      </c>
      <c r="T10" s="12" t="s">
        <v>45</v>
      </c>
      <c r="U10" s="12" t="s">
        <v>45</v>
      </c>
      <c r="V10" s="12" t="s">
        <v>45</v>
      </c>
      <c r="W10" s="12" t="s">
        <v>45</v>
      </c>
      <c r="X10" s="12" t="s">
        <v>45</v>
      </c>
      <c r="Y10" s="12" t="str">
        <f t="shared" si="2"/>
        <v>WO</v>
      </c>
      <c r="Z10" s="12" t="s">
        <v>45</v>
      </c>
      <c r="AA10" s="12" t="s">
        <v>45</v>
      </c>
      <c r="AB10" s="12" t="s">
        <v>45</v>
      </c>
      <c r="AC10" s="12" t="s">
        <v>45</v>
      </c>
      <c r="AD10" s="12" t="s">
        <v>45</v>
      </c>
      <c r="AE10" s="12" t="s">
        <v>45</v>
      </c>
      <c r="AF10" s="12" t="str">
        <f t="shared" si="2"/>
        <v>WO</v>
      </c>
      <c r="AG10" s="12" t="s">
        <v>45</v>
      </c>
      <c r="AH10" s="12" t="s">
        <v>45</v>
      </c>
      <c r="AI10" s="12" t="s">
        <v>45</v>
      </c>
      <c r="AJ10" s="12" t="s">
        <v>45</v>
      </c>
      <c r="AK10" s="12" t="s">
        <v>45</v>
      </c>
      <c r="AL10" s="12" t="s">
        <v>45</v>
      </c>
      <c r="AM10" s="12" t="str">
        <f t="shared" si="2"/>
        <v>WO</v>
      </c>
      <c r="AN10" s="12" t="s">
        <v>45</v>
      </c>
      <c r="AO10" s="13" t="str">
        <f t="shared" si="2"/>
        <v/>
      </c>
      <c r="AP10" s="32"/>
      <c r="AQ10" s="33"/>
      <c r="AR10" s="12">
        <v>2</v>
      </c>
      <c r="AS10" s="12">
        <v>1002</v>
      </c>
      <c r="AT10" s="12" t="str">
        <f t="shared" si="3"/>
        <v>June</v>
      </c>
      <c r="AU10" s="12" t="s">
        <v>4</v>
      </c>
      <c r="AV10" s="11">
        <f t="shared" si="4"/>
        <v>24</v>
      </c>
      <c r="AW10" s="12">
        <f t="shared" si="5"/>
        <v>0</v>
      </c>
      <c r="AX10" s="12">
        <f t="shared" si="6"/>
        <v>1</v>
      </c>
      <c r="AY10" s="12">
        <f t="shared" si="7"/>
        <v>5</v>
      </c>
      <c r="AZ10" s="12">
        <f t="shared" si="8"/>
        <v>30</v>
      </c>
      <c r="BA10" s="12">
        <f>Janreport7[[#This Row],[Days]]-Janreport7[[#This Row],[Absent]]</f>
        <v>30</v>
      </c>
      <c r="BB10" s="27">
        <v>20000</v>
      </c>
      <c r="BC10" s="27">
        <f>Janreport7[[#This Row],[Salary]]/Janreport7[[#This Row],[Days]]</f>
        <v>666.66666666666663</v>
      </c>
      <c r="BD10" s="27">
        <f>Janreport7[[#This Row],[Per Day Salary]]*Janreport7[[#This Row],[Absent]]</f>
        <v>0</v>
      </c>
      <c r="BE10" s="27">
        <f>Janreport7[[#This Row],[Salary]]-Janreport7[[#This Row],[Deduction]]</f>
        <v>20000</v>
      </c>
      <c r="BF10" s="28"/>
      <c r="BG10" s="33"/>
    </row>
    <row r="11" spans="1:59">
      <c r="A11"/>
      <c r="B11"/>
      <c r="C11"/>
      <c r="F11" s="32"/>
      <c r="G11" s="11">
        <v>3</v>
      </c>
      <c r="H11" s="12">
        <v>1003</v>
      </c>
      <c r="I11" s="13" t="s">
        <v>5</v>
      </c>
      <c r="J11" s="11">
        <f t="shared" si="9"/>
        <v>5</v>
      </c>
      <c r="K11" s="12" t="str">
        <f t="shared" si="10"/>
        <v>WO</v>
      </c>
      <c r="L11" s="12" t="s">
        <v>45</v>
      </c>
      <c r="M11" s="12" t="s">
        <v>45</v>
      </c>
      <c r="N11" s="12" t="s">
        <v>45</v>
      </c>
      <c r="O11" s="12" t="s">
        <v>40</v>
      </c>
      <c r="P11" s="12" t="s">
        <v>45</v>
      </c>
      <c r="Q11" s="12" t="s">
        <v>45</v>
      </c>
      <c r="R11" s="12" t="str">
        <f t="shared" si="2"/>
        <v>WO</v>
      </c>
      <c r="S11" s="12" t="s">
        <v>45</v>
      </c>
      <c r="T11" s="12" t="s">
        <v>45</v>
      </c>
      <c r="U11" s="12" t="s">
        <v>45</v>
      </c>
      <c r="V11" s="12" t="s">
        <v>45</v>
      </c>
      <c r="W11" s="12" t="s">
        <v>45</v>
      </c>
      <c r="X11" s="12" t="s">
        <v>45</v>
      </c>
      <c r="Y11" s="12" t="str">
        <f t="shared" si="2"/>
        <v>WO</v>
      </c>
      <c r="Z11" s="12" t="s">
        <v>45</v>
      </c>
      <c r="AA11" s="12" t="s">
        <v>45</v>
      </c>
      <c r="AB11" s="12" t="s">
        <v>45</v>
      </c>
      <c r="AC11" s="12" t="s">
        <v>45</v>
      </c>
      <c r="AD11" s="12" t="s">
        <v>45</v>
      </c>
      <c r="AE11" s="12" t="s">
        <v>45</v>
      </c>
      <c r="AF11" s="12" t="str">
        <f t="shared" si="2"/>
        <v>WO</v>
      </c>
      <c r="AG11" s="12" t="s">
        <v>45</v>
      </c>
      <c r="AH11" s="12" t="s">
        <v>45</v>
      </c>
      <c r="AI11" s="12" t="s">
        <v>45</v>
      </c>
      <c r="AJ11" s="12" t="s">
        <v>45</v>
      </c>
      <c r="AK11" s="12" t="s">
        <v>45</v>
      </c>
      <c r="AL11" s="12" t="s">
        <v>45</v>
      </c>
      <c r="AM11" s="12" t="str">
        <f t="shared" si="2"/>
        <v>WO</v>
      </c>
      <c r="AN11" s="12" t="s">
        <v>45</v>
      </c>
      <c r="AO11" s="13" t="str">
        <f t="shared" si="2"/>
        <v/>
      </c>
      <c r="AP11" s="32"/>
      <c r="AQ11" s="33"/>
      <c r="AR11" s="12">
        <v>3</v>
      </c>
      <c r="AS11" s="12">
        <v>1003</v>
      </c>
      <c r="AT11" s="12" t="str">
        <f t="shared" si="3"/>
        <v>June</v>
      </c>
      <c r="AU11" s="12" t="s">
        <v>5</v>
      </c>
      <c r="AV11" s="11">
        <f t="shared" si="4"/>
        <v>24</v>
      </c>
      <c r="AW11" s="12">
        <f t="shared" si="5"/>
        <v>0</v>
      </c>
      <c r="AX11" s="12">
        <f t="shared" si="6"/>
        <v>1</v>
      </c>
      <c r="AY11" s="12">
        <f t="shared" si="7"/>
        <v>5</v>
      </c>
      <c r="AZ11" s="12">
        <f t="shared" si="8"/>
        <v>30</v>
      </c>
      <c r="BA11" s="12">
        <f>Janreport7[[#This Row],[Days]]-Janreport7[[#This Row],[Absent]]</f>
        <v>30</v>
      </c>
      <c r="BB11" s="27">
        <v>25000</v>
      </c>
      <c r="BC11" s="27">
        <f>Janreport7[[#This Row],[Salary]]/Janreport7[[#This Row],[Days]]</f>
        <v>833.33333333333337</v>
      </c>
      <c r="BD11" s="27">
        <f>Janreport7[[#This Row],[Per Day Salary]]*Janreport7[[#This Row],[Absent]]</f>
        <v>0</v>
      </c>
      <c r="BE11" s="27">
        <f>Janreport7[[#This Row],[Salary]]-Janreport7[[#This Row],[Deduction]]</f>
        <v>25000</v>
      </c>
      <c r="BF11" s="28"/>
      <c r="BG11" s="33"/>
    </row>
    <row r="12" spans="1:59">
      <c r="A12"/>
      <c r="B12"/>
      <c r="C12"/>
      <c r="F12" s="32"/>
      <c r="G12" s="11">
        <v>4</v>
      </c>
      <c r="H12" s="12">
        <v>1004</v>
      </c>
      <c r="I12" s="13" t="s">
        <v>6</v>
      </c>
      <c r="J12" s="11">
        <f t="shared" si="9"/>
        <v>5</v>
      </c>
      <c r="K12" s="12" t="str">
        <f t="shared" si="10"/>
        <v>WO</v>
      </c>
      <c r="L12" s="12" t="s">
        <v>45</v>
      </c>
      <c r="M12" s="12" t="s">
        <v>46</v>
      </c>
      <c r="N12" s="12" t="s">
        <v>45</v>
      </c>
      <c r="O12" s="12" t="s">
        <v>40</v>
      </c>
      <c r="P12" s="12" t="s">
        <v>45</v>
      </c>
      <c r="Q12" s="12" t="s">
        <v>45</v>
      </c>
      <c r="R12" s="12" t="str">
        <f t="shared" si="2"/>
        <v>WO</v>
      </c>
      <c r="S12" s="12" t="s">
        <v>45</v>
      </c>
      <c r="T12" s="12" t="s">
        <v>45</v>
      </c>
      <c r="U12" s="12" t="s">
        <v>45</v>
      </c>
      <c r="V12" s="12" t="s">
        <v>45</v>
      </c>
      <c r="W12" s="12" t="s">
        <v>45</v>
      </c>
      <c r="X12" s="12" t="s">
        <v>45</v>
      </c>
      <c r="Y12" s="12" t="str">
        <f t="shared" si="2"/>
        <v>WO</v>
      </c>
      <c r="Z12" s="12" t="s">
        <v>45</v>
      </c>
      <c r="AA12" s="12" t="s">
        <v>45</v>
      </c>
      <c r="AB12" s="12" t="s">
        <v>45</v>
      </c>
      <c r="AC12" s="12" t="s">
        <v>45</v>
      </c>
      <c r="AD12" s="12" t="s">
        <v>45</v>
      </c>
      <c r="AE12" s="12" t="s">
        <v>45</v>
      </c>
      <c r="AF12" s="12" t="str">
        <f t="shared" si="2"/>
        <v>WO</v>
      </c>
      <c r="AG12" s="12" t="s">
        <v>45</v>
      </c>
      <c r="AH12" s="12" t="s">
        <v>45</v>
      </c>
      <c r="AI12" s="12" t="s">
        <v>45</v>
      </c>
      <c r="AJ12" s="12" t="s">
        <v>45</v>
      </c>
      <c r="AK12" s="12" t="s">
        <v>45</v>
      </c>
      <c r="AL12" s="12" t="s">
        <v>45</v>
      </c>
      <c r="AM12" s="12" t="str">
        <f t="shared" si="2"/>
        <v>WO</v>
      </c>
      <c r="AN12" s="12" t="s">
        <v>45</v>
      </c>
      <c r="AO12" s="13" t="str">
        <f t="shared" si="2"/>
        <v/>
      </c>
      <c r="AP12" s="32"/>
      <c r="AQ12" s="33"/>
      <c r="AR12" s="12">
        <v>4</v>
      </c>
      <c r="AS12" s="12">
        <v>1004</v>
      </c>
      <c r="AT12" s="12" t="str">
        <f t="shared" si="3"/>
        <v>June</v>
      </c>
      <c r="AU12" s="12" t="s">
        <v>6</v>
      </c>
      <c r="AV12" s="11">
        <f t="shared" si="4"/>
        <v>23</v>
      </c>
      <c r="AW12" s="12">
        <f t="shared" si="5"/>
        <v>1</v>
      </c>
      <c r="AX12" s="12">
        <f t="shared" si="6"/>
        <v>1</v>
      </c>
      <c r="AY12" s="12">
        <f t="shared" si="7"/>
        <v>5</v>
      </c>
      <c r="AZ12" s="12">
        <f t="shared" si="8"/>
        <v>30</v>
      </c>
      <c r="BA12" s="12">
        <f>Janreport7[[#This Row],[Days]]-Janreport7[[#This Row],[Absent]]</f>
        <v>29</v>
      </c>
      <c r="BB12" s="27">
        <v>30000</v>
      </c>
      <c r="BC12" s="27">
        <f>Janreport7[[#This Row],[Salary]]/Janreport7[[#This Row],[Days]]</f>
        <v>1000</v>
      </c>
      <c r="BD12" s="27">
        <f>Janreport7[[#This Row],[Per Day Salary]]*Janreport7[[#This Row],[Absent]]</f>
        <v>1000</v>
      </c>
      <c r="BE12" s="27">
        <f>Janreport7[[#This Row],[Salary]]-Janreport7[[#This Row],[Deduction]]</f>
        <v>29000</v>
      </c>
      <c r="BF12" s="28"/>
      <c r="BG12" s="33"/>
    </row>
    <row r="13" spans="1:59">
      <c r="A13"/>
      <c r="B13"/>
      <c r="C13"/>
      <c r="F13" s="32"/>
      <c r="G13" s="11">
        <v>5</v>
      </c>
      <c r="H13" s="12">
        <v>1005</v>
      </c>
      <c r="I13" s="13" t="s">
        <v>7</v>
      </c>
      <c r="J13" s="11">
        <f t="shared" si="9"/>
        <v>5</v>
      </c>
      <c r="K13" s="12" t="str">
        <f t="shared" si="10"/>
        <v>WO</v>
      </c>
      <c r="L13" s="12" t="s">
        <v>45</v>
      </c>
      <c r="M13" s="12" t="s">
        <v>45</v>
      </c>
      <c r="N13" s="12" t="s">
        <v>45</v>
      </c>
      <c r="O13" s="12" t="s">
        <v>40</v>
      </c>
      <c r="P13" s="12" t="s">
        <v>45</v>
      </c>
      <c r="Q13" s="12" t="s">
        <v>45</v>
      </c>
      <c r="R13" s="12" t="str">
        <f t="shared" si="2"/>
        <v>WO</v>
      </c>
      <c r="S13" s="12" t="s">
        <v>45</v>
      </c>
      <c r="T13" s="12" t="s">
        <v>46</v>
      </c>
      <c r="U13" s="12" t="s">
        <v>45</v>
      </c>
      <c r="V13" s="12" t="s">
        <v>45</v>
      </c>
      <c r="W13" s="12" t="s">
        <v>45</v>
      </c>
      <c r="X13" s="12" t="s">
        <v>45</v>
      </c>
      <c r="Y13" s="12" t="str">
        <f t="shared" si="2"/>
        <v>WO</v>
      </c>
      <c r="Z13" s="12" t="s">
        <v>45</v>
      </c>
      <c r="AA13" s="12" t="s">
        <v>45</v>
      </c>
      <c r="AB13" s="12" t="s">
        <v>45</v>
      </c>
      <c r="AC13" s="12" t="s">
        <v>45</v>
      </c>
      <c r="AD13" s="12" t="s">
        <v>46</v>
      </c>
      <c r="AE13" s="12" t="s">
        <v>45</v>
      </c>
      <c r="AF13" s="12" t="str">
        <f t="shared" si="2"/>
        <v>WO</v>
      </c>
      <c r="AG13" s="12" t="s">
        <v>45</v>
      </c>
      <c r="AH13" s="12" t="s">
        <v>45</v>
      </c>
      <c r="AI13" s="12" t="s">
        <v>46</v>
      </c>
      <c r="AJ13" s="12" t="s">
        <v>45</v>
      </c>
      <c r="AK13" s="12" t="s">
        <v>45</v>
      </c>
      <c r="AL13" s="12" t="s">
        <v>45</v>
      </c>
      <c r="AM13" s="12" t="str">
        <f t="shared" si="2"/>
        <v>WO</v>
      </c>
      <c r="AN13" s="12" t="s">
        <v>45</v>
      </c>
      <c r="AO13" s="13" t="str">
        <f t="shared" si="2"/>
        <v/>
      </c>
      <c r="AP13" s="32"/>
      <c r="AQ13" s="33"/>
      <c r="AR13" s="12">
        <v>5</v>
      </c>
      <c r="AS13" s="12">
        <v>1005</v>
      </c>
      <c r="AT13" s="12" t="str">
        <f t="shared" si="3"/>
        <v>June</v>
      </c>
      <c r="AU13" s="12" t="s">
        <v>7</v>
      </c>
      <c r="AV13" s="11">
        <f t="shared" si="4"/>
        <v>21</v>
      </c>
      <c r="AW13" s="12">
        <f t="shared" si="5"/>
        <v>3</v>
      </c>
      <c r="AX13" s="12">
        <f t="shared" si="6"/>
        <v>1</v>
      </c>
      <c r="AY13" s="12">
        <f t="shared" si="7"/>
        <v>5</v>
      </c>
      <c r="AZ13" s="12">
        <f t="shared" si="8"/>
        <v>30</v>
      </c>
      <c r="BA13" s="12">
        <f>Janreport7[[#This Row],[Days]]-Janreport7[[#This Row],[Absent]]</f>
        <v>27</v>
      </c>
      <c r="BB13" s="27">
        <v>45000</v>
      </c>
      <c r="BC13" s="27">
        <f>Janreport7[[#This Row],[Salary]]/Janreport7[[#This Row],[Days]]</f>
        <v>1500</v>
      </c>
      <c r="BD13" s="27">
        <f>Janreport7[[#This Row],[Per Day Salary]]*Janreport7[[#This Row],[Absent]]</f>
        <v>4500</v>
      </c>
      <c r="BE13" s="27">
        <f>Janreport7[[#This Row],[Salary]]-Janreport7[[#This Row],[Deduction]]</f>
        <v>40500</v>
      </c>
      <c r="BF13" s="28"/>
      <c r="BG13" s="33"/>
    </row>
    <row r="14" spans="1:59">
      <c r="A14"/>
      <c r="B14"/>
      <c r="C14"/>
      <c r="F14" s="32"/>
      <c r="G14" s="11">
        <v>6</v>
      </c>
      <c r="H14" s="12">
        <v>1006</v>
      </c>
      <c r="I14" s="13" t="s">
        <v>8</v>
      </c>
      <c r="J14" s="11">
        <f t="shared" si="9"/>
        <v>5</v>
      </c>
      <c r="K14" s="12" t="str">
        <f t="shared" si="10"/>
        <v>WO</v>
      </c>
      <c r="L14" s="12" t="s">
        <v>45</v>
      </c>
      <c r="M14" s="12" t="s">
        <v>45</v>
      </c>
      <c r="N14" s="12" t="s">
        <v>45</v>
      </c>
      <c r="O14" s="12" t="s">
        <v>40</v>
      </c>
      <c r="P14" s="12" t="s">
        <v>45</v>
      </c>
      <c r="Q14" s="12" t="s">
        <v>45</v>
      </c>
      <c r="R14" s="12" t="str">
        <f t="shared" si="2"/>
        <v>WO</v>
      </c>
      <c r="S14" s="12" t="s">
        <v>45</v>
      </c>
      <c r="T14" s="12" t="s">
        <v>45</v>
      </c>
      <c r="U14" s="12" t="s">
        <v>46</v>
      </c>
      <c r="V14" s="12" t="s">
        <v>45</v>
      </c>
      <c r="W14" s="12" t="s">
        <v>45</v>
      </c>
      <c r="X14" s="12" t="s">
        <v>45</v>
      </c>
      <c r="Y14" s="12" t="str">
        <f t="shared" si="2"/>
        <v>WO</v>
      </c>
      <c r="Z14" s="12" t="s">
        <v>45</v>
      </c>
      <c r="AA14" s="12" t="s">
        <v>45</v>
      </c>
      <c r="AB14" s="12" t="s">
        <v>45</v>
      </c>
      <c r="AC14" s="12" t="s">
        <v>45</v>
      </c>
      <c r="AD14" s="12" t="s">
        <v>45</v>
      </c>
      <c r="AE14" s="12" t="s">
        <v>45</v>
      </c>
      <c r="AF14" s="12" t="str">
        <f t="shared" si="2"/>
        <v>WO</v>
      </c>
      <c r="AG14" s="12" t="s">
        <v>45</v>
      </c>
      <c r="AH14" s="12" t="s">
        <v>45</v>
      </c>
      <c r="AI14" s="12" t="s">
        <v>45</v>
      </c>
      <c r="AJ14" s="12" t="s">
        <v>45</v>
      </c>
      <c r="AK14" s="12" t="s">
        <v>45</v>
      </c>
      <c r="AL14" s="12" t="s">
        <v>45</v>
      </c>
      <c r="AM14" s="12" t="str">
        <f t="shared" si="2"/>
        <v>WO</v>
      </c>
      <c r="AN14" s="12" t="s">
        <v>45</v>
      </c>
      <c r="AO14" s="13" t="str">
        <f t="shared" si="2"/>
        <v/>
      </c>
      <c r="AP14" s="32"/>
      <c r="AQ14" s="33"/>
      <c r="AR14" s="12">
        <v>6</v>
      </c>
      <c r="AS14" s="12">
        <v>1006</v>
      </c>
      <c r="AT14" s="12" t="str">
        <f t="shared" si="3"/>
        <v>June</v>
      </c>
      <c r="AU14" s="12" t="s">
        <v>8</v>
      </c>
      <c r="AV14" s="11">
        <f t="shared" si="4"/>
        <v>23</v>
      </c>
      <c r="AW14" s="12">
        <f t="shared" si="5"/>
        <v>1</v>
      </c>
      <c r="AX14" s="12">
        <f t="shared" si="6"/>
        <v>1</v>
      </c>
      <c r="AY14" s="12">
        <f t="shared" si="7"/>
        <v>5</v>
      </c>
      <c r="AZ14" s="12">
        <f t="shared" si="8"/>
        <v>30</v>
      </c>
      <c r="BA14" s="12">
        <f>Janreport7[[#This Row],[Days]]-Janreport7[[#This Row],[Absent]]</f>
        <v>29</v>
      </c>
      <c r="BB14" s="27">
        <v>15000</v>
      </c>
      <c r="BC14" s="27">
        <f>Janreport7[[#This Row],[Salary]]/Janreport7[[#This Row],[Days]]</f>
        <v>500</v>
      </c>
      <c r="BD14" s="27">
        <f>Janreport7[[#This Row],[Per Day Salary]]*Janreport7[[#This Row],[Absent]]</f>
        <v>500</v>
      </c>
      <c r="BE14" s="27">
        <f>Janreport7[[#This Row],[Salary]]-Janreport7[[#This Row],[Deduction]]</f>
        <v>14500</v>
      </c>
      <c r="BF14" s="28"/>
      <c r="BG14" s="33"/>
    </row>
    <row r="15" spans="1:59">
      <c r="A15"/>
      <c r="B15"/>
      <c r="C15"/>
      <c r="F15" s="32"/>
      <c r="G15" s="11">
        <v>7</v>
      </c>
      <c r="H15" s="12">
        <v>1007</v>
      </c>
      <c r="I15" s="13" t="s">
        <v>9</v>
      </c>
      <c r="J15" s="11">
        <f t="shared" si="9"/>
        <v>5</v>
      </c>
      <c r="K15" s="12" t="str">
        <f t="shared" si="10"/>
        <v>WO</v>
      </c>
      <c r="L15" s="12" t="s">
        <v>45</v>
      </c>
      <c r="M15" s="12" t="s">
        <v>45</v>
      </c>
      <c r="N15" s="12" t="s">
        <v>45</v>
      </c>
      <c r="O15" s="12" t="s">
        <v>40</v>
      </c>
      <c r="P15" s="12" t="s">
        <v>45</v>
      </c>
      <c r="Q15" s="12" t="s">
        <v>45</v>
      </c>
      <c r="R15" s="12" t="str">
        <f t="shared" si="2"/>
        <v>WO</v>
      </c>
      <c r="S15" s="12" t="s">
        <v>45</v>
      </c>
      <c r="T15" s="12" t="s">
        <v>45</v>
      </c>
      <c r="U15" s="12" t="s">
        <v>46</v>
      </c>
      <c r="V15" s="12" t="s">
        <v>45</v>
      </c>
      <c r="W15" s="12" t="s">
        <v>45</v>
      </c>
      <c r="X15" s="12" t="s">
        <v>45</v>
      </c>
      <c r="Y15" s="12" t="str">
        <f t="shared" si="2"/>
        <v>WO</v>
      </c>
      <c r="Z15" s="12" t="s">
        <v>45</v>
      </c>
      <c r="AA15" s="12" t="s">
        <v>45</v>
      </c>
      <c r="AB15" s="12" t="s">
        <v>45</v>
      </c>
      <c r="AC15" s="12" t="s">
        <v>45</v>
      </c>
      <c r="AD15" s="12" t="s">
        <v>45</v>
      </c>
      <c r="AE15" s="12" t="s">
        <v>45</v>
      </c>
      <c r="AF15" s="12" t="str">
        <f t="shared" si="2"/>
        <v>WO</v>
      </c>
      <c r="AG15" s="12" t="s">
        <v>45</v>
      </c>
      <c r="AH15" s="12" t="s">
        <v>45</v>
      </c>
      <c r="AI15" s="12" t="s">
        <v>45</v>
      </c>
      <c r="AJ15" s="12" t="s">
        <v>45</v>
      </c>
      <c r="AK15" s="12" t="s">
        <v>45</v>
      </c>
      <c r="AL15" s="12" t="s">
        <v>45</v>
      </c>
      <c r="AM15" s="12" t="str">
        <f t="shared" si="2"/>
        <v>WO</v>
      </c>
      <c r="AN15" s="12" t="s">
        <v>45</v>
      </c>
      <c r="AO15" s="13" t="str">
        <f t="shared" si="2"/>
        <v/>
      </c>
      <c r="AP15" s="32"/>
      <c r="AQ15" s="33"/>
      <c r="AR15" s="12">
        <v>7</v>
      </c>
      <c r="AS15" s="12">
        <v>1007</v>
      </c>
      <c r="AT15" s="12" t="str">
        <f t="shared" si="3"/>
        <v>June</v>
      </c>
      <c r="AU15" s="12" t="s">
        <v>9</v>
      </c>
      <c r="AV15" s="11">
        <f t="shared" si="4"/>
        <v>23</v>
      </c>
      <c r="AW15" s="12">
        <f t="shared" si="5"/>
        <v>1</v>
      </c>
      <c r="AX15" s="12">
        <f t="shared" si="6"/>
        <v>1</v>
      </c>
      <c r="AY15" s="12">
        <f t="shared" si="7"/>
        <v>5</v>
      </c>
      <c r="AZ15" s="12">
        <f t="shared" si="8"/>
        <v>30</v>
      </c>
      <c r="BA15" s="12">
        <f>Janreport7[[#This Row],[Days]]-Janreport7[[#This Row],[Absent]]</f>
        <v>29</v>
      </c>
      <c r="BB15" s="27">
        <v>62000</v>
      </c>
      <c r="BC15" s="27">
        <f>Janreport7[[#This Row],[Salary]]/Janreport7[[#This Row],[Days]]</f>
        <v>2066.6666666666665</v>
      </c>
      <c r="BD15" s="27">
        <f>Janreport7[[#This Row],[Per Day Salary]]*Janreport7[[#This Row],[Absent]]</f>
        <v>2066.6666666666665</v>
      </c>
      <c r="BE15" s="27">
        <f>Janreport7[[#This Row],[Salary]]-Janreport7[[#This Row],[Deduction]]</f>
        <v>59933.333333333336</v>
      </c>
      <c r="BF15" s="28"/>
      <c r="BG15" s="33"/>
    </row>
    <row r="16" spans="1:59">
      <c r="A16"/>
      <c r="B16"/>
      <c r="C16"/>
      <c r="F16" s="32"/>
      <c r="G16" s="11">
        <v>8</v>
      </c>
      <c r="H16" s="12">
        <v>1008</v>
      </c>
      <c r="I16" s="13" t="s">
        <v>10</v>
      </c>
      <c r="J16" s="11">
        <f t="shared" si="9"/>
        <v>5</v>
      </c>
      <c r="K16" s="12" t="str">
        <f t="shared" si="10"/>
        <v>WO</v>
      </c>
      <c r="L16" s="12" t="s">
        <v>45</v>
      </c>
      <c r="M16" s="12" t="s">
        <v>45</v>
      </c>
      <c r="N16" s="12" t="s">
        <v>45</v>
      </c>
      <c r="O16" s="12" t="s">
        <v>40</v>
      </c>
      <c r="P16" s="12" t="s">
        <v>45</v>
      </c>
      <c r="Q16" s="12" t="s">
        <v>45</v>
      </c>
      <c r="R16" s="12" t="str">
        <f t="shared" si="2"/>
        <v>WO</v>
      </c>
      <c r="S16" s="12" t="s">
        <v>45</v>
      </c>
      <c r="T16" s="12" t="s">
        <v>45</v>
      </c>
      <c r="U16" s="12" t="s">
        <v>46</v>
      </c>
      <c r="V16" s="12" t="s">
        <v>45</v>
      </c>
      <c r="W16" s="12" t="s">
        <v>45</v>
      </c>
      <c r="X16" s="12" t="s">
        <v>45</v>
      </c>
      <c r="Y16" s="12" t="str">
        <f t="shared" si="2"/>
        <v>WO</v>
      </c>
      <c r="Z16" s="12" t="s">
        <v>45</v>
      </c>
      <c r="AA16" s="12" t="s">
        <v>45</v>
      </c>
      <c r="AB16" s="12" t="s">
        <v>45</v>
      </c>
      <c r="AC16" s="12" t="s">
        <v>45</v>
      </c>
      <c r="AD16" s="12" t="s">
        <v>45</v>
      </c>
      <c r="AE16" s="12" t="s">
        <v>45</v>
      </c>
      <c r="AF16" s="12" t="str">
        <f t="shared" si="2"/>
        <v>WO</v>
      </c>
      <c r="AG16" s="12" t="s">
        <v>45</v>
      </c>
      <c r="AH16" s="12" t="s">
        <v>45</v>
      </c>
      <c r="AI16" s="12" t="s">
        <v>45</v>
      </c>
      <c r="AJ16" s="12" t="s">
        <v>45</v>
      </c>
      <c r="AK16" s="12" t="s">
        <v>45</v>
      </c>
      <c r="AL16" s="12" t="s">
        <v>45</v>
      </c>
      <c r="AM16" s="12" t="str">
        <f t="shared" si="2"/>
        <v>WO</v>
      </c>
      <c r="AN16" s="12" t="s">
        <v>45</v>
      </c>
      <c r="AO16" s="13" t="str">
        <f t="shared" si="2"/>
        <v/>
      </c>
      <c r="AP16" s="32"/>
      <c r="AQ16" s="33"/>
      <c r="AR16" s="12">
        <v>8</v>
      </c>
      <c r="AS16" s="12">
        <v>1008</v>
      </c>
      <c r="AT16" s="12" t="str">
        <f t="shared" si="3"/>
        <v>June</v>
      </c>
      <c r="AU16" s="12" t="s">
        <v>10</v>
      </c>
      <c r="AV16" s="11">
        <f t="shared" si="4"/>
        <v>23</v>
      </c>
      <c r="AW16" s="12">
        <f t="shared" si="5"/>
        <v>1</v>
      </c>
      <c r="AX16" s="12">
        <f t="shared" si="6"/>
        <v>1</v>
      </c>
      <c r="AY16" s="12">
        <f t="shared" si="7"/>
        <v>5</v>
      </c>
      <c r="AZ16" s="12">
        <f t="shared" si="8"/>
        <v>30</v>
      </c>
      <c r="BA16" s="12">
        <f>Janreport7[[#This Row],[Days]]-Janreport7[[#This Row],[Absent]]</f>
        <v>29</v>
      </c>
      <c r="BB16" s="27">
        <v>50000</v>
      </c>
      <c r="BC16" s="27">
        <f>Janreport7[[#This Row],[Salary]]/Janreport7[[#This Row],[Days]]</f>
        <v>1666.6666666666667</v>
      </c>
      <c r="BD16" s="27">
        <f>Janreport7[[#This Row],[Per Day Salary]]*Janreport7[[#This Row],[Absent]]</f>
        <v>1666.6666666666667</v>
      </c>
      <c r="BE16" s="27">
        <f>Janreport7[[#This Row],[Salary]]-Janreport7[[#This Row],[Deduction]]</f>
        <v>48333.333333333336</v>
      </c>
      <c r="BF16" s="28"/>
      <c r="BG16" s="33"/>
    </row>
    <row r="17" spans="1:59">
      <c r="A17"/>
      <c r="B17"/>
      <c r="C17"/>
      <c r="F17" s="32"/>
      <c r="G17" s="11">
        <v>9</v>
      </c>
      <c r="H17" s="12">
        <v>1009</v>
      </c>
      <c r="I17" s="13" t="s">
        <v>11</v>
      </c>
      <c r="J17" s="11">
        <f t="shared" si="9"/>
        <v>5</v>
      </c>
      <c r="K17" s="12" t="str">
        <f t="shared" si="10"/>
        <v>WO</v>
      </c>
      <c r="L17" s="12" t="s">
        <v>45</v>
      </c>
      <c r="M17" s="12" t="s">
        <v>45</v>
      </c>
      <c r="N17" s="12" t="s">
        <v>45</v>
      </c>
      <c r="O17" s="12" t="s">
        <v>40</v>
      </c>
      <c r="P17" s="12" t="s">
        <v>45</v>
      </c>
      <c r="Q17" s="12" t="s">
        <v>45</v>
      </c>
      <c r="R17" s="12" t="str">
        <f t="shared" si="2"/>
        <v>WO</v>
      </c>
      <c r="S17" s="12" t="s">
        <v>45</v>
      </c>
      <c r="T17" s="12" t="s">
        <v>45</v>
      </c>
      <c r="U17" s="12" t="s">
        <v>46</v>
      </c>
      <c r="V17" s="12" t="s">
        <v>45</v>
      </c>
      <c r="W17" s="12" t="s">
        <v>45</v>
      </c>
      <c r="X17" s="12" t="s">
        <v>45</v>
      </c>
      <c r="Y17" s="12" t="str">
        <f t="shared" si="2"/>
        <v>WO</v>
      </c>
      <c r="Z17" s="12" t="s">
        <v>45</v>
      </c>
      <c r="AA17" s="12" t="s">
        <v>45</v>
      </c>
      <c r="AB17" s="12" t="s">
        <v>45</v>
      </c>
      <c r="AC17" s="12" t="s">
        <v>45</v>
      </c>
      <c r="AD17" s="12" t="s">
        <v>45</v>
      </c>
      <c r="AE17" s="12" t="s">
        <v>45</v>
      </c>
      <c r="AF17" s="12" t="str">
        <f t="shared" ref="AF17:AO28" si="11">IF(AF$7="Sun","WO","")</f>
        <v>WO</v>
      </c>
      <c r="AG17" s="12" t="s">
        <v>45</v>
      </c>
      <c r="AH17" s="12" t="s">
        <v>45</v>
      </c>
      <c r="AI17" s="12" t="s">
        <v>45</v>
      </c>
      <c r="AJ17" s="12" t="s">
        <v>46</v>
      </c>
      <c r="AK17" s="12" t="s">
        <v>45</v>
      </c>
      <c r="AL17" s="12" t="s">
        <v>45</v>
      </c>
      <c r="AM17" s="12" t="str">
        <f t="shared" si="11"/>
        <v>WO</v>
      </c>
      <c r="AN17" s="12" t="s">
        <v>45</v>
      </c>
      <c r="AO17" s="13" t="str">
        <f t="shared" si="11"/>
        <v/>
      </c>
      <c r="AP17" s="32"/>
      <c r="AQ17" s="33"/>
      <c r="AR17" s="12">
        <v>9</v>
      </c>
      <c r="AS17" s="12">
        <v>1009</v>
      </c>
      <c r="AT17" s="12" t="str">
        <f t="shared" si="3"/>
        <v>June</v>
      </c>
      <c r="AU17" s="12" t="s">
        <v>11</v>
      </c>
      <c r="AV17" s="11">
        <f t="shared" si="4"/>
        <v>22</v>
      </c>
      <c r="AW17" s="12">
        <f t="shared" si="5"/>
        <v>2</v>
      </c>
      <c r="AX17" s="12">
        <f t="shared" si="6"/>
        <v>1</v>
      </c>
      <c r="AY17" s="12">
        <f t="shared" si="7"/>
        <v>5</v>
      </c>
      <c r="AZ17" s="12">
        <f t="shared" si="8"/>
        <v>30</v>
      </c>
      <c r="BA17" s="12">
        <f>Janreport7[[#This Row],[Days]]-Janreport7[[#This Row],[Absent]]</f>
        <v>28</v>
      </c>
      <c r="BB17" s="27">
        <v>25000</v>
      </c>
      <c r="BC17" s="27">
        <f>Janreport7[[#This Row],[Salary]]/Janreport7[[#This Row],[Days]]</f>
        <v>833.33333333333337</v>
      </c>
      <c r="BD17" s="27">
        <f>Janreport7[[#This Row],[Per Day Salary]]*Janreport7[[#This Row],[Absent]]</f>
        <v>1666.6666666666667</v>
      </c>
      <c r="BE17" s="27">
        <f>Janreport7[[#This Row],[Salary]]-Janreport7[[#This Row],[Deduction]]</f>
        <v>23333.333333333332</v>
      </c>
      <c r="BF17" s="28"/>
      <c r="BG17" s="33"/>
    </row>
    <row r="18" spans="1:59">
      <c r="A18"/>
      <c r="B18"/>
      <c r="C18"/>
      <c r="F18" s="32"/>
      <c r="G18" s="11">
        <v>10</v>
      </c>
      <c r="H18" s="12">
        <v>1010</v>
      </c>
      <c r="I18" s="13" t="s">
        <v>12</v>
      </c>
      <c r="J18" s="11">
        <f t="shared" si="9"/>
        <v>5</v>
      </c>
      <c r="K18" s="12" t="str">
        <f t="shared" si="10"/>
        <v>WO</v>
      </c>
      <c r="L18" s="12" t="s">
        <v>45</v>
      </c>
      <c r="M18" s="12" t="s">
        <v>46</v>
      </c>
      <c r="N18" s="12" t="s">
        <v>45</v>
      </c>
      <c r="O18" s="12" t="s">
        <v>40</v>
      </c>
      <c r="P18" s="12" t="s">
        <v>45</v>
      </c>
      <c r="Q18" s="12" t="s">
        <v>45</v>
      </c>
      <c r="R18" s="12" t="str">
        <f t="shared" si="10"/>
        <v>WO</v>
      </c>
      <c r="S18" s="12" t="s">
        <v>45</v>
      </c>
      <c r="T18" s="12" t="s">
        <v>45</v>
      </c>
      <c r="U18" s="12" t="s">
        <v>45</v>
      </c>
      <c r="V18" s="12" t="s">
        <v>45</v>
      </c>
      <c r="W18" s="12" t="s">
        <v>45</v>
      </c>
      <c r="X18" s="12" t="s">
        <v>45</v>
      </c>
      <c r="Y18" s="12" t="str">
        <f t="shared" si="10"/>
        <v>WO</v>
      </c>
      <c r="Z18" s="12" t="s">
        <v>45</v>
      </c>
      <c r="AA18" s="12" t="s">
        <v>45</v>
      </c>
      <c r="AB18" s="12" t="s">
        <v>45</v>
      </c>
      <c r="AC18" s="12" t="s">
        <v>45</v>
      </c>
      <c r="AD18" s="12" t="s">
        <v>45</v>
      </c>
      <c r="AE18" s="12" t="s">
        <v>45</v>
      </c>
      <c r="AF18" s="12" t="str">
        <f t="shared" si="11"/>
        <v>WO</v>
      </c>
      <c r="AG18" s="12" t="s">
        <v>45</v>
      </c>
      <c r="AH18" s="12" t="s">
        <v>45</v>
      </c>
      <c r="AI18" s="12" t="s">
        <v>45</v>
      </c>
      <c r="AJ18" s="12" t="s">
        <v>45</v>
      </c>
      <c r="AK18" s="12" t="s">
        <v>45</v>
      </c>
      <c r="AL18" s="12" t="s">
        <v>45</v>
      </c>
      <c r="AM18" s="12" t="str">
        <f t="shared" si="11"/>
        <v>WO</v>
      </c>
      <c r="AN18" s="12" t="s">
        <v>45</v>
      </c>
      <c r="AO18" s="13" t="str">
        <f t="shared" si="11"/>
        <v/>
      </c>
      <c r="AP18" s="32"/>
      <c r="AQ18" s="33"/>
      <c r="AR18" s="12">
        <v>10</v>
      </c>
      <c r="AS18" s="12">
        <v>1010</v>
      </c>
      <c r="AT18" s="12" t="str">
        <f t="shared" si="3"/>
        <v>June</v>
      </c>
      <c r="AU18" s="12" t="s">
        <v>12</v>
      </c>
      <c r="AV18" s="11">
        <f t="shared" si="4"/>
        <v>23</v>
      </c>
      <c r="AW18" s="12">
        <f t="shared" si="5"/>
        <v>1</v>
      </c>
      <c r="AX18" s="12">
        <f t="shared" si="6"/>
        <v>1</v>
      </c>
      <c r="AY18" s="12">
        <f t="shared" si="7"/>
        <v>5</v>
      </c>
      <c r="AZ18" s="12">
        <f t="shared" si="8"/>
        <v>30</v>
      </c>
      <c r="BA18" s="12">
        <f>Janreport7[[#This Row],[Days]]-Janreport7[[#This Row],[Absent]]</f>
        <v>29</v>
      </c>
      <c r="BB18" s="27">
        <v>45000</v>
      </c>
      <c r="BC18" s="27">
        <f>Janreport7[[#This Row],[Salary]]/Janreport7[[#This Row],[Days]]</f>
        <v>1500</v>
      </c>
      <c r="BD18" s="27">
        <f>Janreport7[[#This Row],[Per Day Salary]]*Janreport7[[#This Row],[Absent]]</f>
        <v>1500</v>
      </c>
      <c r="BE18" s="27">
        <f>Janreport7[[#This Row],[Salary]]-Janreport7[[#This Row],[Deduction]]</f>
        <v>43500</v>
      </c>
      <c r="BF18" s="28"/>
      <c r="BG18" s="33"/>
    </row>
    <row r="19" spans="1:59">
      <c r="A19"/>
      <c r="B19"/>
      <c r="C19"/>
      <c r="F19" s="32"/>
      <c r="G19" s="11">
        <v>11</v>
      </c>
      <c r="H19" s="12">
        <v>1011</v>
      </c>
      <c r="I19" s="13" t="s">
        <v>13</v>
      </c>
      <c r="J19" s="11">
        <f t="shared" si="9"/>
        <v>5</v>
      </c>
      <c r="K19" s="12" t="str">
        <f t="shared" si="10"/>
        <v>WO</v>
      </c>
      <c r="L19" s="12" t="s">
        <v>45</v>
      </c>
      <c r="M19" s="12" t="s">
        <v>45</v>
      </c>
      <c r="N19" s="12" t="s">
        <v>45</v>
      </c>
      <c r="O19" s="12" t="s">
        <v>40</v>
      </c>
      <c r="P19" s="12" t="s">
        <v>45</v>
      </c>
      <c r="Q19" s="12" t="s">
        <v>45</v>
      </c>
      <c r="R19" s="12" t="str">
        <f t="shared" si="10"/>
        <v>WO</v>
      </c>
      <c r="S19" s="12" t="s">
        <v>45</v>
      </c>
      <c r="T19" s="12" t="s">
        <v>45</v>
      </c>
      <c r="U19" s="12" t="s">
        <v>45</v>
      </c>
      <c r="V19" s="12" t="s">
        <v>45</v>
      </c>
      <c r="W19" s="12" t="s">
        <v>45</v>
      </c>
      <c r="X19" s="12" t="s">
        <v>45</v>
      </c>
      <c r="Y19" s="12" t="str">
        <f t="shared" si="10"/>
        <v>WO</v>
      </c>
      <c r="Z19" s="12" t="s">
        <v>45</v>
      </c>
      <c r="AA19" s="12" t="s">
        <v>45</v>
      </c>
      <c r="AB19" s="12" t="s">
        <v>45</v>
      </c>
      <c r="AC19" s="12" t="s">
        <v>45</v>
      </c>
      <c r="AD19" s="12" t="s">
        <v>45</v>
      </c>
      <c r="AE19" s="12" t="s">
        <v>45</v>
      </c>
      <c r="AF19" s="12" t="str">
        <f t="shared" si="11"/>
        <v>WO</v>
      </c>
      <c r="AG19" s="12" t="s">
        <v>45</v>
      </c>
      <c r="AH19" s="12" t="s">
        <v>45</v>
      </c>
      <c r="AI19" s="12" t="s">
        <v>45</v>
      </c>
      <c r="AJ19" s="12" t="s">
        <v>45</v>
      </c>
      <c r="AK19" s="12" t="s">
        <v>45</v>
      </c>
      <c r="AL19" s="12" t="s">
        <v>45</v>
      </c>
      <c r="AM19" s="12" t="str">
        <f t="shared" si="11"/>
        <v>WO</v>
      </c>
      <c r="AN19" s="12" t="s">
        <v>45</v>
      </c>
      <c r="AO19" s="13" t="str">
        <f t="shared" si="11"/>
        <v/>
      </c>
      <c r="AP19" s="32"/>
      <c r="AQ19" s="33"/>
      <c r="AR19" s="12">
        <v>11</v>
      </c>
      <c r="AS19" s="12">
        <v>1011</v>
      </c>
      <c r="AT19" s="12" t="str">
        <f t="shared" si="3"/>
        <v>June</v>
      </c>
      <c r="AU19" s="12" t="s">
        <v>13</v>
      </c>
      <c r="AV19" s="11">
        <f t="shared" si="4"/>
        <v>24</v>
      </c>
      <c r="AW19" s="12">
        <f t="shared" si="5"/>
        <v>0</v>
      </c>
      <c r="AX19" s="12">
        <f t="shared" si="6"/>
        <v>1</v>
      </c>
      <c r="AY19" s="12">
        <f t="shared" si="7"/>
        <v>5</v>
      </c>
      <c r="AZ19" s="12">
        <f t="shared" si="8"/>
        <v>30</v>
      </c>
      <c r="BA19" s="12">
        <f>Janreport7[[#This Row],[Days]]-Janreport7[[#This Row],[Absent]]</f>
        <v>30</v>
      </c>
      <c r="BB19" s="27">
        <v>48000</v>
      </c>
      <c r="BC19" s="27">
        <f>Janreport7[[#This Row],[Salary]]/Janreport7[[#This Row],[Days]]</f>
        <v>1600</v>
      </c>
      <c r="BD19" s="27">
        <f>Janreport7[[#This Row],[Per Day Salary]]*Janreport7[[#This Row],[Absent]]</f>
        <v>0</v>
      </c>
      <c r="BE19" s="27">
        <f>Janreport7[[#This Row],[Salary]]-Janreport7[[#This Row],[Deduction]]</f>
        <v>48000</v>
      </c>
      <c r="BF19" s="28"/>
      <c r="BG19" s="33"/>
    </row>
    <row r="20" spans="1:59">
      <c r="A20"/>
      <c r="B20"/>
      <c r="C20"/>
      <c r="F20" s="32"/>
      <c r="G20" s="11">
        <v>12</v>
      </c>
      <c r="H20" s="12">
        <v>1012</v>
      </c>
      <c r="I20" s="13" t="s">
        <v>14</v>
      </c>
      <c r="J20" s="11">
        <f t="shared" si="9"/>
        <v>5</v>
      </c>
      <c r="K20" s="12" t="str">
        <f t="shared" si="10"/>
        <v>WO</v>
      </c>
      <c r="L20" s="12" t="s">
        <v>45</v>
      </c>
      <c r="M20" s="12" t="s">
        <v>45</v>
      </c>
      <c r="N20" s="12" t="s">
        <v>45</v>
      </c>
      <c r="O20" s="12" t="s">
        <v>40</v>
      </c>
      <c r="P20" s="12" t="s">
        <v>45</v>
      </c>
      <c r="Q20" s="12" t="s">
        <v>45</v>
      </c>
      <c r="R20" s="12" t="str">
        <f t="shared" si="10"/>
        <v>WO</v>
      </c>
      <c r="S20" s="12" t="s">
        <v>45</v>
      </c>
      <c r="T20" s="12" t="s">
        <v>45</v>
      </c>
      <c r="U20" s="12" t="s">
        <v>45</v>
      </c>
      <c r="V20" s="12" t="s">
        <v>45</v>
      </c>
      <c r="W20" s="12" t="s">
        <v>45</v>
      </c>
      <c r="X20" s="12" t="s">
        <v>45</v>
      </c>
      <c r="Y20" s="12" t="str">
        <f t="shared" si="10"/>
        <v>WO</v>
      </c>
      <c r="Z20" s="12" t="s">
        <v>45</v>
      </c>
      <c r="AA20" s="12" t="s">
        <v>45</v>
      </c>
      <c r="AB20" s="12" t="s">
        <v>45</v>
      </c>
      <c r="AC20" s="12" t="s">
        <v>45</v>
      </c>
      <c r="AD20" s="12" t="s">
        <v>45</v>
      </c>
      <c r="AE20" s="12" t="s">
        <v>45</v>
      </c>
      <c r="AF20" s="12" t="str">
        <f t="shared" si="11"/>
        <v>WO</v>
      </c>
      <c r="AG20" s="12" t="s">
        <v>45</v>
      </c>
      <c r="AH20" s="12" t="s">
        <v>45</v>
      </c>
      <c r="AI20" s="12" t="s">
        <v>45</v>
      </c>
      <c r="AJ20" s="12" t="s">
        <v>45</v>
      </c>
      <c r="AK20" s="12" t="s">
        <v>45</v>
      </c>
      <c r="AL20" s="12" t="s">
        <v>45</v>
      </c>
      <c r="AM20" s="12" t="str">
        <f t="shared" si="11"/>
        <v>WO</v>
      </c>
      <c r="AN20" s="12" t="s">
        <v>45</v>
      </c>
      <c r="AO20" s="13" t="str">
        <f t="shared" si="11"/>
        <v/>
      </c>
      <c r="AP20" s="32"/>
      <c r="AQ20" s="33"/>
      <c r="AR20" s="12">
        <v>12</v>
      </c>
      <c r="AS20" s="12">
        <v>1012</v>
      </c>
      <c r="AT20" s="12" t="str">
        <f t="shared" si="3"/>
        <v>June</v>
      </c>
      <c r="AU20" s="12" t="s">
        <v>14</v>
      </c>
      <c r="AV20" s="11">
        <f t="shared" si="4"/>
        <v>24</v>
      </c>
      <c r="AW20" s="12">
        <f t="shared" si="5"/>
        <v>0</v>
      </c>
      <c r="AX20" s="12">
        <f t="shared" si="6"/>
        <v>1</v>
      </c>
      <c r="AY20" s="12">
        <f t="shared" si="7"/>
        <v>5</v>
      </c>
      <c r="AZ20" s="12">
        <f t="shared" si="8"/>
        <v>30</v>
      </c>
      <c r="BA20" s="12">
        <f>Janreport7[[#This Row],[Days]]-Janreport7[[#This Row],[Absent]]</f>
        <v>30</v>
      </c>
      <c r="BB20" s="27">
        <v>52000</v>
      </c>
      <c r="BC20" s="27">
        <f>Janreport7[[#This Row],[Salary]]/Janreport7[[#This Row],[Days]]</f>
        <v>1733.3333333333333</v>
      </c>
      <c r="BD20" s="27">
        <f>Janreport7[[#This Row],[Per Day Salary]]*Janreport7[[#This Row],[Absent]]</f>
        <v>0</v>
      </c>
      <c r="BE20" s="27">
        <f>Janreport7[[#This Row],[Salary]]-Janreport7[[#This Row],[Deduction]]</f>
        <v>52000</v>
      </c>
      <c r="BF20" s="28"/>
      <c r="BG20" s="33"/>
    </row>
    <row r="21" spans="1:59">
      <c r="A21"/>
      <c r="B21"/>
      <c r="C21"/>
      <c r="F21" s="32"/>
      <c r="G21" s="11">
        <v>13</v>
      </c>
      <c r="H21" s="12">
        <v>1013</v>
      </c>
      <c r="I21" s="13" t="s">
        <v>15</v>
      </c>
      <c r="J21" s="11">
        <f t="shared" si="9"/>
        <v>5</v>
      </c>
      <c r="K21" s="12" t="str">
        <f t="shared" si="10"/>
        <v>WO</v>
      </c>
      <c r="L21" s="12" t="s">
        <v>45</v>
      </c>
      <c r="M21" s="12" t="s">
        <v>45</v>
      </c>
      <c r="N21" s="12" t="s">
        <v>45</v>
      </c>
      <c r="O21" s="12" t="s">
        <v>40</v>
      </c>
      <c r="P21" s="12" t="s">
        <v>45</v>
      </c>
      <c r="Q21" s="12" t="s">
        <v>45</v>
      </c>
      <c r="R21" s="12" t="str">
        <f t="shared" si="10"/>
        <v>WO</v>
      </c>
      <c r="S21" s="12" t="s">
        <v>45</v>
      </c>
      <c r="T21" s="12" t="s">
        <v>45</v>
      </c>
      <c r="U21" s="12" t="s">
        <v>45</v>
      </c>
      <c r="V21" s="12" t="s">
        <v>45</v>
      </c>
      <c r="W21" s="12" t="s">
        <v>45</v>
      </c>
      <c r="X21" s="12" t="s">
        <v>45</v>
      </c>
      <c r="Y21" s="12" t="str">
        <f t="shared" si="10"/>
        <v>WO</v>
      </c>
      <c r="Z21" s="12" t="s">
        <v>45</v>
      </c>
      <c r="AA21" s="12" t="s">
        <v>45</v>
      </c>
      <c r="AB21" s="12" t="s">
        <v>46</v>
      </c>
      <c r="AC21" s="12" t="s">
        <v>45</v>
      </c>
      <c r="AD21" s="12" t="s">
        <v>45</v>
      </c>
      <c r="AE21" s="12" t="s">
        <v>45</v>
      </c>
      <c r="AF21" s="12" t="str">
        <f t="shared" si="11"/>
        <v>WO</v>
      </c>
      <c r="AG21" s="12" t="s">
        <v>45</v>
      </c>
      <c r="AH21" s="12" t="s">
        <v>45</v>
      </c>
      <c r="AI21" s="12" t="s">
        <v>45</v>
      </c>
      <c r="AJ21" s="12" t="s">
        <v>45</v>
      </c>
      <c r="AK21" s="12" t="s">
        <v>46</v>
      </c>
      <c r="AL21" s="12" t="s">
        <v>45</v>
      </c>
      <c r="AM21" s="12" t="str">
        <f t="shared" si="11"/>
        <v>WO</v>
      </c>
      <c r="AN21" s="12" t="s">
        <v>45</v>
      </c>
      <c r="AO21" s="13" t="str">
        <f t="shared" si="11"/>
        <v/>
      </c>
      <c r="AP21" s="32"/>
      <c r="AQ21" s="33"/>
      <c r="AR21" s="12">
        <v>13</v>
      </c>
      <c r="AS21" s="12">
        <v>1013</v>
      </c>
      <c r="AT21" s="12" t="str">
        <f t="shared" si="3"/>
        <v>June</v>
      </c>
      <c r="AU21" s="12" t="s">
        <v>15</v>
      </c>
      <c r="AV21" s="11">
        <f t="shared" si="4"/>
        <v>22</v>
      </c>
      <c r="AW21" s="12">
        <f t="shared" si="5"/>
        <v>2</v>
      </c>
      <c r="AX21" s="12">
        <f t="shared" si="6"/>
        <v>1</v>
      </c>
      <c r="AY21" s="12">
        <f t="shared" si="7"/>
        <v>5</v>
      </c>
      <c r="AZ21" s="12">
        <f t="shared" si="8"/>
        <v>30</v>
      </c>
      <c r="BA21" s="12">
        <f>Janreport7[[#This Row],[Days]]-Janreport7[[#This Row],[Absent]]</f>
        <v>28</v>
      </c>
      <c r="BB21" s="27">
        <v>42000</v>
      </c>
      <c r="BC21" s="27">
        <f>Janreport7[[#This Row],[Salary]]/Janreport7[[#This Row],[Days]]</f>
        <v>1400</v>
      </c>
      <c r="BD21" s="27">
        <f>Janreport7[[#This Row],[Per Day Salary]]*Janreport7[[#This Row],[Absent]]</f>
        <v>2800</v>
      </c>
      <c r="BE21" s="27">
        <f>Janreport7[[#This Row],[Salary]]-Janreport7[[#This Row],[Deduction]]</f>
        <v>39200</v>
      </c>
      <c r="BF21" s="28"/>
      <c r="BG21" s="33"/>
    </row>
    <row r="22" spans="1:59">
      <c r="A22"/>
      <c r="B22"/>
      <c r="C22"/>
      <c r="F22" s="32"/>
      <c r="G22" s="11">
        <v>14</v>
      </c>
      <c r="H22" s="12">
        <v>1014</v>
      </c>
      <c r="I22" s="13" t="s">
        <v>16</v>
      </c>
      <c r="J22" s="11">
        <f t="shared" si="9"/>
        <v>5</v>
      </c>
      <c r="K22" s="12" t="str">
        <f t="shared" si="10"/>
        <v>WO</v>
      </c>
      <c r="L22" s="12" t="s">
        <v>45</v>
      </c>
      <c r="M22" s="12" t="s">
        <v>46</v>
      </c>
      <c r="N22" s="12" t="s">
        <v>45</v>
      </c>
      <c r="O22" s="12" t="s">
        <v>40</v>
      </c>
      <c r="P22" s="12" t="s">
        <v>45</v>
      </c>
      <c r="Q22" s="12" t="s">
        <v>45</v>
      </c>
      <c r="R22" s="12" t="str">
        <f t="shared" si="10"/>
        <v>WO</v>
      </c>
      <c r="S22" s="12" t="s">
        <v>45</v>
      </c>
      <c r="T22" s="12" t="s">
        <v>45</v>
      </c>
      <c r="U22" s="12" t="s">
        <v>46</v>
      </c>
      <c r="V22" s="12" t="s">
        <v>45</v>
      </c>
      <c r="W22" s="12" t="s">
        <v>45</v>
      </c>
      <c r="X22" s="12" t="s">
        <v>45</v>
      </c>
      <c r="Y22" s="12" t="str">
        <f t="shared" si="10"/>
        <v>WO</v>
      </c>
      <c r="Z22" s="12" t="s">
        <v>45</v>
      </c>
      <c r="AA22" s="12" t="s">
        <v>45</v>
      </c>
      <c r="AB22" s="12" t="s">
        <v>45</v>
      </c>
      <c r="AC22" s="12" t="s">
        <v>45</v>
      </c>
      <c r="AD22" s="12" t="s">
        <v>45</v>
      </c>
      <c r="AE22" s="12" t="s">
        <v>45</v>
      </c>
      <c r="AF22" s="12" t="str">
        <f t="shared" si="11"/>
        <v>WO</v>
      </c>
      <c r="AG22" s="12" t="s">
        <v>45</v>
      </c>
      <c r="AH22" s="12" t="s">
        <v>45</v>
      </c>
      <c r="AI22" s="12" t="s">
        <v>45</v>
      </c>
      <c r="AJ22" s="12" t="s">
        <v>45</v>
      </c>
      <c r="AK22" s="12" t="s">
        <v>45</v>
      </c>
      <c r="AL22" s="12" t="s">
        <v>45</v>
      </c>
      <c r="AM22" s="12" t="str">
        <f t="shared" si="11"/>
        <v>WO</v>
      </c>
      <c r="AN22" s="12" t="s">
        <v>45</v>
      </c>
      <c r="AO22" s="13" t="str">
        <f t="shared" si="11"/>
        <v/>
      </c>
      <c r="AP22" s="32"/>
      <c r="AQ22" s="33"/>
      <c r="AR22" s="12">
        <v>14</v>
      </c>
      <c r="AS22" s="12">
        <v>1014</v>
      </c>
      <c r="AT22" s="12" t="str">
        <f t="shared" si="3"/>
        <v>June</v>
      </c>
      <c r="AU22" s="12" t="s">
        <v>16</v>
      </c>
      <c r="AV22" s="11">
        <f t="shared" si="4"/>
        <v>22</v>
      </c>
      <c r="AW22" s="12">
        <f t="shared" si="5"/>
        <v>2</v>
      </c>
      <c r="AX22" s="12">
        <f t="shared" si="6"/>
        <v>1</v>
      </c>
      <c r="AY22" s="12">
        <f t="shared" si="7"/>
        <v>5</v>
      </c>
      <c r="AZ22" s="12">
        <f t="shared" si="8"/>
        <v>30</v>
      </c>
      <c r="BA22" s="12">
        <f>Janreport7[[#This Row],[Days]]-Janreport7[[#This Row],[Absent]]</f>
        <v>28</v>
      </c>
      <c r="BB22" s="27">
        <v>15000</v>
      </c>
      <c r="BC22" s="27">
        <f>Janreport7[[#This Row],[Salary]]/Janreport7[[#This Row],[Days]]</f>
        <v>500</v>
      </c>
      <c r="BD22" s="27">
        <f>Janreport7[[#This Row],[Per Day Salary]]*Janreport7[[#This Row],[Absent]]</f>
        <v>1000</v>
      </c>
      <c r="BE22" s="27">
        <f>Janreport7[[#This Row],[Salary]]-Janreport7[[#This Row],[Deduction]]</f>
        <v>14000</v>
      </c>
      <c r="BF22" s="28"/>
      <c r="BG22" s="33"/>
    </row>
    <row r="23" spans="1:59">
      <c r="A23"/>
      <c r="B23"/>
      <c r="C23"/>
      <c r="F23" s="32"/>
      <c r="G23" s="11">
        <v>15</v>
      </c>
      <c r="H23" s="12">
        <v>1015</v>
      </c>
      <c r="I23" s="13" t="s">
        <v>17</v>
      </c>
      <c r="J23" s="11">
        <f t="shared" si="9"/>
        <v>5</v>
      </c>
      <c r="K23" s="12" t="str">
        <f t="shared" si="10"/>
        <v>WO</v>
      </c>
      <c r="L23" s="12" t="s">
        <v>45</v>
      </c>
      <c r="M23" s="12" t="s">
        <v>45</v>
      </c>
      <c r="N23" s="12" t="s">
        <v>45</v>
      </c>
      <c r="O23" s="12" t="s">
        <v>40</v>
      </c>
      <c r="P23" s="12" t="s">
        <v>45</v>
      </c>
      <c r="Q23" s="12" t="s">
        <v>45</v>
      </c>
      <c r="R23" s="12" t="str">
        <f t="shared" si="10"/>
        <v>WO</v>
      </c>
      <c r="S23" s="12" t="s">
        <v>45</v>
      </c>
      <c r="T23" s="12" t="s">
        <v>45</v>
      </c>
      <c r="U23" s="12" t="s">
        <v>45</v>
      </c>
      <c r="V23" s="12" t="s">
        <v>45</v>
      </c>
      <c r="W23" s="12" t="s">
        <v>45</v>
      </c>
      <c r="X23" s="12" t="s">
        <v>45</v>
      </c>
      <c r="Y23" s="12" t="str">
        <f t="shared" si="10"/>
        <v>WO</v>
      </c>
      <c r="Z23" s="12" t="s">
        <v>45</v>
      </c>
      <c r="AA23" s="12" t="s">
        <v>45</v>
      </c>
      <c r="AB23" s="12" t="s">
        <v>45</v>
      </c>
      <c r="AC23" s="12" t="s">
        <v>45</v>
      </c>
      <c r="AD23" s="12" t="s">
        <v>45</v>
      </c>
      <c r="AE23" s="12" t="s">
        <v>45</v>
      </c>
      <c r="AF23" s="12" t="str">
        <f t="shared" si="11"/>
        <v>WO</v>
      </c>
      <c r="AG23" s="12" t="s">
        <v>45</v>
      </c>
      <c r="AH23" s="12" t="s">
        <v>45</v>
      </c>
      <c r="AI23" s="12" t="s">
        <v>45</v>
      </c>
      <c r="AJ23" s="12" t="s">
        <v>45</v>
      </c>
      <c r="AK23" s="12" t="s">
        <v>45</v>
      </c>
      <c r="AL23" s="12" t="s">
        <v>45</v>
      </c>
      <c r="AM23" s="12" t="str">
        <f t="shared" si="11"/>
        <v>WO</v>
      </c>
      <c r="AN23" s="12" t="s">
        <v>45</v>
      </c>
      <c r="AO23" s="13" t="str">
        <f t="shared" si="11"/>
        <v/>
      </c>
      <c r="AP23" s="32"/>
      <c r="AQ23" s="33"/>
      <c r="AR23" s="12">
        <v>15</v>
      </c>
      <c r="AS23" s="12">
        <v>1015</v>
      </c>
      <c r="AT23" s="12" t="str">
        <f t="shared" si="3"/>
        <v>June</v>
      </c>
      <c r="AU23" s="12" t="s">
        <v>17</v>
      </c>
      <c r="AV23" s="11">
        <f t="shared" si="4"/>
        <v>24</v>
      </c>
      <c r="AW23" s="12">
        <f t="shared" si="5"/>
        <v>0</v>
      </c>
      <c r="AX23" s="12">
        <f t="shared" si="6"/>
        <v>1</v>
      </c>
      <c r="AY23" s="12">
        <f t="shared" si="7"/>
        <v>5</v>
      </c>
      <c r="AZ23" s="12">
        <f t="shared" si="8"/>
        <v>30</v>
      </c>
      <c r="BA23" s="12">
        <f>Janreport7[[#This Row],[Days]]-Janreport7[[#This Row],[Absent]]</f>
        <v>30</v>
      </c>
      <c r="BB23" s="27">
        <v>46000</v>
      </c>
      <c r="BC23" s="27">
        <f>Janreport7[[#This Row],[Salary]]/Janreport7[[#This Row],[Days]]</f>
        <v>1533.3333333333333</v>
      </c>
      <c r="BD23" s="27">
        <f>Janreport7[[#This Row],[Per Day Salary]]*Janreport7[[#This Row],[Absent]]</f>
        <v>0</v>
      </c>
      <c r="BE23" s="27">
        <f>Janreport7[[#This Row],[Salary]]-Janreport7[[#This Row],[Deduction]]</f>
        <v>46000</v>
      </c>
      <c r="BF23" s="28"/>
      <c r="BG23" s="33"/>
    </row>
    <row r="24" spans="1:59">
      <c r="A24"/>
      <c r="B24"/>
      <c r="C24"/>
      <c r="F24" s="32"/>
      <c r="G24" s="11">
        <v>16</v>
      </c>
      <c r="H24" s="12">
        <v>1016</v>
      </c>
      <c r="I24" s="13" t="s">
        <v>18</v>
      </c>
      <c r="J24" s="11">
        <f t="shared" si="9"/>
        <v>5</v>
      </c>
      <c r="K24" s="12" t="str">
        <f t="shared" si="10"/>
        <v>WO</v>
      </c>
      <c r="L24" s="12" t="s">
        <v>45</v>
      </c>
      <c r="M24" s="12" t="s">
        <v>45</v>
      </c>
      <c r="N24" s="12" t="s">
        <v>45</v>
      </c>
      <c r="O24" s="12" t="s">
        <v>40</v>
      </c>
      <c r="P24" s="12" t="s">
        <v>45</v>
      </c>
      <c r="Q24" s="12" t="s">
        <v>45</v>
      </c>
      <c r="R24" s="12" t="str">
        <f t="shared" si="10"/>
        <v>WO</v>
      </c>
      <c r="S24" s="12" t="s">
        <v>45</v>
      </c>
      <c r="T24" s="12" t="s">
        <v>45</v>
      </c>
      <c r="U24" s="12" t="s">
        <v>45</v>
      </c>
      <c r="V24" s="12" t="s">
        <v>45</v>
      </c>
      <c r="W24" s="12" t="s">
        <v>45</v>
      </c>
      <c r="X24" s="12" t="s">
        <v>45</v>
      </c>
      <c r="Y24" s="12" t="str">
        <f t="shared" si="10"/>
        <v>WO</v>
      </c>
      <c r="Z24" s="12" t="s">
        <v>45</v>
      </c>
      <c r="AA24" s="12" t="s">
        <v>45</v>
      </c>
      <c r="AB24" s="12" t="s">
        <v>45</v>
      </c>
      <c r="AC24" s="12" t="s">
        <v>46</v>
      </c>
      <c r="AD24" s="12" t="s">
        <v>45</v>
      </c>
      <c r="AE24" s="12" t="s">
        <v>45</v>
      </c>
      <c r="AF24" s="12" t="str">
        <f t="shared" si="11"/>
        <v>WO</v>
      </c>
      <c r="AG24" s="12" t="s">
        <v>45</v>
      </c>
      <c r="AH24" s="12" t="s">
        <v>45</v>
      </c>
      <c r="AI24" s="12" t="s">
        <v>45</v>
      </c>
      <c r="AJ24" s="12" t="s">
        <v>45</v>
      </c>
      <c r="AK24" s="12" t="s">
        <v>45</v>
      </c>
      <c r="AL24" s="12" t="s">
        <v>45</v>
      </c>
      <c r="AM24" s="12" t="str">
        <f t="shared" si="11"/>
        <v>WO</v>
      </c>
      <c r="AN24" s="12" t="s">
        <v>45</v>
      </c>
      <c r="AO24" s="13" t="str">
        <f t="shared" si="11"/>
        <v/>
      </c>
      <c r="AP24" s="32"/>
      <c r="AQ24" s="33"/>
      <c r="AR24" s="12">
        <v>16</v>
      </c>
      <c r="AS24" s="12">
        <v>1016</v>
      </c>
      <c r="AT24" s="12" t="str">
        <f t="shared" si="3"/>
        <v>June</v>
      </c>
      <c r="AU24" s="12" t="s">
        <v>18</v>
      </c>
      <c r="AV24" s="11">
        <f t="shared" si="4"/>
        <v>23</v>
      </c>
      <c r="AW24" s="12">
        <f t="shared" si="5"/>
        <v>1</v>
      </c>
      <c r="AX24" s="12">
        <f t="shared" si="6"/>
        <v>1</v>
      </c>
      <c r="AY24" s="12">
        <f t="shared" si="7"/>
        <v>5</v>
      </c>
      <c r="AZ24" s="12">
        <f t="shared" si="8"/>
        <v>30</v>
      </c>
      <c r="BA24" s="12">
        <f>Janreport7[[#This Row],[Days]]-Janreport7[[#This Row],[Absent]]</f>
        <v>29</v>
      </c>
      <c r="BB24" s="27">
        <v>52000</v>
      </c>
      <c r="BC24" s="27">
        <f>Janreport7[[#This Row],[Salary]]/Janreport7[[#This Row],[Days]]</f>
        <v>1733.3333333333333</v>
      </c>
      <c r="BD24" s="27">
        <f>Janreport7[[#This Row],[Per Day Salary]]*Janreport7[[#This Row],[Absent]]</f>
        <v>1733.3333333333333</v>
      </c>
      <c r="BE24" s="27">
        <f>Janreport7[[#This Row],[Salary]]-Janreport7[[#This Row],[Deduction]]</f>
        <v>50266.666666666664</v>
      </c>
      <c r="BF24" s="28"/>
      <c r="BG24" s="33"/>
    </row>
    <row r="25" spans="1:59">
      <c r="A25"/>
      <c r="B25"/>
      <c r="C25"/>
      <c r="F25" s="32"/>
      <c r="G25" s="11">
        <v>17</v>
      </c>
      <c r="H25" s="12">
        <v>1017</v>
      </c>
      <c r="I25" s="13" t="s">
        <v>19</v>
      </c>
      <c r="J25" s="11">
        <f t="shared" si="9"/>
        <v>5</v>
      </c>
      <c r="K25" s="12" t="str">
        <f t="shared" si="10"/>
        <v>WO</v>
      </c>
      <c r="L25" s="12" t="s">
        <v>45</v>
      </c>
      <c r="M25" s="12" t="s">
        <v>45</v>
      </c>
      <c r="N25" s="12" t="s">
        <v>45</v>
      </c>
      <c r="O25" s="12" t="s">
        <v>40</v>
      </c>
      <c r="P25" s="12" t="s">
        <v>45</v>
      </c>
      <c r="Q25" s="12" t="s">
        <v>45</v>
      </c>
      <c r="R25" s="12" t="str">
        <f t="shared" si="10"/>
        <v>WO</v>
      </c>
      <c r="S25" s="12" t="s">
        <v>45</v>
      </c>
      <c r="T25" s="12" t="s">
        <v>45</v>
      </c>
      <c r="U25" s="12" t="s">
        <v>45</v>
      </c>
      <c r="V25" s="12" t="s">
        <v>45</v>
      </c>
      <c r="W25" s="12" t="s">
        <v>45</v>
      </c>
      <c r="X25" s="12" t="s">
        <v>45</v>
      </c>
      <c r="Y25" s="12" t="str">
        <f t="shared" si="10"/>
        <v>WO</v>
      </c>
      <c r="Z25" s="12" t="s">
        <v>45</v>
      </c>
      <c r="AA25" s="12" t="s">
        <v>45</v>
      </c>
      <c r="AB25" s="12" t="s">
        <v>45</v>
      </c>
      <c r="AC25" s="12" t="s">
        <v>45</v>
      </c>
      <c r="AD25" s="12" t="s">
        <v>45</v>
      </c>
      <c r="AE25" s="12" t="s">
        <v>45</v>
      </c>
      <c r="AF25" s="12" t="str">
        <f t="shared" si="11"/>
        <v>WO</v>
      </c>
      <c r="AG25" s="12" t="s">
        <v>45</v>
      </c>
      <c r="AH25" s="12" t="s">
        <v>46</v>
      </c>
      <c r="AI25" s="12" t="s">
        <v>45</v>
      </c>
      <c r="AJ25" s="12" t="s">
        <v>45</v>
      </c>
      <c r="AK25" s="12" t="s">
        <v>45</v>
      </c>
      <c r="AL25" s="12" t="s">
        <v>45</v>
      </c>
      <c r="AM25" s="12" t="str">
        <f t="shared" si="11"/>
        <v>WO</v>
      </c>
      <c r="AN25" s="12" t="s">
        <v>45</v>
      </c>
      <c r="AO25" s="13" t="str">
        <f t="shared" si="11"/>
        <v/>
      </c>
      <c r="AP25" s="32"/>
      <c r="AQ25" s="33"/>
      <c r="AR25" s="12">
        <v>17</v>
      </c>
      <c r="AS25" s="12">
        <v>1017</v>
      </c>
      <c r="AT25" s="12" t="str">
        <f t="shared" si="3"/>
        <v>June</v>
      </c>
      <c r="AU25" s="12" t="s">
        <v>19</v>
      </c>
      <c r="AV25" s="11">
        <f t="shared" si="4"/>
        <v>23</v>
      </c>
      <c r="AW25" s="12">
        <f t="shared" si="5"/>
        <v>1</v>
      </c>
      <c r="AX25" s="12">
        <f t="shared" si="6"/>
        <v>1</v>
      </c>
      <c r="AY25" s="12">
        <f t="shared" si="7"/>
        <v>5</v>
      </c>
      <c r="AZ25" s="12">
        <f t="shared" si="8"/>
        <v>30</v>
      </c>
      <c r="BA25" s="12">
        <f>Janreport7[[#This Row],[Days]]-Janreport7[[#This Row],[Absent]]</f>
        <v>29</v>
      </c>
      <c r="BB25" s="27">
        <v>42000</v>
      </c>
      <c r="BC25" s="27">
        <f>Janreport7[[#This Row],[Salary]]/Janreport7[[#This Row],[Days]]</f>
        <v>1400</v>
      </c>
      <c r="BD25" s="27">
        <f>Janreport7[[#This Row],[Per Day Salary]]*Janreport7[[#This Row],[Absent]]</f>
        <v>1400</v>
      </c>
      <c r="BE25" s="27">
        <f>Janreport7[[#This Row],[Salary]]-Janreport7[[#This Row],[Deduction]]</f>
        <v>40600</v>
      </c>
      <c r="BF25" s="28"/>
      <c r="BG25" s="33"/>
    </row>
    <row r="26" spans="1:59">
      <c r="A26"/>
      <c r="B26"/>
      <c r="C26"/>
      <c r="F26" s="32"/>
      <c r="G26" s="11">
        <v>18</v>
      </c>
      <c r="H26" s="12">
        <v>1018</v>
      </c>
      <c r="I26" s="13" t="s">
        <v>20</v>
      </c>
      <c r="J26" s="11">
        <f t="shared" si="9"/>
        <v>5</v>
      </c>
      <c r="K26" s="12" t="str">
        <f t="shared" si="10"/>
        <v>WO</v>
      </c>
      <c r="L26" s="12" t="s">
        <v>45</v>
      </c>
      <c r="M26" s="12" t="s">
        <v>45</v>
      </c>
      <c r="N26" s="12" t="s">
        <v>45</v>
      </c>
      <c r="O26" s="12" t="s">
        <v>40</v>
      </c>
      <c r="P26" s="12" t="s">
        <v>45</v>
      </c>
      <c r="Q26" s="12" t="s">
        <v>45</v>
      </c>
      <c r="R26" s="12" t="str">
        <f t="shared" si="10"/>
        <v>WO</v>
      </c>
      <c r="S26" s="12" t="s">
        <v>45</v>
      </c>
      <c r="T26" s="12" t="s">
        <v>45</v>
      </c>
      <c r="U26" s="12" t="s">
        <v>45</v>
      </c>
      <c r="V26" s="12" t="s">
        <v>45</v>
      </c>
      <c r="W26" s="12" t="s">
        <v>45</v>
      </c>
      <c r="X26" s="12" t="s">
        <v>45</v>
      </c>
      <c r="Y26" s="12" t="str">
        <f t="shared" si="10"/>
        <v>WO</v>
      </c>
      <c r="Z26" s="12" t="s">
        <v>45</v>
      </c>
      <c r="AA26" s="12" t="s">
        <v>45</v>
      </c>
      <c r="AB26" s="12" t="s">
        <v>45</v>
      </c>
      <c r="AC26" s="12" t="s">
        <v>45</v>
      </c>
      <c r="AD26" s="12" t="s">
        <v>45</v>
      </c>
      <c r="AE26" s="12" t="s">
        <v>45</v>
      </c>
      <c r="AF26" s="12" t="str">
        <f t="shared" si="11"/>
        <v>WO</v>
      </c>
      <c r="AG26" s="12" t="s">
        <v>45</v>
      </c>
      <c r="AH26" s="12" t="s">
        <v>45</v>
      </c>
      <c r="AI26" s="12" t="s">
        <v>45</v>
      </c>
      <c r="AJ26" s="12" t="s">
        <v>45</v>
      </c>
      <c r="AK26" s="12" t="s">
        <v>45</v>
      </c>
      <c r="AL26" s="12" t="s">
        <v>45</v>
      </c>
      <c r="AM26" s="12" t="str">
        <f t="shared" si="11"/>
        <v>WO</v>
      </c>
      <c r="AN26" s="12" t="s">
        <v>45</v>
      </c>
      <c r="AO26" s="13" t="str">
        <f t="shared" si="11"/>
        <v/>
      </c>
      <c r="AP26" s="32"/>
      <c r="AQ26" s="33"/>
      <c r="AR26" s="12">
        <v>18</v>
      </c>
      <c r="AS26" s="12">
        <v>1018</v>
      </c>
      <c r="AT26" s="12" t="str">
        <f t="shared" si="3"/>
        <v>June</v>
      </c>
      <c r="AU26" s="12" t="s">
        <v>20</v>
      </c>
      <c r="AV26" s="11">
        <f t="shared" si="4"/>
        <v>24</v>
      </c>
      <c r="AW26" s="12">
        <f t="shared" si="5"/>
        <v>0</v>
      </c>
      <c r="AX26" s="12">
        <f t="shared" si="6"/>
        <v>1</v>
      </c>
      <c r="AY26" s="12">
        <f t="shared" si="7"/>
        <v>5</v>
      </c>
      <c r="AZ26" s="12">
        <f t="shared" si="8"/>
        <v>30</v>
      </c>
      <c r="BA26" s="12">
        <f>Janreport7[[#This Row],[Days]]-Janreport7[[#This Row],[Absent]]</f>
        <v>30</v>
      </c>
      <c r="BB26" s="27">
        <v>62000</v>
      </c>
      <c r="BC26" s="27">
        <f>Janreport7[[#This Row],[Salary]]/Janreport7[[#This Row],[Days]]</f>
        <v>2066.6666666666665</v>
      </c>
      <c r="BD26" s="27">
        <f>Janreport7[[#This Row],[Per Day Salary]]*Janreport7[[#This Row],[Absent]]</f>
        <v>0</v>
      </c>
      <c r="BE26" s="27">
        <f>Janreport7[[#This Row],[Salary]]-Janreport7[[#This Row],[Deduction]]</f>
        <v>62000</v>
      </c>
      <c r="BF26" s="28"/>
      <c r="BG26" s="33"/>
    </row>
    <row r="27" spans="1:59">
      <c r="A27"/>
      <c r="B27"/>
      <c r="C27"/>
      <c r="F27" s="32"/>
      <c r="G27" s="11">
        <v>19</v>
      </c>
      <c r="H27" s="12">
        <v>1019</v>
      </c>
      <c r="I27" s="13" t="s">
        <v>21</v>
      </c>
      <c r="J27" s="11">
        <f t="shared" si="9"/>
        <v>5</v>
      </c>
      <c r="K27" s="12" t="str">
        <f t="shared" si="10"/>
        <v>WO</v>
      </c>
      <c r="L27" s="12" t="s">
        <v>45</v>
      </c>
      <c r="M27" s="12" t="s">
        <v>45</v>
      </c>
      <c r="N27" s="12" t="s">
        <v>45</v>
      </c>
      <c r="O27" s="12" t="s">
        <v>40</v>
      </c>
      <c r="P27" s="12" t="s">
        <v>45</v>
      </c>
      <c r="Q27" s="12" t="s">
        <v>45</v>
      </c>
      <c r="R27" s="12" t="str">
        <f t="shared" si="10"/>
        <v>WO</v>
      </c>
      <c r="S27" s="12" t="s">
        <v>45</v>
      </c>
      <c r="T27" s="12" t="s">
        <v>45</v>
      </c>
      <c r="U27" s="12" t="s">
        <v>45</v>
      </c>
      <c r="V27" s="12" t="s">
        <v>45</v>
      </c>
      <c r="W27" s="12" t="s">
        <v>45</v>
      </c>
      <c r="X27" s="12" t="s">
        <v>45</v>
      </c>
      <c r="Y27" s="12" t="str">
        <f t="shared" si="10"/>
        <v>WO</v>
      </c>
      <c r="Z27" s="12" t="s">
        <v>45</v>
      </c>
      <c r="AA27" s="12" t="s">
        <v>45</v>
      </c>
      <c r="AB27" s="12" t="s">
        <v>45</v>
      </c>
      <c r="AC27" s="12" t="s">
        <v>45</v>
      </c>
      <c r="AD27" s="12" t="s">
        <v>45</v>
      </c>
      <c r="AE27" s="12" t="s">
        <v>45</v>
      </c>
      <c r="AF27" s="12" t="str">
        <f t="shared" si="11"/>
        <v>WO</v>
      </c>
      <c r="AG27" s="12" t="s">
        <v>45</v>
      </c>
      <c r="AH27" s="12" t="s">
        <v>45</v>
      </c>
      <c r="AI27" s="12" t="s">
        <v>45</v>
      </c>
      <c r="AJ27" s="12" t="s">
        <v>45</v>
      </c>
      <c r="AK27" s="12" t="s">
        <v>45</v>
      </c>
      <c r="AL27" s="12" t="s">
        <v>45</v>
      </c>
      <c r="AM27" s="12" t="str">
        <f t="shared" si="11"/>
        <v>WO</v>
      </c>
      <c r="AN27" s="12" t="s">
        <v>45</v>
      </c>
      <c r="AO27" s="13" t="str">
        <f t="shared" si="11"/>
        <v/>
      </c>
      <c r="AP27" s="32"/>
      <c r="AQ27" s="33"/>
      <c r="AR27" s="12">
        <v>19</v>
      </c>
      <c r="AS27" s="12">
        <v>1019</v>
      </c>
      <c r="AT27" s="12" t="str">
        <f t="shared" si="3"/>
        <v>June</v>
      </c>
      <c r="AU27" s="12" t="s">
        <v>21</v>
      </c>
      <c r="AV27" s="11">
        <f t="shared" si="4"/>
        <v>24</v>
      </c>
      <c r="AW27" s="12">
        <f t="shared" si="5"/>
        <v>0</v>
      </c>
      <c r="AX27" s="12">
        <f t="shared" si="6"/>
        <v>1</v>
      </c>
      <c r="AY27" s="12">
        <f t="shared" si="7"/>
        <v>5</v>
      </c>
      <c r="AZ27" s="12">
        <f t="shared" si="8"/>
        <v>30</v>
      </c>
      <c r="BA27" s="12">
        <f>Janreport7[[#This Row],[Days]]-Janreport7[[#This Row],[Absent]]</f>
        <v>30</v>
      </c>
      <c r="BB27" s="27">
        <v>41000</v>
      </c>
      <c r="BC27" s="27">
        <f>Janreport7[[#This Row],[Salary]]/Janreport7[[#This Row],[Days]]</f>
        <v>1366.6666666666667</v>
      </c>
      <c r="BD27" s="27">
        <f>Janreport7[[#This Row],[Per Day Salary]]*Janreport7[[#This Row],[Absent]]</f>
        <v>0</v>
      </c>
      <c r="BE27" s="27">
        <f>Janreport7[[#This Row],[Salary]]-Janreport7[[#This Row],[Deduction]]</f>
        <v>41000</v>
      </c>
      <c r="BF27" s="28"/>
      <c r="BG27" s="33"/>
    </row>
    <row r="28" spans="1:59" ht="14.4" thickBot="1">
      <c r="A28"/>
      <c r="B28"/>
      <c r="C28"/>
      <c r="F28" s="32"/>
      <c r="G28" s="14">
        <v>20</v>
      </c>
      <c r="H28" s="15">
        <v>1020</v>
      </c>
      <c r="I28" s="16" t="s">
        <v>22</v>
      </c>
      <c r="J28" s="14">
        <f t="shared" si="9"/>
        <v>5</v>
      </c>
      <c r="K28" s="15" t="str">
        <f t="shared" si="10"/>
        <v>WO</v>
      </c>
      <c r="L28" s="15" t="s">
        <v>45</v>
      </c>
      <c r="M28" s="15" t="s">
        <v>45</v>
      </c>
      <c r="N28" s="15" t="s">
        <v>45</v>
      </c>
      <c r="O28" s="15" t="s">
        <v>40</v>
      </c>
      <c r="P28" s="15" t="s">
        <v>45</v>
      </c>
      <c r="Q28" s="15" t="s">
        <v>45</v>
      </c>
      <c r="R28" s="15" t="str">
        <f t="shared" si="10"/>
        <v>WO</v>
      </c>
      <c r="S28" s="15" t="s">
        <v>45</v>
      </c>
      <c r="T28" s="15" t="s">
        <v>45</v>
      </c>
      <c r="U28" s="15" t="s">
        <v>45</v>
      </c>
      <c r="V28" s="15" t="s">
        <v>45</v>
      </c>
      <c r="W28" s="15" t="s">
        <v>45</v>
      </c>
      <c r="X28" s="15" t="s">
        <v>45</v>
      </c>
      <c r="Y28" s="15" t="str">
        <f t="shared" si="10"/>
        <v>WO</v>
      </c>
      <c r="Z28" s="15" t="s">
        <v>45</v>
      </c>
      <c r="AA28" s="15" t="s">
        <v>45</v>
      </c>
      <c r="AB28" s="15" t="s">
        <v>45</v>
      </c>
      <c r="AC28" s="15" t="s">
        <v>45</v>
      </c>
      <c r="AD28" s="15" t="s">
        <v>45</v>
      </c>
      <c r="AE28" s="15" t="s">
        <v>45</v>
      </c>
      <c r="AF28" s="15" t="str">
        <f t="shared" si="11"/>
        <v>WO</v>
      </c>
      <c r="AG28" s="15" t="s">
        <v>45</v>
      </c>
      <c r="AH28" s="15" t="s">
        <v>45</v>
      </c>
      <c r="AI28" s="15" t="s">
        <v>45</v>
      </c>
      <c r="AJ28" s="15" t="s">
        <v>45</v>
      </c>
      <c r="AK28" s="15" t="s">
        <v>45</v>
      </c>
      <c r="AL28" s="15" t="s">
        <v>45</v>
      </c>
      <c r="AM28" s="15" t="str">
        <f t="shared" si="11"/>
        <v>WO</v>
      </c>
      <c r="AN28" s="15" t="s">
        <v>45</v>
      </c>
      <c r="AO28" s="16" t="str">
        <f t="shared" si="11"/>
        <v/>
      </c>
      <c r="AP28" s="32"/>
      <c r="AQ28" s="33"/>
      <c r="AR28" s="15">
        <v>20</v>
      </c>
      <c r="AS28" s="15">
        <v>1020</v>
      </c>
      <c r="AT28" s="15" t="str">
        <f t="shared" si="3"/>
        <v>June</v>
      </c>
      <c r="AU28" s="15" t="s">
        <v>22</v>
      </c>
      <c r="AV28" s="14">
        <f t="shared" si="4"/>
        <v>24</v>
      </c>
      <c r="AW28" s="15">
        <f t="shared" si="5"/>
        <v>0</v>
      </c>
      <c r="AX28" s="15">
        <f t="shared" si="6"/>
        <v>1</v>
      </c>
      <c r="AY28" s="15">
        <f t="shared" si="7"/>
        <v>5</v>
      </c>
      <c r="AZ28" s="15">
        <f t="shared" si="8"/>
        <v>30</v>
      </c>
      <c r="BA28" s="15">
        <f>Janreport7[[#This Row],[Days]]-Janreport7[[#This Row],[Absent]]</f>
        <v>30</v>
      </c>
      <c r="BB28" s="29">
        <v>30000</v>
      </c>
      <c r="BC28" s="29">
        <f>Janreport7[[#This Row],[Salary]]/Janreport7[[#This Row],[Days]]</f>
        <v>1000</v>
      </c>
      <c r="BD28" s="29">
        <f>Janreport7[[#This Row],[Per Day Salary]]*Janreport7[[#This Row],[Absent]]</f>
        <v>0</v>
      </c>
      <c r="BE28" s="29">
        <f>Janreport7[[#This Row],[Salary]]-Janreport7[[#This Row],[Deduction]]</f>
        <v>30000</v>
      </c>
      <c r="BF28" s="30"/>
      <c r="BG28" s="33"/>
    </row>
    <row r="29" spans="1:59" ht="14.4" thickTop="1">
      <c r="A29"/>
      <c r="B29"/>
      <c r="C29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</row>
    <row r="30" spans="1:59">
      <c r="A30"/>
      <c r="B30"/>
      <c r="C30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</row>
    <row r="31" spans="1:59">
      <c r="A31"/>
      <c r="B31"/>
      <c r="C31"/>
    </row>
    <row r="32" spans="1:59">
      <c r="A32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</sheetData>
  <mergeCells count="1">
    <mergeCell ref="G7:I7"/>
  </mergeCells>
  <conditionalFormatting sqref="K9:AO28">
    <cfRule type="containsText" dxfId="160" priority="1" operator="containsText" text="L">
      <formula>NOT(ISERROR(SEARCH("L",K9)))</formula>
    </cfRule>
    <cfRule type="containsText" dxfId="159" priority="2" operator="containsText" text="A">
      <formula>NOT(ISERROR(SEARCH("A",K9)))</formula>
    </cfRule>
    <cfRule type="containsText" dxfId="158" priority="3" operator="containsText" text="P">
      <formula>NOT(ISERROR(SEARCH("P",K9)))</formula>
    </cfRule>
    <cfRule type="containsText" dxfId="157" priority="4" operator="containsText" text="WO">
      <formula>NOT(ISERROR(SEARCH("WO",K9)))</formula>
    </cfRule>
  </conditionalFormatting>
  <dataValidations count="1">
    <dataValidation type="list" allowBlank="1" showInputMessage="1" showErrorMessage="1" sqref="L9:Q28 S9:X28 Z9:AE28 AG9:AL28 AN9:AN28" xr:uid="{445D2B39-31FF-4F2F-B4E1-5EDA38679ACC}">
      <formula1>"P,A,L"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218EA7-C7E1-4E87-91CB-257A9C859674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F5DC779A-34C1-4382-8267-71032AEEF41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Jun!AV9:AY9</xm:f>
              <xm:sqref>BF9</xm:sqref>
            </x14:sparkline>
            <x14:sparkline>
              <xm:f>Jun!AV10:AY10</xm:f>
              <xm:sqref>BF10</xm:sqref>
            </x14:sparkline>
            <x14:sparkline>
              <xm:f>Jun!AV11:AY11</xm:f>
              <xm:sqref>BF11</xm:sqref>
            </x14:sparkline>
            <x14:sparkline>
              <xm:f>Jun!AV12:AY12</xm:f>
              <xm:sqref>BF12</xm:sqref>
            </x14:sparkline>
            <x14:sparkline>
              <xm:f>Jun!AV13:AY13</xm:f>
              <xm:sqref>BF13</xm:sqref>
            </x14:sparkline>
            <x14:sparkline>
              <xm:f>Jun!AV14:AY14</xm:f>
              <xm:sqref>BF14</xm:sqref>
            </x14:sparkline>
            <x14:sparkline>
              <xm:f>Jun!AV15:AY15</xm:f>
              <xm:sqref>BF15</xm:sqref>
            </x14:sparkline>
            <x14:sparkline>
              <xm:f>Jun!AV16:AY16</xm:f>
              <xm:sqref>BF16</xm:sqref>
            </x14:sparkline>
            <x14:sparkline>
              <xm:f>Jun!AV17:AY17</xm:f>
              <xm:sqref>BF17</xm:sqref>
            </x14:sparkline>
            <x14:sparkline>
              <xm:f>Jun!AV18:AY18</xm:f>
              <xm:sqref>BF18</xm:sqref>
            </x14:sparkline>
            <x14:sparkline>
              <xm:f>Jun!AV19:AY19</xm:f>
              <xm:sqref>BF19</xm:sqref>
            </x14:sparkline>
            <x14:sparkline>
              <xm:f>Jun!AV20:AY20</xm:f>
              <xm:sqref>BF20</xm:sqref>
            </x14:sparkline>
            <x14:sparkline>
              <xm:f>Jun!AV21:AY21</xm:f>
              <xm:sqref>BF21</xm:sqref>
            </x14:sparkline>
            <x14:sparkline>
              <xm:f>Jun!AV22:AY22</xm:f>
              <xm:sqref>BF22</xm:sqref>
            </x14:sparkline>
            <x14:sparkline>
              <xm:f>Jun!AV23:AY23</xm:f>
              <xm:sqref>BF23</xm:sqref>
            </x14:sparkline>
            <x14:sparkline>
              <xm:f>Jun!AV24:AY24</xm:f>
              <xm:sqref>BF24</xm:sqref>
            </x14:sparkline>
            <x14:sparkline>
              <xm:f>Jun!AV25:AY25</xm:f>
              <xm:sqref>BF25</xm:sqref>
            </x14:sparkline>
            <x14:sparkline>
              <xm:f>Jun!AV26:AY26</xm:f>
              <xm:sqref>BF26</xm:sqref>
            </x14:sparkline>
            <x14:sparkline>
              <xm:f>Jun!AV27:AY27</xm:f>
              <xm:sqref>BF27</xm:sqref>
            </x14:sparkline>
            <x14:sparkline>
              <xm:f>Jun!AV28:AY28</xm:f>
              <xm:sqref>BF28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474B-F8F7-4929-B533-89FDF9131DF3}">
  <dimension ref="A1:BG37"/>
  <sheetViews>
    <sheetView workbookViewId="0"/>
  </sheetViews>
  <sheetFormatPr defaultColWidth="8.69921875" defaultRowHeight="13.8"/>
  <cols>
    <col min="1" max="6" width="8.69921875" style="31"/>
    <col min="7" max="7" width="4.796875" style="31" bestFit="1" customWidth="1"/>
    <col min="8" max="8" width="11.296875" style="31" bestFit="1" customWidth="1"/>
    <col min="9" max="9" width="15.19921875" style="31" bestFit="1" customWidth="1"/>
    <col min="10" max="10" width="8.09765625" style="31" bestFit="1" customWidth="1"/>
    <col min="11" max="11" width="4.5" style="31" bestFit="1" customWidth="1"/>
    <col min="12" max="12" width="10.69921875" style="31" bestFit="1" customWidth="1"/>
    <col min="13" max="13" width="3" style="31" bestFit="1" customWidth="1"/>
    <col min="14" max="14" width="3.5" style="31" bestFit="1" customWidth="1"/>
    <col min="15" max="15" width="4.09765625" style="31" bestFit="1" customWidth="1"/>
    <col min="16" max="16" width="4.3984375" style="31" bestFit="1" customWidth="1"/>
    <col min="17" max="17" width="3.796875" style="31" bestFit="1" customWidth="1"/>
    <col min="18" max="18" width="4.5" style="31" bestFit="1" customWidth="1"/>
    <col min="19" max="19" width="3.8984375" style="31" bestFit="1" customWidth="1"/>
    <col min="20" max="20" width="3" style="31" bestFit="1" customWidth="1"/>
    <col min="21" max="21" width="3.5" style="31" bestFit="1" customWidth="1"/>
    <col min="22" max="22" width="4.09765625" style="31" bestFit="1" customWidth="1"/>
    <col min="23" max="23" width="4.3984375" style="31" bestFit="1" customWidth="1"/>
    <col min="24" max="24" width="3.796875" style="31" bestFit="1" customWidth="1"/>
    <col min="25" max="25" width="4.5" style="31" bestFit="1" customWidth="1"/>
    <col min="26" max="26" width="3.8984375" style="31" bestFit="1" customWidth="1"/>
    <col min="27" max="27" width="3" style="31" bestFit="1" customWidth="1"/>
    <col min="28" max="28" width="3.5" style="31" bestFit="1" customWidth="1"/>
    <col min="29" max="29" width="4.09765625" style="31" bestFit="1" customWidth="1"/>
    <col min="30" max="30" width="4.3984375" style="31" bestFit="1" customWidth="1"/>
    <col min="31" max="31" width="3.796875" style="31" bestFit="1" customWidth="1"/>
    <col min="32" max="32" width="4.5" style="31" bestFit="1" customWidth="1"/>
    <col min="33" max="33" width="3.8984375" style="31" bestFit="1" customWidth="1"/>
    <col min="34" max="34" width="3" style="31" bestFit="1" customWidth="1"/>
    <col min="35" max="35" width="3.5" style="31" bestFit="1" customWidth="1"/>
    <col min="36" max="36" width="4.09765625" style="31" bestFit="1" customWidth="1"/>
    <col min="37" max="37" width="4.3984375" style="31" bestFit="1" customWidth="1"/>
    <col min="38" max="38" width="3.796875" style="31" bestFit="1" customWidth="1"/>
    <col min="39" max="39" width="4.5" style="31" bestFit="1" customWidth="1"/>
    <col min="40" max="40" width="3.8984375" style="31" bestFit="1" customWidth="1"/>
    <col min="41" max="41" width="3" style="31" bestFit="1" customWidth="1"/>
    <col min="42" max="43" width="8.69921875" style="31"/>
    <col min="44" max="44" width="6.796875" style="31" customWidth="1"/>
    <col min="45" max="46" width="13.19921875" style="31" customWidth="1"/>
    <col min="47" max="47" width="16.296875" style="31" customWidth="1"/>
    <col min="48" max="48" width="9.19921875" style="31" customWidth="1"/>
    <col min="49" max="50" width="8.69921875" style="31"/>
    <col min="51" max="51" width="9.69921875" style="31" customWidth="1"/>
    <col min="52" max="52" width="8.69921875" style="31"/>
    <col min="53" max="53" width="11" style="31" customWidth="1"/>
    <col min="54" max="54" width="11.3984375" style="31" bestFit="1" customWidth="1"/>
    <col min="55" max="55" width="14.59765625" style="31" customWidth="1"/>
    <col min="56" max="56" width="13" style="31" customWidth="1"/>
    <col min="57" max="57" width="12.5" style="31" customWidth="1"/>
    <col min="58" max="58" width="19" style="31" customWidth="1"/>
    <col min="59" max="16384" width="8.69921875" style="31"/>
  </cols>
  <sheetData>
    <row r="1" spans="1:59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9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9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9">
      <c r="A4"/>
      <c r="B4"/>
      <c r="C4"/>
      <c r="F4" s="34"/>
      <c r="G4" s="34"/>
      <c r="H4" s="34"/>
      <c r="I4" s="34"/>
      <c r="J4" s="34"/>
      <c r="K4" s="34"/>
      <c r="L4" s="34"/>
      <c r="M4" s="34"/>
    </row>
    <row r="5" spans="1:59">
      <c r="A5"/>
      <c r="B5"/>
      <c r="C5"/>
      <c r="F5" s="34"/>
      <c r="G5" s="34" t="s">
        <v>27</v>
      </c>
      <c r="H5" s="35">
        <v>45839</v>
      </c>
      <c r="I5" s="34">
        <f>(DATEDIF($H$5,$L$5,"D"))+1</f>
        <v>31</v>
      </c>
      <c r="J5" s="34" t="str">
        <f>TEXT(H5,"MMMM")</f>
        <v>July</v>
      </c>
      <c r="K5" s="34" t="s">
        <v>28</v>
      </c>
      <c r="L5" s="35">
        <f>EOMONTH(H5,0)</f>
        <v>45869</v>
      </c>
      <c r="M5" s="34"/>
    </row>
    <row r="6" spans="1:59" ht="14.4" thickBot="1">
      <c r="A6"/>
      <c r="B6"/>
      <c r="C6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</row>
    <row r="7" spans="1:59" ht="15" thickTop="1" thickBot="1">
      <c r="A7"/>
      <c r="B7"/>
      <c r="C7"/>
      <c r="F7" s="32"/>
      <c r="G7" s="42" t="s">
        <v>30</v>
      </c>
      <c r="H7" s="43"/>
      <c r="I7" s="44"/>
      <c r="J7" s="20" t="s">
        <v>29</v>
      </c>
      <c r="K7" s="21" t="str">
        <f>TEXT(K8,"DDD")</f>
        <v>Tue</v>
      </c>
      <c r="L7" s="21" t="str">
        <f t="shared" ref="L7:AO7" si="0">TEXT(L8,"DDD")</f>
        <v>Wed</v>
      </c>
      <c r="M7" s="21" t="str">
        <f t="shared" si="0"/>
        <v>Thu</v>
      </c>
      <c r="N7" s="21" t="str">
        <f t="shared" si="0"/>
        <v>Fri</v>
      </c>
      <c r="O7" s="21" t="str">
        <f t="shared" si="0"/>
        <v>Sat</v>
      </c>
      <c r="P7" s="21" t="str">
        <f t="shared" si="0"/>
        <v>Sun</v>
      </c>
      <c r="Q7" s="21" t="str">
        <f t="shared" si="0"/>
        <v>Mon</v>
      </c>
      <c r="R7" s="21" t="str">
        <f t="shared" si="0"/>
        <v>Tue</v>
      </c>
      <c r="S7" s="21" t="str">
        <f t="shared" si="0"/>
        <v>Wed</v>
      </c>
      <c r="T7" s="21" t="str">
        <f t="shared" si="0"/>
        <v>Thu</v>
      </c>
      <c r="U7" s="21" t="str">
        <f t="shared" si="0"/>
        <v>Fri</v>
      </c>
      <c r="V7" s="21" t="str">
        <f t="shared" si="0"/>
        <v>Sat</v>
      </c>
      <c r="W7" s="21" t="str">
        <f t="shared" si="0"/>
        <v>Sun</v>
      </c>
      <c r="X7" s="21" t="str">
        <f t="shared" si="0"/>
        <v>Mon</v>
      </c>
      <c r="Y7" s="21" t="str">
        <f t="shared" si="0"/>
        <v>Tue</v>
      </c>
      <c r="Z7" s="21" t="str">
        <f t="shared" si="0"/>
        <v>Wed</v>
      </c>
      <c r="AA7" s="21" t="str">
        <f t="shared" si="0"/>
        <v>Thu</v>
      </c>
      <c r="AB7" s="21" t="str">
        <f t="shared" si="0"/>
        <v>Fri</v>
      </c>
      <c r="AC7" s="21" t="str">
        <f t="shared" si="0"/>
        <v>Sat</v>
      </c>
      <c r="AD7" s="21" t="str">
        <f t="shared" si="0"/>
        <v>Sun</v>
      </c>
      <c r="AE7" s="21" t="str">
        <f t="shared" si="0"/>
        <v>Mon</v>
      </c>
      <c r="AF7" s="21" t="str">
        <f t="shared" si="0"/>
        <v>Tue</v>
      </c>
      <c r="AG7" s="21" t="str">
        <f t="shared" si="0"/>
        <v>Wed</v>
      </c>
      <c r="AH7" s="21" t="str">
        <f t="shared" si="0"/>
        <v>Thu</v>
      </c>
      <c r="AI7" s="21" t="str">
        <f t="shared" si="0"/>
        <v>Fri</v>
      </c>
      <c r="AJ7" s="21" t="str">
        <f t="shared" si="0"/>
        <v>Sat</v>
      </c>
      <c r="AK7" s="21" t="str">
        <f t="shared" si="0"/>
        <v>Sun</v>
      </c>
      <c r="AL7" s="21" t="str">
        <f t="shared" si="0"/>
        <v>Mon</v>
      </c>
      <c r="AM7" s="21" t="str">
        <f t="shared" si="0"/>
        <v>Tue</v>
      </c>
      <c r="AN7" s="21" t="str">
        <f t="shared" si="0"/>
        <v>Wed</v>
      </c>
      <c r="AO7" s="22" t="str">
        <f t="shared" si="0"/>
        <v>Thu</v>
      </c>
      <c r="AP7" s="32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</row>
    <row r="8" spans="1:59" ht="15" thickTop="1" thickBot="1">
      <c r="A8"/>
      <c r="B8"/>
      <c r="C8"/>
      <c r="F8" s="32"/>
      <c r="G8" s="8" t="s">
        <v>23</v>
      </c>
      <c r="H8" s="9" t="s">
        <v>24</v>
      </c>
      <c r="I8" s="10" t="s">
        <v>25</v>
      </c>
      <c r="J8" s="17" t="s">
        <v>26</v>
      </c>
      <c r="K8" s="18">
        <f>H5</f>
        <v>45839</v>
      </c>
      <c r="L8" s="18">
        <f>IF(K8&lt;$L$5,K8+1,"")</f>
        <v>45840</v>
      </c>
      <c r="M8" s="18">
        <f t="shared" ref="M8:AO8" si="1">IF(L8&lt;$L$5,L8+1,"")</f>
        <v>45841</v>
      </c>
      <c r="N8" s="18">
        <f t="shared" si="1"/>
        <v>45842</v>
      </c>
      <c r="O8" s="18">
        <f t="shared" si="1"/>
        <v>45843</v>
      </c>
      <c r="P8" s="18">
        <f t="shared" si="1"/>
        <v>45844</v>
      </c>
      <c r="Q8" s="18">
        <f t="shared" si="1"/>
        <v>45845</v>
      </c>
      <c r="R8" s="18">
        <f t="shared" si="1"/>
        <v>45846</v>
      </c>
      <c r="S8" s="18">
        <f t="shared" si="1"/>
        <v>45847</v>
      </c>
      <c r="T8" s="18">
        <f t="shared" si="1"/>
        <v>45848</v>
      </c>
      <c r="U8" s="18">
        <f t="shared" si="1"/>
        <v>45849</v>
      </c>
      <c r="V8" s="18">
        <f t="shared" si="1"/>
        <v>45850</v>
      </c>
      <c r="W8" s="18">
        <f t="shared" si="1"/>
        <v>45851</v>
      </c>
      <c r="X8" s="18">
        <f t="shared" si="1"/>
        <v>45852</v>
      </c>
      <c r="Y8" s="18">
        <f t="shared" si="1"/>
        <v>45853</v>
      </c>
      <c r="Z8" s="18">
        <f t="shared" si="1"/>
        <v>45854</v>
      </c>
      <c r="AA8" s="18">
        <f t="shared" si="1"/>
        <v>45855</v>
      </c>
      <c r="AB8" s="18">
        <f t="shared" si="1"/>
        <v>45856</v>
      </c>
      <c r="AC8" s="18">
        <f t="shared" si="1"/>
        <v>45857</v>
      </c>
      <c r="AD8" s="18">
        <f t="shared" si="1"/>
        <v>45858</v>
      </c>
      <c r="AE8" s="18">
        <f t="shared" si="1"/>
        <v>45859</v>
      </c>
      <c r="AF8" s="18">
        <f t="shared" si="1"/>
        <v>45860</v>
      </c>
      <c r="AG8" s="18">
        <f t="shared" si="1"/>
        <v>45861</v>
      </c>
      <c r="AH8" s="18">
        <f t="shared" si="1"/>
        <v>45862</v>
      </c>
      <c r="AI8" s="18">
        <f t="shared" si="1"/>
        <v>45863</v>
      </c>
      <c r="AJ8" s="18">
        <f t="shared" si="1"/>
        <v>45864</v>
      </c>
      <c r="AK8" s="18">
        <f t="shared" si="1"/>
        <v>45865</v>
      </c>
      <c r="AL8" s="18">
        <f t="shared" si="1"/>
        <v>45866</v>
      </c>
      <c r="AM8" s="18">
        <f t="shared" si="1"/>
        <v>45867</v>
      </c>
      <c r="AN8" s="18">
        <f t="shared" si="1"/>
        <v>45868</v>
      </c>
      <c r="AO8" s="19">
        <f t="shared" si="1"/>
        <v>45869</v>
      </c>
      <c r="AP8" s="32"/>
      <c r="AQ8" s="33"/>
      <c r="AR8" s="26" t="s">
        <v>23</v>
      </c>
      <c r="AS8" s="26" t="s">
        <v>24</v>
      </c>
      <c r="AT8" s="26" t="s">
        <v>42</v>
      </c>
      <c r="AU8" s="26" t="s">
        <v>25</v>
      </c>
      <c r="AV8" s="23" t="s">
        <v>31</v>
      </c>
      <c r="AW8" s="24" t="s">
        <v>32</v>
      </c>
      <c r="AX8" s="24" t="s">
        <v>33</v>
      </c>
      <c r="AY8" s="24" t="s">
        <v>34</v>
      </c>
      <c r="AZ8" s="24" t="s">
        <v>29</v>
      </c>
      <c r="BA8" s="24" t="s">
        <v>35</v>
      </c>
      <c r="BB8" s="24" t="s">
        <v>36</v>
      </c>
      <c r="BC8" s="24" t="s">
        <v>37</v>
      </c>
      <c r="BD8" s="24" t="s">
        <v>38</v>
      </c>
      <c r="BE8" s="24" t="s">
        <v>39</v>
      </c>
      <c r="BF8" s="25" t="s">
        <v>41</v>
      </c>
      <c r="BG8" s="33"/>
    </row>
    <row r="9" spans="1:59" ht="14.4" thickTop="1">
      <c r="A9"/>
      <c r="B9"/>
      <c r="C9"/>
      <c r="F9" s="32"/>
      <c r="G9" s="11">
        <v>1</v>
      </c>
      <c r="H9" s="12">
        <v>1001</v>
      </c>
      <c r="I9" s="13" t="s">
        <v>3</v>
      </c>
      <c r="J9" s="11">
        <f>COUNTIF($K$7:$AO$7,"Sun")</f>
        <v>4</v>
      </c>
      <c r="K9" s="12" t="s">
        <v>45</v>
      </c>
      <c r="L9" s="12" t="s">
        <v>45</v>
      </c>
      <c r="M9" s="12" t="s">
        <v>45</v>
      </c>
      <c r="N9" s="12" t="s">
        <v>45</v>
      </c>
      <c r="O9" s="12" t="s">
        <v>45</v>
      </c>
      <c r="P9" s="12" t="str">
        <f t="shared" ref="P9:AK17" si="2">IF(P$7="Sun","WO","")</f>
        <v>WO</v>
      </c>
      <c r="Q9" s="12" t="s">
        <v>45</v>
      </c>
      <c r="R9" s="12" t="s">
        <v>45</v>
      </c>
      <c r="S9" s="12" t="s">
        <v>45</v>
      </c>
      <c r="T9" s="12" t="s">
        <v>45</v>
      </c>
      <c r="U9" s="12" t="s">
        <v>45</v>
      </c>
      <c r="V9" s="12" t="s">
        <v>45</v>
      </c>
      <c r="W9" s="12" t="str">
        <f t="shared" si="2"/>
        <v>WO</v>
      </c>
      <c r="X9" s="12" t="s">
        <v>45</v>
      </c>
      <c r="Y9" s="12" t="s">
        <v>40</v>
      </c>
      <c r="Z9" s="12" t="s">
        <v>45</v>
      </c>
      <c r="AA9" s="12" t="s">
        <v>45</v>
      </c>
      <c r="AB9" s="12" t="s">
        <v>45</v>
      </c>
      <c r="AC9" s="12" t="s">
        <v>45</v>
      </c>
      <c r="AD9" s="12" t="str">
        <f t="shared" si="2"/>
        <v>WO</v>
      </c>
      <c r="AE9" s="12" t="s">
        <v>45</v>
      </c>
      <c r="AF9" s="12" t="s">
        <v>45</v>
      </c>
      <c r="AG9" s="12" t="s">
        <v>45</v>
      </c>
      <c r="AH9" s="12" t="s">
        <v>40</v>
      </c>
      <c r="AI9" s="12" t="s">
        <v>45</v>
      </c>
      <c r="AJ9" s="12" t="s">
        <v>45</v>
      </c>
      <c r="AK9" s="12" t="str">
        <f t="shared" si="2"/>
        <v>WO</v>
      </c>
      <c r="AL9" s="12" t="s">
        <v>45</v>
      </c>
      <c r="AM9" s="12" t="s">
        <v>45</v>
      </c>
      <c r="AN9" s="12" t="s">
        <v>45</v>
      </c>
      <c r="AO9" s="13" t="s">
        <v>45</v>
      </c>
      <c r="AP9" s="32"/>
      <c r="AQ9" s="33"/>
      <c r="AR9" s="12">
        <v>1</v>
      </c>
      <c r="AS9" s="12">
        <v>1001</v>
      </c>
      <c r="AT9" s="12" t="str">
        <f t="shared" ref="AT9:AT28" si="3">$J$5</f>
        <v>July</v>
      </c>
      <c r="AU9" s="12" t="s">
        <v>3</v>
      </c>
      <c r="AV9" s="11">
        <f t="shared" ref="AV9:AV28" si="4">COUNTIF($K9:$AO9,"*P*")</f>
        <v>25</v>
      </c>
      <c r="AW9" s="12">
        <f t="shared" ref="AW9:AW28" si="5">COUNTIF($K9:$AO9,"*A*")</f>
        <v>0</v>
      </c>
      <c r="AX9" s="12">
        <f t="shared" ref="AX9:AX28" si="6">COUNTIF($K9:$AO9,"L")</f>
        <v>2</v>
      </c>
      <c r="AY9" s="12">
        <f t="shared" ref="AY9:AY28" si="7">$J$9</f>
        <v>4</v>
      </c>
      <c r="AZ9" s="12">
        <f t="shared" ref="AZ9:AZ28" si="8">$I$5</f>
        <v>31</v>
      </c>
      <c r="BA9" s="12">
        <f>Janreport8[[#This Row],[Days]]-Janreport8[[#This Row],[Absent]]</f>
        <v>31</v>
      </c>
      <c r="BB9" s="27">
        <v>10000</v>
      </c>
      <c r="BC9" s="27">
        <f>Janreport8[[#This Row],[Salary]]/Janreport8[[#This Row],[Days]]</f>
        <v>322.58064516129031</v>
      </c>
      <c r="BD9" s="27">
        <f>Janreport8[[#This Row],[Per Day Salary]]*Janreport8[[#This Row],[Absent]]</f>
        <v>0</v>
      </c>
      <c r="BE9" s="27">
        <f>Janreport8[[#This Row],[Salary]]-Janreport8[[#This Row],[Deduction]]</f>
        <v>10000</v>
      </c>
      <c r="BF9" s="28"/>
      <c r="BG9" s="33"/>
    </row>
    <row r="10" spans="1:59">
      <c r="A10"/>
      <c r="B10"/>
      <c r="C10"/>
      <c r="F10" s="32"/>
      <c r="G10" s="11">
        <v>2</v>
      </c>
      <c r="H10" s="12">
        <v>1002</v>
      </c>
      <c r="I10" s="13" t="s">
        <v>4</v>
      </c>
      <c r="J10" s="11">
        <f t="shared" ref="J10:J28" si="9">COUNTIF($K$7:$AO$7,"Sun")</f>
        <v>4</v>
      </c>
      <c r="K10" s="12" t="s">
        <v>45</v>
      </c>
      <c r="L10" s="12" t="s">
        <v>45</v>
      </c>
      <c r="M10" s="12" t="s">
        <v>45</v>
      </c>
      <c r="N10" s="12" t="s">
        <v>45</v>
      </c>
      <c r="O10" s="12" t="s">
        <v>45</v>
      </c>
      <c r="P10" s="12" t="str">
        <f t="shared" si="2"/>
        <v>WO</v>
      </c>
      <c r="Q10" s="12" t="s">
        <v>45</v>
      </c>
      <c r="R10" s="12" t="s">
        <v>45</v>
      </c>
      <c r="S10" s="12" t="s">
        <v>45</v>
      </c>
      <c r="T10" s="12" t="s">
        <v>46</v>
      </c>
      <c r="U10" s="12" t="s">
        <v>45</v>
      </c>
      <c r="V10" s="12" t="s">
        <v>45</v>
      </c>
      <c r="W10" s="12" t="str">
        <f t="shared" si="2"/>
        <v>WO</v>
      </c>
      <c r="X10" s="12" t="s">
        <v>45</v>
      </c>
      <c r="Y10" s="12" t="s">
        <v>40</v>
      </c>
      <c r="Z10" s="12" t="s">
        <v>45</v>
      </c>
      <c r="AA10" s="12" t="s">
        <v>45</v>
      </c>
      <c r="AB10" s="12" t="s">
        <v>45</v>
      </c>
      <c r="AC10" s="12" t="s">
        <v>45</v>
      </c>
      <c r="AD10" s="12" t="str">
        <f t="shared" si="2"/>
        <v>WO</v>
      </c>
      <c r="AE10" s="12" t="s">
        <v>45</v>
      </c>
      <c r="AF10" s="12" t="s">
        <v>45</v>
      </c>
      <c r="AG10" s="12" t="s">
        <v>45</v>
      </c>
      <c r="AH10" s="12" t="s">
        <v>40</v>
      </c>
      <c r="AI10" s="12" t="s">
        <v>45</v>
      </c>
      <c r="AJ10" s="12" t="s">
        <v>45</v>
      </c>
      <c r="AK10" s="12" t="str">
        <f t="shared" si="2"/>
        <v>WO</v>
      </c>
      <c r="AL10" s="12" t="s">
        <v>45</v>
      </c>
      <c r="AM10" s="12" t="s">
        <v>45</v>
      </c>
      <c r="AN10" s="12" t="s">
        <v>45</v>
      </c>
      <c r="AO10" s="13" t="s">
        <v>45</v>
      </c>
      <c r="AP10" s="32"/>
      <c r="AQ10" s="33"/>
      <c r="AR10" s="12">
        <v>2</v>
      </c>
      <c r="AS10" s="12">
        <v>1002</v>
      </c>
      <c r="AT10" s="12" t="str">
        <f t="shared" si="3"/>
        <v>July</v>
      </c>
      <c r="AU10" s="12" t="s">
        <v>4</v>
      </c>
      <c r="AV10" s="11">
        <f t="shared" si="4"/>
        <v>24</v>
      </c>
      <c r="AW10" s="12">
        <f t="shared" si="5"/>
        <v>1</v>
      </c>
      <c r="AX10" s="12">
        <f t="shared" si="6"/>
        <v>2</v>
      </c>
      <c r="AY10" s="12">
        <f t="shared" si="7"/>
        <v>4</v>
      </c>
      <c r="AZ10" s="12">
        <f t="shared" si="8"/>
        <v>31</v>
      </c>
      <c r="BA10" s="12">
        <f>Janreport8[[#This Row],[Days]]-Janreport8[[#This Row],[Absent]]</f>
        <v>30</v>
      </c>
      <c r="BB10" s="27">
        <v>20000</v>
      </c>
      <c r="BC10" s="27">
        <f>Janreport8[[#This Row],[Salary]]/Janreport8[[#This Row],[Days]]</f>
        <v>645.16129032258061</v>
      </c>
      <c r="BD10" s="27">
        <f>Janreport8[[#This Row],[Per Day Salary]]*Janreport8[[#This Row],[Absent]]</f>
        <v>645.16129032258061</v>
      </c>
      <c r="BE10" s="27">
        <f>Janreport8[[#This Row],[Salary]]-Janreport8[[#This Row],[Deduction]]</f>
        <v>19354.83870967742</v>
      </c>
      <c r="BF10" s="28"/>
      <c r="BG10" s="33"/>
    </row>
    <row r="11" spans="1:59">
      <c r="A11"/>
      <c r="B11"/>
      <c r="C11"/>
      <c r="F11" s="32"/>
      <c r="G11" s="11">
        <v>3</v>
      </c>
      <c r="H11" s="12">
        <v>1003</v>
      </c>
      <c r="I11" s="13" t="s">
        <v>5</v>
      </c>
      <c r="J11" s="11">
        <f t="shared" si="9"/>
        <v>4</v>
      </c>
      <c r="K11" s="12" t="s">
        <v>45</v>
      </c>
      <c r="L11" s="12" t="s">
        <v>45</v>
      </c>
      <c r="M11" s="12" t="s">
        <v>45</v>
      </c>
      <c r="N11" s="12" t="s">
        <v>46</v>
      </c>
      <c r="O11" s="12" t="s">
        <v>45</v>
      </c>
      <c r="P11" s="12" t="str">
        <f t="shared" si="2"/>
        <v>WO</v>
      </c>
      <c r="Q11" s="12" t="s">
        <v>45</v>
      </c>
      <c r="R11" s="12" t="s">
        <v>45</v>
      </c>
      <c r="S11" s="12" t="s">
        <v>45</v>
      </c>
      <c r="T11" s="12" t="s">
        <v>45</v>
      </c>
      <c r="U11" s="12" t="s">
        <v>45</v>
      </c>
      <c r="V11" s="12" t="s">
        <v>45</v>
      </c>
      <c r="W11" s="12" t="str">
        <f t="shared" si="2"/>
        <v>WO</v>
      </c>
      <c r="X11" s="12" t="s">
        <v>45</v>
      </c>
      <c r="Y11" s="12" t="s">
        <v>40</v>
      </c>
      <c r="Z11" s="12" t="s">
        <v>45</v>
      </c>
      <c r="AA11" s="12" t="s">
        <v>45</v>
      </c>
      <c r="AB11" s="12" t="s">
        <v>45</v>
      </c>
      <c r="AC11" s="12" t="s">
        <v>45</v>
      </c>
      <c r="AD11" s="12" t="str">
        <f t="shared" si="2"/>
        <v>WO</v>
      </c>
      <c r="AE11" s="12" t="s">
        <v>45</v>
      </c>
      <c r="AF11" s="12" t="s">
        <v>45</v>
      </c>
      <c r="AG11" s="12" t="s">
        <v>45</v>
      </c>
      <c r="AH11" s="12" t="s">
        <v>40</v>
      </c>
      <c r="AI11" s="12" t="s">
        <v>45</v>
      </c>
      <c r="AJ11" s="12" t="s">
        <v>45</v>
      </c>
      <c r="AK11" s="12" t="str">
        <f t="shared" si="2"/>
        <v>WO</v>
      </c>
      <c r="AL11" s="12" t="s">
        <v>45</v>
      </c>
      <c r="AM11" s="12" t="s">
        <v>45</v>
      </c>
      <c r="AN11" s="12" t="s">
        <v>45</v>
      </c>
      <c r="AO11" s="13" t="s">
        <v>45</v>
      </c>
      <c r="AP11" s="32"/>
      <c r="AQ11" s="33"/>
      <c r="AR11" s="12">
        <v>3</v>
      </c>
      <c r="AS11" s="12">
        <v>1003</v>
      </c>
      <c r="AT11" s="12" t="str">
        <f t="shared" si="3"/>
        <v>July</v>
      </c>
      <c r="AU11" s="12" t="s">
        <v>5</v>
      </c>
      <c r="AV11" s="11">
        <f t="shared" si="4"/>
        <v>24</v>
      </c>
      <c r="AW11" s="12">
        <f t="shared" si="5"/>
        <v>1</v>
      </c>
      <c r="AX11" s="12">
        <f t="shared" si="6"/>
        <v>2</v>
      </c>
      <c r="AY11" s="12">
        <f t="shared" si="7"/>
        <v>4</v>
      </c>
      <c r="AZ11" s="12">
        <f t="shared" si="8"/>
        <v>31</v>
      </c>
      <c r="BA11" s="12">
        <f>Janreport8[[#This Row],[Days]]-Janreport8[[#This Row],[Absent]]</f>
        <v>30</v>
      </c>
      <c r="BB11" s="27">
        <v>25000</v>
      </c>
      <c r="BC11" s="27">
        <f>Janreport8[[#This Row],[Salary]]/Janreport8[[#This Row],[Days]]</f>
        <v>806.45161290322585</v>
      </c>
      <c r="BD11" s="27">
        <f>Janreport8[[#This Row],[Per Day Salary]]*Janreport8[[#This Row],[Absent]]</f>
        <v>806.45161290322585</v>
      </c>
      <c r="BE11" s="27">
        <f>Janreport8[[#This Row],[Salary]]-Janreport8[[#This Row],[Deduction]]</f>
        <v>24193.548387096773</v>
      </c>
      <c r="BF11" s="28"/>
      <c r="BG11" s="33"/>
    </row>
    <row r="12" spans="1:59">
      <c r="A12"/>
      <c r="B12"/>
      <c r="C12"/>
      <c r="F12" s="32"/>
      <c r="G12" s="11">
        <v>4</v>
      </c>
      <c r="H12" s="12">
        <v>1004</v>
      </c>
      <c r="I12" s="13" t="s">
        <v>6</v>
      </c>
      <c r="J12" s="11">
        <f t="shared" si="9"/>
        <v>4</v>
      </c>
      <c r="K12" s="12" t="s">
        <v>45</v>
      </c>
      <c r="L12" s="12" t="s">
        <v>45</v>
      </c>
      <c r="M12" s="12" t="s">
        <v>45</v>
      </c>
      <c r="N12" s="12" t="s">
        <v>45</v>
      </c>
      <c r="O12" s="12" t="s">
        <v>45</v>
      </c>
      <c r="P12" s="12" t="str">
        <f t="shared" si="2"/>
        <v>WO</v>
      </c>
      <c r="Q12" s="12" t="s">
        <v>45</v>
      </c>
      <c r="R12" s="12" t="s">
        <v>45</v>
      </c>
      <c r="S12" s="12" t="s">
        <v>45</v>
      </c>
      <c r="T12" s="12" t="s">
        <v>45</v>
      </c>
      <c r="U12" s="12" t="s">
        <v>45</v>
      </c>
      <c r="V12" s="12" t="s">
        <v>45</v>
      </c>
      <c r="W12" s="12" t="str">
        <f t="shared" si="2"/>
        <v>WO</v>
      </c>
      <c r="X12" s="12" t="s">
        <v>45</v>
      </c>
      <c r="Y12" s="12" t="s">
        <v>40</v>
      </c>
      <c r="Z12" s="12" t="s">
        <v>45</v>
      </c>
      <c r="AA12" s="12" t="s">
        <v>45</v>
      </c>
      <c r="AB12" s="12" t="s">
        <v>46</v>
      </c>
      <c r="AC12" s="12" t="s">
        <v>45</v>
      </c>
      <c r="AD12" s="12" t="str">
        <f t="shared" si="2"/>
        <v>WO</v>
      </c>
      <c r="AE12" s="12" t="s">
        <v>45</v>
      </c>
      <c r="AF12" s="12" t="s">
        <v>45</v>
      </c>
      <c r="AG12" s="12" t="s">
        <v>45</v>
      </c>
      <c r="AH12" s="12" t="s">
        <v>40</v>
      </c>
      <c r="AI12" s="12" t="s">
        <v>45</v>
      </c>
      <c r="AJ12" s="12" t="s">
        <v>45</v>
      </c>
      <c r="AK12" s="12" t="str">
        <f t="shared" si="2"/>
        <v>WO</v>
      </c>
      <c r="AL12" s="12" t="s">
        <v>45</v>
      </c>
      <c r="AM12" s="12" t="s">
        <v>46</v>
      </c>
      <c r="AN12" s="12" t="s">
        <v>45</v>
      </c>
      <c r="AO12" s="13" t="s">
        <v>45</v>
      </c>
      <c r="AP12" s="32"/>
      <c r="AQ12" s="33"/>
      <c r="AR12" s="12">
        <v>4</v>
      </c>
      <c r="AS12" s="12">
        <v>1004</v>
      </c>
      <c r="AT12" s="12" t="str">
        <f t="shared" si="3"/>
        <v>July</v>
      </c>
      <c r="AU12" s="12" t="s">
        <v>6</v>
      </c>
      <c r="AV12" s="11">
        <f t="shared" si="4"/>
        <v>23</v>
      </c>
      <c r="AW12" s="12">
        <f t="shared" si="5"/>
        <v>2</v>
      </c>
      <c r="AX12" s="12">
        <f t="shared" si="6"/>
        <v>2</v>
      </c>
      <c r="AY12" s="12">
        <f t="shared" si="7"/>
        <v>4</v>
      </c>
      <c r="AZ12" s="12">
        <f t="shared" si="8"/>
        <v>31</v>
      </c>
      <c r="BA12" s="12">
        <f>Janreport8[[#This Row],[Days]]-Janreport8[[#This Row],[Absent]]</f>
        <v>29</v>
      </c>
      <c r="BB12" s="27">
        <v>30000</v>
      </c>
      <c r="BC12" s="27">
        <f>Janreport8[[#This Row],[Salary]]/Janreport8[[#This Row],[Days]]</f>
        <v>967.74193548387098</v>
      </c>
      <c r="BD12" s="27">
        <f>Janreport8[[#This Row],[Per Day Salary]]*Janreport8[[#This Row],[Absent]]</f>
        <v>1935.483870967742</v>
      </c>
      <c r="BE12" s="27">
        <f>Janreport8[[#This Row],[Salary]]-Janreport8[[#This Row],[Deduction]]</f>
        <v>28064.516129032258</v>
      </c>
      <c r="BF12" s="28"/>
      <c r="BG12" s="33"/>
    </row>
    <row r="13" spans="1:59">
      <c r="A13"/>
      <c r="B13"/>
      <c r="C13"/>
      <c r="F13" s="32"/>
      <c r="G13" s="11">
        <v>5</v>
      </c>
      <c r="H13" s="12">
        <v>1005</v>
      </c>
      <c r="I13" s="13" t="s">
        <v>7</v>
      </c>
      <c r="J13" s="11">
        <f t="shared" si="9"/>
        <v>4</v>
      </c>
      <c r="K13" s="12" t="s">
        <v>45</v>
      </c>
      <c r="L13" s="12" t="s">
        <v>46</v>
      </c>
      <c r="M13" s="12" t="s">
        <v>45</v>
      </c>
      <c r="N13" s="12" t="s">
        <v>45</v>
      </c>
      <c r="O13" s="12" t="s">
        <v>45</v>
      </c>
      <c r="P13" s="12" t="str">
        <f t="shared" si="2"/>
        <v>WO</v>
      </c>
      <c r="Q13" s="12" t="s">
        <v>45</v>
      </c>
      <c r="R13" s="12" t="s">
        <v>45</v>
      </c>
      <c r="S13" s="12" t="s">
        <v>45</v>
      </c>
      <c r="T13" s="12" t="s">
        <v>45</v>
      </c>
      <c r="U13" s="12" t="s">
        <v>45</v>
      </c>
      <c r="V13" s="12" t="s">
        <v>45</v>
      </c>
      <c r="W13" s="12" t="str">
        <f t="shared" si="2"/>
        <v>WO</v>
      </c>
      <c r="X13" s="12" t="s">
        <v>45</v>
      </c>
      <c r="Y13" s="12" t="s">
        <v>40</v>
      </c>
      <c r="Z13" s="12" t="s">
        <v>45</v>
      </c>
      <c r="AA13" s="12" t="s">
        <v>45</v>
      </c>
      <c r="AB13" s="12" t="s">
        <v>45</v>
      </c>
      <c r="AC13" s="12" t="s">
        <v>45</v>
      </c>
      <c r="AD13" s="12" t="str">
        <f t="shared" si="2"/>
        <v>WO</v>
      </c>
      <c r="AE13" s="12" t="s">
        <v>45</v>
      </c>
      <c r="AF13" s="12" t="s">
        <v>45</v>
      </c>
      <c r="AG13" s="12" t="s">
        <v>45</v>
      </c>
      <c r="AH13" s="12" t="s">
        <v>40</v>
      </c>
      <c r="AI13" s="12" t="s">
        <v>45</v>
      </c>
      <c r="AJ13" s="12" t="s">
        <v>45</v>
      </c>
      <c r="AK13" s="12" t="str">
        <f t="shared" si="2"/>
        <v>WO</v>
      </c>
      <c r="AL13" s="12" t="s">
        <v>45</v>
      </c>
      <c r="AM13" s="12" t="s">
        <v>45</v>
      </c>
      <c r="AN13" s="12" t="s">
        <v>45</v>
      </c>
      <c r="AO13" s="13" t="s">
        <v>45</v>
      </c>
      <c r="AP13" s="32"/>
      <c r="AQ13" s="33"/>
      <c r="AR13" s="12">
        <v>5</v>
      </c>
      <c r="AS13" s="12">
        <v>1005</v>
      </c>
      <c r="AT13" s="12" t="str">
        <f t="shared" si="3"/>
        <v>July</v>
      </c>
      <c r="AU13" s="12" t="s">
        <v>7</v>
      </c>
      <c r="AV13" s="11">
        <f t="shared" si="4"/>
        <v>24</v>
      </c>
      <c r="AW13" s="12">
        <f t="shared" si="5"/>
        <v>1</v>
      </c>
      <c r="AX13" s="12">
        <f t="shared" si="6"/>
        <v>2</v>
      </c>
      <c r="AY13" s="12">
        <f t="shared" si="7"/>
        <v>4</v>
      </c>
      <c r="AZ13" s="12">
        <f t="shared" si="8"/>
        <v>31</v>
      </c>
      <c r="BA13" s="12">
        <f>Janreport8[[#This Row],[Days]]-Janreport8[[#This Row],[Absent]]</f>
        <v>30</v>
      </c>
      <c r="BB13" s="27">
        <v>45000</v>
      </c>
      <c r="BC13" s="27">
        <f>Janreport8[[#This Row],[Salary]]/Janreport8[[#This Row],[Days]]</f>
        <v>1451.6129032258063</v>
      </c>
      <c r="BD13" s="27">
        <f>Janreport8[[#This Row],[Per Day Salary]]*Janreport8[[#This Row],[Absent]]</f>
        <v>1451.6129032258063</v>
      </c>
      <c r="BE13" s="27">
        <f>Janreport8[[#This Row],[Salary]]-Janreport8[[#This Row],[Deduction]]</f>
        <v>43548.387096774197</v>
      </c>
      <c r="BF13" s="28"/>
      <c r="BG13" s="33"/>
    </row>
    <row r="14" spans="1:59">
      <c r="A14"/>
      <c r="B14"/>
      <c r="C14"/>
      <c r="F14" s="32"/>
      <c r="G14" s="11">
        <v>6</v>
      </c>
      <c r="H14" s="12">
        <v>1006</v>
      </c>
      <c r="I14" s="13" t="s">
        <v>8</v>
      </c>
      <c r="J14" s="11">
        <f t="shared" si="9"/>
        <v>4</v>
      </c>
      <c r="K14" s="12" t="s">
        <v>45</v>
      </c>
      <c r="L14" s="12" t="s">
        <v>45</v>
      </c>
      <c r="M14" s="12" t="s">
        <v>45</v>
      </c>
      <c r="N14" s="12" t="s">
        <v>45</v>
      </c>
      <c r="O14" s="12" t="s">
        <v>45</v>
      </c>
      <c r="P14" s="12" t="str">
        <f t="shared" si="2"/>
        <v>WO</v>
      </c>
      <c r="Q14" s="12" t="s">
        <v>45</v>
      </c>
      <c r="R14" s="12" t="s">
        <v>45</v>
      </c>
      <c r="S14" s="12" t="s">
        <v>45</v>
      </c>
      <c r="T14" s="12" t="s">
        <v>45</v>
      </c>
      <c r="U14" s="12" t="s">
        <v>45</v>
      </c>
      <c r="V14" s="12" t="s">
        <v>45</v>
      </c>
      <c r="W14" s="12" t="str">
        <f t="shared" si="2"/>
        <v>WO</v>
      </c>
      <c r="X14" s="12" t="s">
        <v>45</v>
      </c>
      <c r="Y14" s="12" t="s">
        <v>40</v>
      </c>
      <c r="Z14" s="12" t="s">
        <v>45</v>
      </c>
      <c r="AA14" s="12" t="s">
        <v>45</v>
      </c>
      <c r="AB14" s="12" t="s">
        <v>45</v>
      </c>
      <c r="AC14" s="12" t="s">
        <v>45</v>
      </c>
      <c r="AD14" s="12" t="str">
        <f t="shared" si="2"/>
        <v>WO</v>
      </c>
      <c r="AE14" s="12" t="s">
        <v>45</v>
      </c>
      <c r="AF14" s="12" t="s">
        <v>45</v>
      </c>
      <c r="AG14" s="12" t="s">
        <v>45</v>
      </c>
      <c r="AH14" s="12" t="s">
        <v>40</v>
      </c>
      <c r="AI14" s="12" t="s">
        <v>45</v>
      </c>
      <c r="AJ14" s="12" t="s">
        <v>45</v>
      </c>
      <c r="AK14" s="12" t="str">
        <f t="shared" si="2"/>
        <v>WO</v>
      </c>
      <c r="AL14" s="12" t="s">
        <v>45</v>
      </c>
      <c r="AM14" s="12" t="s">
        <v>45</v>
      </c>
      <c r="AN14" s="12" t="s">
        <v>45</v>
      </c>
      <c r="AO14" s="13" t="s">
        <v>45</v>
      </c>
      <c r="AP14" s="32"/>
      <c r="AQ14" s="33"/>
      <c r="AR14" s="12">
        <v>6</v>
      </c>
      <c r="AS14" s="12">
        <v>1006</v>
      </c>
      <c r="AT14" s="12" t="str">
        <f t="shared" si="3"/>
        <v>July</v>
      </c>
      <c r="AU14" s="12" t="s">
        <v>8</v>
      </c>
      <c r="AV14" s="11">
        <f t="shared" si="4"/>
        <v>25</v>
      </c>
      <c r="AW14" s="12">
        <f t="shared" si="5"/>
        <v>0</v>
      </c>
      <c r="AX14" s="12">
        <f t="shared" si="6"/>
        <v>2</v>
      </c>
      <c r="AY14" s="12">
        <f t="shared" si="7"/>
        <v>4</v>
      </c>
      <c r="AZ14" s="12">
        <f t="shared" si="8"/>
        <v>31</v>
      </c>
      <c r="BA14" s="12">
        <f>Janreport8[[#This Row],[Days]]-Janreport8[[#This Row],[Absent]]</f>
        <v>31</v>
      </c>
      <c r="BB14" s="27">
        <v>15000</v>
      </c>
      <c r="BC14" s="27">
        <f>Janreport8[[#This Row],[Salary]]/Janreport8[[#This Row],[Days]]</f>
        <v>483.87096774193549</v>
      </c>
      <c r="BD14" s="27">
        <f>Janreport8[[#This Row],[Per Day Salary]]*Janreport8[[#This Row],[Absent]]</f>
        <v>0</v>
      </c>
      <c r="BE14" s="27">
        <f>Janreport8[[#This Row],[Salary]]-Janreport8[[#This Row],[Deduction]]</f>
        <v>15000</v>
      </c>
      <c r="BF14" s="28"/>
      <c r="BG14" s="33"/>
    </row>
    <row r="15" spans="1:59">
      <c r="A15"/>
      <c r="B15"/>
      <c r="C15"/>
      <c r="F15" s="32"/>
      <c r="G15" s="11">
        <v>7</v>
      </c>
      <c r="H15" s="12">
        <v>1007</v>
      </c>
      <c r="I15" s="13" t="s">
        <v>9</v>
      </c>
      <c r="J15" s="11">
        <f t="shared" si="9"/>
        <v>4</v>
      </c>
      <c r="K15" s="12" t="s">
        <v>45</v>
      </c>
      <c r="L15" s="12" t="s">
        <v>45</v>
      </c>
      <c r="M15" s="12" t="s">
        <v>45</v>
      </c>
      <c r="N15" s="12" t="s">
        <v>45</v>
      </c>
      <c r="O15" s="12" t="s">
        <v>45</v>
      </c>
      <c r="P15" s="12" t="str">
        <f t="shared" si="2"/>
        <v>WO</v>
      </c>
      <c r="Q15" s="12" t="s">
        <v>45</v>
      </c>
      <c r="R15" s="12" t="s">
        <v>45</v>
      </c>
      <c r="S15" s="12" t="s">
        <v>45</v>
      </c>
      <c r="T15" s="12" t="s">
        <v>45</v>
      </c>
      <c r="U15" s="12" t="s">
        <v>45</v>
      </c>
      <c r="V15" s="12" t="s">
        <v>45</v>
      </c>
      <c r="W15" s="12" t="str">
        <f t="shared" si="2"/>
        <v>WO</v>
      </c>
      <c r="X15" s="12" t="s">
        <v>45</v>
      </c>
      <c r="Y15" s="12" t="s">
        <v>40</v>
      </c>
      <c r="Z15" s="12" t="s">
        <v>45</v>
      </c>
      <c r="AA15" s="12" t="s">
        <v>45</v>
      </c>
      <c r="AB15" s="12" t="s">
        <v>45</v>
      </c>
      <c r="AC15" s="12" t="s">
        <v>45</v>
      </c>
      <c r="AD15" s="12" t="str">
        <f t="shared" si="2"/>
        <v>WO</v>
      </c>
      <c r="AE15" s="12" t="s">
        <v>45</v>
      </c>
      <c r="AF15" s="12" t="s">
        <v>45</v>
      </c>
      <c r="AG15" s="12" t="s">
        <v>45</v>
      </c>
      <c r="AH15" s="12" t="s">
        <v>40</v>
      </c>
      <c r="AI15" s="12" t="s">
        <v>45</v>
      </c>
      <c r="AJ15" s="12" t="s">
        <v>45</v>
      </c>
      <c r="AK15" s="12" t="str">
        <f t="shared" si="2"/>
        <v>WO</v>
      </c>
      <c r="AL15" s="12" t="s">
        <v>45</v>
      </c>
      <c r="AM15" s="12" t="s">
        <v>45</v>
      </c>
      <c r="AN15" s="12" t="s">
        <v>45</v>
      </c>
      <c r="AO15" s="13" t="s">
        <v>45</v>
      </c>
      <c r="AP15" s="32"/>
      <c r="AQ15" s="33"/>
      <c r="AR15" s="12">
        <v>7</v>
      </c>
      <c r="AS15" s="12">
        <v>1007</v>
      </c>
      <c r="AT15" s="12" t="str">
        <f t="shared" si="3"/>
        <v>July</v>
      </c>
      <c r="AU15" s="12" t="s">
        <v>9</v>
      </c>
      <c r="AV15" s="11">
        <f t="shared" si="4"/>
        <v>25</v>
      </c>
      <c r="AW15" s="12">
        <f t="shared" si="5"/>
        <v>0</v>
      </c>
      <c r="AX15" s="12">
        <f t="shared" si="6"/>
        <v>2</v>
      </c>
      <c r="AY15" s="12">
        <f t="shared" si="7"/>
        <v>4</v>
      </c>
      <c r="AZ15" s="12">
        <f t="shared" si="8"/>
        <v>31</v>
      </c>
      <c r="BA15" s="12">
        <f>Janreport8[[#This Row],[Days]]-Janreport8[[#This Row],[Absent]]</f>
        <v>31</v>
      </c>
      <c r="BB15" s="27">
        <v>62000</v>
      </c>
      <c r="BC15" s="27">
        <f>Janreport8[[#This Row],[Salary]]/Janreport8[[#This Row],[Days]]</f>
        <v>2000</v>
      </c>
      <c r="BD15" s="27">
        <f>Janreport8[[#This Row],[Per Day Salary]]*Janreport8[[#This Row],[Absent]]</f>
        <v>0</v>
      </c>
      <c r="BE15" s="27">
        <f>Janreport8[[#This Row],[Salary]]-Janreport8[[#This Row],[Deduction]]</f>
        <v>62000</v>
      </c>
      <c r="BF15" s="28"/>
      <c r="BG15" s="33"/>
    </row>
    <row r="16" spans="1:59">
      <c r="A16"/>
      <c r="B16"/>
      <c r="C16"/>
      <c r="F16" s="32"/>
      <c r="G16" s="11">
        <v>8</v>
      </c>
      <c r="H16" s="12">
        <v>1008</v>
      </c>
      <c r="I16" s="13" t="s">
        <v>10</v>
      </c>
      <c r="J16" s="11">
        <f t="shared" si="9"/>
        <v>4</v>
      </c>
      <c r="K16" s="12" t="s">
        <v>45</v>
      </c>
      <c r="L16" s="12" t="s">
        <v>45</v>
      </c>
      <c r="M16" s="12" t="s">
        <v>45</v>
      </c>
      <c r="N16" s="12" t="s">
        <v>45</v>
      </c>
      <c r="O16" s="12" t="s">
        <v>45</v>
      </c>
      <c r="P16" s="12" t="str">
        <f t="shared" si="2"/>
        <v>WO</v>
      </c>
      <c r="Q16" s="12" t="s">
        <v>45</v>
      </c>
      <c r="R16" s="12" t="s">
        <v>45</v>
      </c>
      <c r="S16" s="12" t="s">
        <v>46</v>
      </c>
      <c r="T16" s="12" t="s">
        <v>45</v>
      </c>
      <c r="U16" s="12" t="s">
        <v>45</v>
      </c>
      <c r="V16" s="12" t="s">
        <v>45</v>
      </c>
      <c r="W16" s="12" t="str">
        <f t="shared" si="2"/>
        <v>WO</v>
      </c>
      <c r="X16" s="12" t="s">
        <v>45</v>
      </c>
      <c r="Y16" s="12" t="s">
        <v>40</v>
      </c>
      <c r="Z16" s="12" t="s">
        <v>45</v>
      </c>
      <c r="AA16" s="12" t="s">
        <v>45</v>
      </c>
      <c r="AB16" s="12" t="s">
        <v>45</v>
      </c>
      <c r="AC16" s="12" t="s">
        <v>45</v>
      </c>
      <c r="AD16" s="12" t="str">
        <f t="shared" si="2"/>
        <v>WO</v>
      </c>
      <c r="AE16" s="12" t="s">
        <v>45</v>
      </c>
      <c r="AF16" s="12" t="s">
        <v>45</v>
      </c>
      <c r="AG16" s="12" t="s">
        <v>45</v>
      </c>
      <c r="AH16" s="12" t="s">
        <v>40</v>
      </c>
      <c r="AI16" s="12" t="s">
        <v>45</v>
      </c>
      <c r="AJ16" s="12" t="s">
        <v>45</v>
      </c>
      <c r="AK16" s="12" t="str">
        <f t="shared" si="2"/>
        <v>WO</v>
      </c>
      <c r="AL16" s="12" t="s">
        <v>45</v>
      </c>
      <c r="AM16" s="12" t="s">
        <v>45</v>
      </c>
      <c r="AN16" s="12" t="s">
        <v>45</v>
      </c>
      <c r="AO16" s="13" t="s">
        <v>45</v>
      </c>
      <c r="AP16" s="32"/>
      <c r="AQ16" s="33"/>
      <c r="AR16" s="12">
        <v>8</v>
      </c>
      <c r="AS16" s="12">
        <v>1008</v>
      </c>
      <c r="AT16" s="12" t="str">
        <f t="shared" si="3"/>
        <v>July</v>
      </c>
      <c r="AU16" s="12" t="s">
        <v>10</v>
      </c>
      <c r="AV16" s="11">
        <f t="shared" si="4"/>
        <v>24</v>
      </c>
      <c r="AW16" s="12">
        <f t="shared" si="5"/>
        <v>1</v>
      </c>
      <c r="AX16" s="12">
        <f t="shared" si="6"/>
        <v>2</v>
      </c>
      <c r="AY16" s="12">
        <f t="shared" si="7"/>
        <v>4</v>
      </c>
      <c r="AZ16" s="12">
        <f t="shared" si="8"/>
        <v>31</v>
      </c>
      <c r="BA16" s="12">
        <f>Janreport8[[#This Row],[Days]]-Janreport8[[#This Row],[Absent]]</f>
        <v>30</v>
      </c>
      <c r="BB16" s="27">
        <v>50000</v>
      </c>
      <c r="BC16" s="27">
        <f>Janreport8[[#This Row],[Salary]]/Janreport8[[#This Row],[Days]]</f>
        <v>1612.9032258064517</v>
      </c>
      <c r="BD16" s="27">
        <f>Janreport8[[#This Row],[Per Day Salary]]*Janreport8[[#This Row],[Absent]]</f>
        <v>1612.9032258064517</v>
      </c>
      <c r="BE16" s="27">
        <f>Janreport8[[#This Row],[Salary]]-Janreport8[[#This Row],[Deduction]]</f>
        <v>48387.096774193546</v>
      </c>
      <c r="BF16" s="28"/>
      <c r="BG16" s="33"/>
    </row>
    <row r="17" spans="1:59">
      <c r="A17"/>
      <c r="B17"/>
      <c r="C17"/>
      <c r="F17" s="32"/>
      <c r="G17" s="11">
        <v>9</v>
      </c>
      <c r="H17" s="12">
        <v>1009</v>
      </c>
      <c r="I17" s="13" t="s">
        <v>11</v>
      </c>
      <c r="J17" s="11">
        <f t="shared" si="9"/>
        <v>4</v>
      </c>
      <c r="K17" s="12" t="s">
        <v>45</v>
      </c>
      <c r="L17" s="12" t="s">
        <v>45</v>
      </c>
      <c r="M17" s="12" t="s">
        <v>45</v>
      </c>
      <c r="N17" s="12" t="s">
        <v>45</v>
      </c>
      <c r="O17" s="12" t="s">
        <v>45</v>
      </c>
      <c r="P17" s="12" t="str">
        <f t="shared" si="2"/>
        <v>WO</v>
      </c>
      <c r="Q17" s="12" t="s">
        <v>45</v>
      </c>
      <c r="R17" s="12" t="s">
        <v>45</v>
      </c>
      <c r="S17" s="12" t="s">
        <v>45</v>
      </c>
      <c r="T17" s="12" t="s">
        <v>45</v>
      </c>
      <c r="U17" s="12" t="s">
        <v>45</v>
      </c>
      <c r="V17" s="12" t="s">
        <v>45</v>
      </c>
      <c r="W17" s="12" t="str">
        <f t="shared" si="2"/>
        <v>WO</v>
      </c>
      <c r="X17" s="12" t="s">
        <v>45</v>
      </c>
      <c r="Y17" s="12" t="s">
        <v>40</v>
      </c>
      <c r="Z17" s="12" t="s">
        <v>45</v>
      </c>
      <c r="AA17" s="12" t="s">
        <v>45</v>
      </c>
      <c r="AB17" s="12" t="s">
        <v>45</v>
      </c>
      <c r="AC17" s="12" t="s">
        <v>45</v>
      </c>
      <c r="AD17" s="12" t="str">
        <f t="shared" ref="AD17:AK28" si="10">IF(AD$7="Sun","WO","")</f>
        <v>WO</v>
      </c>
      <c r="AE17" s="12" t="s">
        <v>45</v>
      </c>
      <c r="AF17" s="12" t="s">
        <v>45</v>
      </c>
      <c r="AG17" s="12" t="s">
        <v>45</v>
      </c>
      <c r="AH17" s="12" t="s">
        <v>40</v>
      </c>
      <c r="AI17" s="12" t="s">
        <v>45</v>
      </c>
      <c r="AJ17" s="12" t="s">
        <v>45</v>
      </c>
      <c r="AK17" s="12" t="str">
        <f t="shared" si="10"/>
        <v>WO</v>
      </c>
      <c r="AL17" s="12" t="s">
        <v>45</v>
      </c>
      <c r="AM17" s="12" t="s">
        <v>45</v>
      </c>
      <c r="AN17" s="12" t="s">
        <v>46</v>
      </c>
      <c r="AO17" s="13" t="s">
        <v>45</v>
      </c>
      <c r="AP17" s="32"/>
      <c r="AQ17" s="33"/>
      <c r="AR17" s="12">
        <v>9</v>
      </c>
      <c r="AS17" s="12">
        <v>1009</v>
      </c>
      <c r="AT17" s="12" t="str">
        <f t="shared" si="3"/>
        <v>July</v>
      </c>
      <c r="AU17" s="12" t="s">
        <v>11</v>
      </c>
      <c r="AV17" s="11">
        <f t="shared" si="4"/>
        <v>24</v>
      </c>
      <c r="AW17" s="12">
        <f t="shared" si="5"/>
        <v>1</v>
      </c>
      <c r="AX17" s="12">
        <f t="shared" si="6"/>
        <v>2</v>
      </c>
      <c r="AY17" s="12">
        <f t="shared" si="7"/>
        <v>4</v>
      </c>
      <c r="AZ17" s="12">
        <f t="shared" si="8"/>
        <v>31</v>
      </c>
      <c r="BA17" s="12">
        <f>Janreport8[[#This Row],[Days]]-Janreport8[[#This Row],[Absent]]</f>
        <v>30</v>
      </c>
      <c r="BB17" s="27">
        <v>25000</v>
      </c>
      <c r="BC17" s="27">
        <f>Janreport8[[#This Row],[Salary]]/Janreport8[[#This Row],[Days]]</f>
        <v>806.45161290322585</v>
      </c>
      <c r="BD17" s="27">
        <f>Janreport8[[#This Row],[Per Day Salary]]*Janreport8[[#This Row],[Absent]]</f>
        <v>806.45161290322585</v>
      </c>
      <c r="BE17" s="27">
        <f>Janreport8[[#This Row],[Salary]]-Janreport8[[#This Row],[Deduction]]</f>
        <v>24193.548387096773</v>
      </c>
      <c r="BF17" s="28"/>
      <c r="BG17" s="33"/>
    </row>
    <row r="18" spans="1:59">
      <c r="A18"/>
      <c r="B18"/>
      <c r="C18"/>
      <c r="F18" s="32"/>
      <c r="G18" s="11">
        <v>10</v>
      </c>
      <c r="H18" s="12">
        <v>1010</v>
      </c>
      <c r="I18" s="13" t="s">
        <v>12</v>
      </c>
      <c r="J18" s="11">
        <f t="shared" si="9"/>
        <v>4</v>
      </c>
      <c r="K18" s="12" t="s">
        <v>45</v>
      </c>
      <c r="L18" s="12" t="s">
        <v>45</v>
      </c>
      <c r="M18" s="12" t="s">
        <v>45</v>
      </c>
      <c r="N18" s="12" t="s">
        <v>45</v>
      </c>
      <c r="O18" s="12" t="s">
        <v>45</v>
      </c>
      <c r="P18" s="12" t="str">
        <f t="shared" ref="P18:W28" si="11">IF(P$7="Sun","WO","")</f>
        <v>WO</v>
      </c>
      <c r="Q18" s="12" t="s">
        <v>45</v>
      </c>
      <c r="R18" s="12" t="s">
        <v>45</v>
      </c>
      <c r="S18" s="12" t="s">
        <v>45</v>
      </c>
      <c r="T18" s="12" t="s">
        <v>45</v>
      </c>
      <c r="U18" s="12" t="s">
        <v>45</v>
      </c>
      <c r="V18" s="12" t="s">
        <v>45</v>
      </c>
      <c r="W18" s="12" t="str">
        <f t="shared" si="11"/>
        <v>WO</v>
      </c>
      <c r="X18" s="12" t="s">
        <v>45</v>
      </c>
      <c r="Y18" s="12" t="s">
        <v>40</v>
      </c>
      <c r="Z18" s="12" t="s">
        <v>45</v>
      </c>
      <c r="AA18" s="12" t="s">
        <v>45</v>
      </c>
      <c r="AB18" s="12" t="s">
        <v>46</v>
      </c>
      <c r="AC18" s="12" t="s">
        <v>45</v>
      </c>
      <c r="AD18" s="12" t="str">
        <f t="shared" si="10"/>
        <v>WO</v>
      </c>
      <c r="AE18" s="12" t="s">
        <v>45</v>
      </c>
      <c r="AF18" s="12" t="s">
        <v>45</v>
      </c>
      <c r="AG18" s="12" t="s">
        <v>45</v>
      </c>
      <c r="AH18" s="12" t="s">
        <v>40</v>
      </c>
      <c r="AI18" s="12" t="s">
        <v>45</v>
      </c>
      <c r="AJ18" s="12" t="s">
        <v>45</v>
      </c>
      <c r="AK18" s="12" t="str">
        <f t="shared" si="10"/>
        <v>WO</v>
      </c>
      <c r="AL18" s="12" t="s">
        <v>45</v>
      </c>
      <c r="AM18" s="12" t="s">
        <v>45</v>
      </c>
      <c r="AN18" s="12" t="s">
        <v>45</v>
      </c>
      <c r="AO18" s="13" t="s">
        <v>45</v>
      </c>
      <c r="AP18" s="32"/>
      <c r="AQ18" s="33"/>
      <c r="AR18" s="12">
        <v>10</v>
      </c>
      <c r="AS18" s="12">
        <v>1010</v>
      </c>
      <c r="AT18" s="12" t="str">
        <f t="shared" si="3"/>
        <v>July</v>
      </c>
      <c r="AU18" s="12" t="s">
        <v>12</v>
      </c>
      <c r="AV18" s="11">
        <f t="shared" si="4"/>
        <v>24</v>
      </c>
      <c r="AW18" s="12">
        <f t="shared" si="5"/>
        <v>1</v>
      </c>
      <c r="AX18" s="12">
        <f t="shared" si="6"/>
        <v>2</v>
      </c>
      <c r="AY18" s="12">
        <f t="shared" si="7"/>
        <v>4</v>
      </c>
      <c r="AZ18" s="12">
        <f t="shared" si="8"/>
        <v>31</v>
      </c>
      <c r="BA18" s="12">
        <f>Janreport8[[#This Row],[Days]]-Janreport8[[#This Row],[Absent]]</f>
        <v>30</v>
      </c>
      <c r="BB18" s="27">
        <v>45000</v>
      </c>
      <c r="BC18" s="27">
        <f>Janreport8[[#This Row],[Salary]]/Janreport8[[#This Row],[Days]]</f>
        <v>1451.6129032258063</v>
      </c>
      <c r="BD18" s="27">
        <f>Janreport8[[#This Row],[Per Day Salary]]*Janreport8[[#This Row],[Absent]]</f>
        <v>1451.6129032258063</v>
      </c>
      <c r="BE18" s="27">
        <f>Janreport8[[#This Row],[Salary]]-Janreport8[[#This Row],[Deduction]]</f>
        <v>43548.387096774197</v>
      </c>
      <c r="BF18" s="28"/>
      <c r="BG18" s="33"/>
    </row>
    <row r="19" spans="1:59">
      <c r="A19"/>
      <c r="B19"/>
      <c r="C19"/>
      <c r="F19" s="32"/>
      <c r="G19" s="11">
        <v>11</v>
      </c>
      <c r="H19" s="12">
        <v>1011</v>
      </c>
      <c r="I19" s="13" t="s">
        <v>13</v>
      </c>
      <c r="J19" s="11">
        <f t="shared" si="9"/>
        <v>4</v>
      </c>
      <c r="K19" s="12" t="s">
        <v>45</v>
      </c>
      <c r="L19" s="12" t="s">
        <v>46</v>
      </c>
      <c r="M19" s="12" t="s">
        <v>45</v>
      </c>
      <c r="N19" s="12" t="s">
        <v>45</v>
      </c>
      <c r="O19" s="12" t="s">
        <v>45</v>
      </c>
      <c r="P19" s="12" t="str">
        <f t="shared" si="11"/>
        <v>WO</v>
      </c>
      <c r="Q19" s="12" t="s">
        <v>45</v>
      </c>
      <c r="R19" s="12" t="s">
        <v>45</v>
      </c>
      <c r="S19" s="12" t="s">
        <v>45</v>
      </c>
      <c r="T19" s="12" t="s">
        <v>45</v>
      </c>
      <c r="U19" s="12" t="s">
        <v>45</v>
      </c>
      <c r="V19" s="12" t="s">
        <v>45</v>
      </c>
      <c r="W19" s="12" t="str">
        <f t="shared" si="11"/>
        <v>WO</v>
      </c>
      <c r="X19" s="12" t="s">
        <v>45</v>
      </c>
      <c r="Y19" s="12" t="s">
        <v>40</v>
      </c>
      <c r="Z19" s="12" t="s">
        <v>45</v>
      </c>
      <c r="AA19" s="12" t="s">
        <v>45</v>
      </c>
      <c r="AB19" s="12" t="s">
        <v>45</v>
      </c>
      <c r="AC19" s="12" t="s">
        <v>45</v>
      </c>
      <c r="AD19" s="12" t="str">
        <f t="shared" si="10"/>
        <v>WO</v>
      </c>
      <c r="AE19" s="12" t="s">
        <v>45</v>
      </c>
      <c r="AF19" s="12" t="s">
        <v>45</v>
      </c>
      <c r="AG19" s="12" t="s">
        <v>45</v>
      </c>
      <c r="AH19" s="12" t="s">
        <v>40</v>
      </c>
      <c r="AI19" s="12" t="s">
        <v>45</v>
      </c>
      <c r="AJ19" s="12" t="s">
        <v>45</v>
      </c>
      <c r="AK19" s="12" t="str">
        <f t="shared" si="10"/>
        <v>WO</v>
      </c>
      <c r="AL19" s="12" t="s">
        <v>45</v>
      </c>
      <c r="AM19" s="12" t="s">
        <v>45</v>
      </c>
      <c r="AN19" s="12" t="s">
        <v>45</v>
      </c>
      <c r="AO19" s="13" t="s">
        <v>45</v>
      </c>
      <c r="AP19" s="32"/>
      <c r="AQ19" s="33"/>
      <c r="AR19" s="12">
        <v>11</v>
      </c>
      <c r="AS19" s="12">
        <v>1011</v>
      </c>
      <c r="AT19" s="12" t="str">
        <f t="shared" si="3"/>
        <v>July</v>
      </c>
      <c r="AU19" s="12" t="s">
        <v>13</v>
      </c>
      <c r="AV19" s="11">
        <f t="shared" si="4"/>
        <v>24</v>
      </c>
      <c r="AW19" s="12">
        <f t="shared" si="5"/>
        <v>1</v>
      </c>
      <c r="AX19" s="12">
        <f t="shared" si="6"/>
        <v>2</v>
      </c>
      <c r="AY19" s="12">
        <f t="shared" si="7"/>
        <v>4</v>
      </c>
      <c r="AZ19" s="12">
        <f t="shared" si="8"/>
        <v>31</v>
      </c>
      <c r="BA19" s="12">
        <f>Janreport8[[#This Row],[Days]]-Janreport8[[#This Row],[Absent]]</f>
        <v>30</v>
      </c>
      <c r="BB19" s="27">
        <v>48000</v>
      </c>
      <c r="BC19" s="27">
        <f>Janreport8[[#This Row],[Salary]]/Janreport8[[#This Row],[Days]]</f>
        <v>1548.3870967741937</v>
      </c>
      <c r="BD19" s="27">
        <f>Janreport8[[#This Row],[Per Day Salary]]*Janreport8[[#This Row],[Absent]]</f>
        <v>1548.3870967741937</v>
      </c>
      <c r="BE19" s="27">
        <f>Janreport8[[#This Row],[Salary]]-Janreport8[[#This Row],[Deduction]]</f>
        <v>46451.612903225803</v>
      </c>
      <c r="BF19" s="28"/>
      <c r="BG19" s="33"/>
    </row>
    <row r="20" spans="1:59">
      <c r="A20"/>
      <c r="B20"/>
      <c r="C20"/>
      <c r="F20" s="32"/>
      <c r="G20" s="11">
        <v>12</v>
      </c>
      <c r="H20" s="12">
        <v>1012</v>
      </c>
      <c r="I20" s="13" t="s">
        <v>14</v>
      </c>
      <c r="J20" s="11">
        <f t="shared" si="9"/>
        <v>4</v>
      </c>
      <c r="K20" s="12" t="s">
        <v>45</v>
      </c>
      <c r="L20" s="12" t="s">
        <v>45</v>
      </c>
      <c r="M20" s="12" t="s">
        <v>45</v>
      </c>
      <c r="N20" s="12" t="s">
        <v>45</v>
      </c>
      <c r="O20" s="12" t="s">
        <v>45</v>
      </c>
      <c r="P20" s="12" t="str">
        <f t="shared" si="11"/>
        <v>WO</v>
      </c>
      <c r="Q20" s="12" t="s">
        <v>45</v>
      </c>
      <c r="R20" s="12" t="s">
        <v>45</v>
      </c>
      <c r="S20" s="12" t="s">
        <v>45</v>
      </c>
      <c r="T20" s="12" t="s">
        <v>45</v>
      </c>
      <c r="U20" s="12" t="s">
        <v>45</v>
      </c>
      <c r="V20" s="12" t="s">
        <v>45</v>
      </c>
      <c r="W20" s="12" t="str">
        <f t="shared" si="11"/>
        <v>WO</v>
      </c>
      <c r="X20" s="12" t="s">
        <v>45</v>
      </c>
      <c r="Y20" s="12" t="s">
        <v>40</v>
      </c>
      <c r="Z20" s="12" t="s">
        <v>45</v>
      </c>
      <c r="AA20" s="12" t="s">
        <v>45</v>
      </c>
      <c r="AB20" s="12" t="s">
        <v>45</v>
      </c>
      <c r="AC20" s="12" t="s">
        <v>45</v>
      </c>
      <c r="AD20" s="12" t="str">
        <f t="shared" si="10"/>
        <v>WO</v>
      </c>
      <c r="AE20" s="12" t="s">
        <v>45</v>
      </c>
      <c r="AF20" s="12" t="s">
        <v>45</v>
      </c>
      <c r="AG20" s="12" t="s">
        <v>45</v>
      </c>
      <c r="AH20" s="12" t="s">
        <v>40</v>
      </c>
      <c r="AI20" s="12" t="s">
        <v>45</v>
      </c>
      <c r="AJ20" s="12" t="s">
        <v>45</v>
      </c>
      <c r="AK20" s="12" t="str">
        <f t="shared" si="10"/>
        <v>WO</v>
      </c>
      <c r="AL20" s="12" t="s">
        <v>45</v>
      </c>
      <c r="AM20" s="12" t="s">
        <v>45</v>
      </c>
      <c r="AN20" s="12" t="s">
        <v>45</v>
      </c>
      <c r="AO20" s="13" t="s">
        <v>45</v>
      </c>
      <c r="AP20" s="32"/>
      <c r="AQ20" s="33"/>
      <c r="AR20" s="12">
        <v>12</v>
      </c>
      <c r="AS20" s="12">
        <v>1012</v>
      </c>
      <c r="AT20" s="12" t="str">
        <f t="shared" si="3"/>
        <v>July</v>
      </c>
      <c r="AU20" s="12" t="s">
        <v>14</v>
      </c>
      <c r="AV20" s="11">
        <f t="shared" si="4"/>
        <v>25</v>
      </c>
      <c r="AW20" s="12">
        <f t="shared" si="5"/>
        <v>0</v>
      </c>
      <c r="AX20" s="12">
        <f t="shared" si="6"/>
        <v>2</v>
      </c>
      <c r="AY20" s="12">
        <f t="shared" si="7"/>
        <v>4</v>
      </c>
      <c r="AZ20" s="12">
        <f t="shared" si="8"/>
        <v>31</v>
      </c>
      <c r="BA20" s="12">
        <f>Janreport8[[#This Row],[Days]]-Janreport8[[#This Row],[Absent]]</f>
        <v>31</v>
      </c>
      <c r="BB20" s="27">
        <v>52000</v>
      </c>
      <c r="BC20" s="27">
        <f>Janreport8[[#This Row],[Salary]]/Janreport8[[#This Row],[Days]]</f>
        <v>1677.4193548387098</v>
      </c>
      <c r="BD20" s="27">
        <f>Janreport8[[#This Row],[Per Day Salary]]*Janreport8[[#This Row],[Absent]]</f>
        <v>0</v>
      </c>
      <c r="BE20" s="27">
        <f>Janreport8[[#This Row],[Salary]]-Janreport8[[#This Row],[Deduction]]</f>
        <v>52000</v>
      </c>
      <c r="BF20" s="28"/>
      <c r="BG20" s="33"/>
    </row>
    <row r="21" spans="1:59">
      <c r="A21"/>
      <c r="B21"/>
      <c r="C21"/>
      <c r="F21" s="32"/>
      <c r="G21" s="11">
        <v>13</v>
      </c>
      <c r="H21" s="12">
        <v>1013</v>
      </c>
      <c r="I21" s="13" t="s">
        <v>15</v>
      </c>
      <c r="J21" s="11">
        <f t="shared" si="9"/>
        <v>4</v>
      </c>
      <c r="K21" s="12" t="s">
        <v>45</v>
      </c>
      <c r="L21" s="12" t="s">
        <v>45</v>
      </c>
      <c r="M21" s="12" t="s">
        <v>45</v>
      </c>
      <c r="N21" s="12" t="s">
        <v>45</v>
      </c>
      <c r="O21" s="12" t="s">
        <v>45</v>
      </c>
      <c r="P21" s="12" t="str">
        <f t="shared" si="11"/>
        <v>WO</v>
      </c>
      <c r="Q21" s="12" t="s">
        <v>45</v>
      </c>
      <c r="R21" s="12" t="s">
        <v>45</v>
      </c>
      <c r="S21" s="12" t="s">
        <v>45</v>
      </c>
      <c r="T21" s="12" t="s">
        <v>45</v>
      </c>
      <c r="U21" s="12" t="s">
        <v>46</v>
      </c>
      <c r="V21" s="12" t="s">
        <v>45</v>
      </c>
      <c r="W21" s="12" t="str">
        <f t="shared" si="11"/>
        <v>WO</v>
      </c>
      <c r="X21" s="12" t="s">
        <v>45</v>
      </c>
      <c r="Y21" s="12" t="s">
        <v>40</v>
      </c>
      <c r="Z21" s="12" t="s">
        <v>45</v>
      </c>
      <c r="AA21" s="12" t="s">
        <v>45</v>
      </c>
      <c r="AB21" s="12" t="s">
        <v>45</v>
      </c>
      <c r="AC21" s="12" t="s">
        <v>45</v>
      </c>
      <c r="AD21" s="12" t="str">
        <f t="shared" si="10"/>
        <v>WO</v>
      </c>
      <c r="AE21" s="12" t="s">
        <v>45</v>
      </c>
      <c r="AF21" s="12" t="s">
        <v>45</v>
      </c>
      <c r="AG21" s="12" t="s">
        <v>45</v>
      </c>
      <c r="AH21" s="12" t="s">
        <v>40</v>
      </c>
      <c r="AI21" s="12" t="s">
        <v>45</v>
      </c>
      <c r="AJ21" s="12" t="s">
        <v>45</v>
      </c>
      <c r="AK21" s="12" t="str">
        <f t="shared" si="10"/>
        <v>WO</v>
      </c>
      <c r="AL21" s="12" t="s">
        <v>45</v>
      </c>
      <c r="AM21" s="12" t="s">
        <v>45</v>
      </c>
      <c r="AN21" s="12" t="s">
        <v>45</v>
      </c>
      <c r="AO21" s="13" t="s">
        <v>45</v>
      </c>
      <c r="AP21" s="32"/>
      <c r="AQ21" s="33"/>
      <c r="AR21" s="12">
        <v>13</v>
      </c>
      <c r="AS21" s="12">
        <v>1013</v>
      </c>
      <c r="AT21" s="12" t="str">
        <f t="shared" si="3"/>
        <v>July</v>
      </c>
      <c r="AU21" s="12" t="s">
        <v>15</v>
      </c>
      <c r="AV21" s="11">
        <f t="shared" si="4"/>
        <v>24</v>
      </c>
      <c r="AW21" s="12">
        <f t="shared" si="5"/>
        <v>1</v>
      </c>
      <c r="AX21" s="12">
        <f t="shared" si="6"/>
        <v>2</v>
      </c>
      <c r="AY21" s="12">
        <f t="shared" si="7"/>
        <v>4</v>
      </c>
      <c r="AZ21" s="12">
        <f t="shared" si="8"/>
        <v>31</v>
      </c>
      <c r="BA21" s="12">
        <f>Janreport8[[#This Row],[Days]]-Janreport8[[#This Row],[Absent]]</f>
        <v>30</v>
      </c>
      <c r="BB21" s="27">
        <v>42000</v>
      </c>
      <c r="BC21" s="27">
        <f>Janreport8[[#This Row],[Salary]]/Janreport8[[#This Row],[Days]]</f>
        <v>1354.8387096774193</v>
      </c>
      <c r="BD21" s="27">
        <f>Janreport8[[#This Row],[Per Day Salary]]*Janreport8[[#This Row],[Absent]]</f>
        <v>1354.8387096774193</v>
      </c>
      <c r="BE21" s="27">
        <f>Janreport8[[#This Row],[Salary]]-Janreport8[[#This Row],[Deduction]]</f>
        <v>40645.161290322583</v>
      </c>
      <c r="BF21" s="28"/>
      <c r="BG21" s="33"/>
    </row>
    <row r="22" spans="1:59">
      <c r="A22"/>
      <c r="B22"/>
      <c r="C22"/>
      <c r="F22" s="32"/>
      <c r="G22" s="11">
        <v>14</v>
      </c>
      <c r="H22" s="12">
        <v>1014</v>
      </c>
      <c r="I22" s="13" t="s">
        <v>16</v>
      </c>
      <c r="J22" s="11">
        <f t="shared" si="9"/>
        <v>4</v>
      </c>
      <c r="K22" s="12" t="s">
        <v>45</v>
      </c>
      <c r="L22" s="12" t="s">
        <v>45</v>
      </c>
      <c r="M22" s="12" t="s">
        <v>45</v>
      </c>
      <c r="N22" s="12" t="s">
        <v>45</v>
      </c>
      <c r="O22" s="12" t="s">
        <v>45</v>
      </c>
      <c r="P22" s="12" t="str">
        <f t="shared" si="11"/>
        <v>WO</v>
      </c>
      <c r="Q22" s="12" t="s">
        <v>45</v>
      </c>
      <c r="R22" s="12" t="s">
        <v>45</v>
      </c>
      <c r="S22" s="12" t="s">
        <v>46</v>
      </c>
      <c r="T22" s="12" t="s">
        <v>45</v>
      </c>
      <c r="U22" s="12" t="s">
        <v>45</v>
      </c>
      <c r="V22" s="12" t="s">
        <v>45</v>
      </c>
      <c r="W22" s="12" t="str">
        <f t="shared" si="11"/>
        <v>WO</v>
      </c>
      <c r="X22" s="12" t="s">
        <v>45</v>
      </c>
      <c r="Y22" s="12" t="s">
        <v>40</v>
      </c>
      <c r="Z22" s="12" t="s">
        <v>45</v>
      </c>
      <c r="AA22" s="12" t="s">
        <v>45</v>
      </c>
      <c r="AB22" s="12" t="s">
        <v>45</v>
      </c>
      <c r="AC22" s="12" t="s">
        <v>45</v>
      </c>
      <c r="AD22" s="12" t="str">
        <f t="shared" si="10"/>
        <v>WO</v>
      </c>
      <c r="AE22" s="12" t="s">
        <v>45</v>
      </c>
      <c r="AF22" s="12" t="s">
        <v>45</v>
      </c>
      <c r="AG22" s="12" t="s">
        <v>45</v>
      </c>
      <c r="AH22" s="12" t="s">
        <v>40</v>
      </c>
      <c r="AI22" s="12" t="s">
        <v>45</v>
      </c>
      <c r="AJ22" s="12" t="s">
        <v>45</v>
      </c>
      <c r="AK22" s="12" t="str">
        <f t="shared" si="10"/>
        <v>WO</v>
      </c>
      <c r="AL22" s="12" t="s">
        <v>45</v>
      </c>
      <c r="AM22" s="12" t="s">
        <v>45</v>
      </c>
      <c r="AN22" s="12" t="s">
        <v>46</v>
      </c>
      <c r="AO22" s="13" t="s">
        <v>45</v>
      </c>
      <c r="AP22" s="32"/>
      <c r="AQ22" s="33"/>
      <c r="AR22" s="12">
        <v>14</v>
      </c>
      <c r="AS22" s="12">
        <v>1014</v>
      </c>
      <c r="AT22" s="12" t="str">
        <f t="shared" si="3"/>
        <v>July</v>
      </c>
      <c r="AU22" s="12" t="s">
        <v>16</v>
      </c>
      <c r="AV22" s="11">
        <f t="shared" si="4"/>
        <v>23</v>
      </c>
      <c r="AW22" s="12">
        <f t="shared" si="5"/>
        <v>2</v>
      </c>
      <c r="AX22" s="12">
        <f t="shared" si="6"/>
        <v>2</v>
      </c>
      <c r="AY22" s="12">
        <f t="shared" si="7"/>
        <v>4</v>
      </c>
      <c r="AZ22" s="12">
        <f t="shared" si="8"/>
        <v>31</v>
      </c>
      <c r="BA22" s="12">
        <f>Janreport8[[#This Row],[Days]]-Janreport8[[#This Row],[Absent]]</f>
        <v>29</v>
      </c>
      <c r="BB22" s="27">
        <v>15000</v>
      </c>
      <c r="BC22" s="27">
        <f>Janreport8[[#This Row],[Salary]]/Janreport8[[#This Row],[Days]]</f>
        <v>483.87096774193549</v>
      </c>
      <c r="BD22" s="27">
        <f>Janreport8[[#This Row],[Per Day Salary]]*Janreport8[[#This Row],[Absent]]</f>
        <v>967.74193548387098</v>
      </c>
      <c r="BE22" s="27">
        <f>Janreport8[[#This Row],[Salary]]-Janreport8[[#This Row],[Deduction]]</f>
        <v>14032.258064516129</v>
      </c>
      <c r="BF22" s="28"/>
      <c r="BG22" s="33"/>
    </row>
    <row r="23" spans="1:59">
      <c r="A23"/>
      <c r="B23"/>
      <c r="C23"/>
      <c r="F23" s="32"/>
      <c r="G23" s="11">
        <v>15</v>
      </c>
      <c r="H23" s="12">
        <v>1015</v>
      </c>
      <c r="I23" s="13" t="s">
        <v>17</v>
      </c>
      <c r="J23" s="11">
        <f t="shared" si="9"/>
        <v>4</v>
      </c>
      <c r="K23" s="12" t="s">
        <v>45</v>
      </c>
      <c r="L23" s="12" t="s">
        <v>45</v>
      </c>
      <c r="M23" s="12" t="s">
        <v>45</v>
      </c>
      <c r="N23" s="12" t="s">
        <v>45</v>
      </c>
      <c r="O23" s="12" t="s">
        <v>45</v>
      </c>
      <c r="P23" s="12" t="str">
        <f t="shared" si="11"/>
        <v>WO</v>
      </c>
      <c r="Q23" s="12" t="s">
        <v>45</v>
      </c>
      <c r="R23" s="12" t="s">
        <v>45</v>
      </c>
      <c r="S23" s="12" t="s">
        <v>45</v>
      </c>
      <c r="T23" s="12" t="s">
        <v>45</v>
      </c>
      <c r="U23" s="12" t="s">
        <v>45</v>
      </c>
      <c r="V23" s="12" t="s">
        <v>45</v>
      </c>
      <c r="W23" s="12" t="str">
        <f t="shared" si="11"/>
        <v>WO</v>
      </c>
      <c r="X23" s="12" t="s">
        <v>45</v>
      </c>
      <c r="Y23" s="12" t="s">
        <v>40</v>
      </c>
      <c r="Z23" s="12" t="s">
        <v>45</v>
      </c>
      <c r="AA23" s="12" t="s">
        <v>45</v>
      </c>
      <c r="AB23" s="12" t="s">
        <v>45</v>
      </c>
      <c r="AC23" s="12" t="s">
        <v>45</v>
      </c>
      <c r="AD23" s="12" t="str">
        <f t="shared" si="10"/>
        <v>WO</v>
      </c>
      <c r="AE23" s="12" t="s">
        <v>45</v>
      </c>
      <c r="AF23" s="12" t="s">
        <v>45</v>
      </c>
      <c r="AG23" s="12" t="s">
        <v>45</v>
      </c>
      <c r="AH23" s="12" t="s">
        <v>40</v>
      </c>
      <c r="AI23" s="12" t="s">
        <v>45</v>
      </c>
      <c r="AJ23" s="12" t="s">
        <v>45</v>
      </c>
      <c r="AK23" s="12" t="str">
        <f t="shared" si="10"/>
        <v>WO</v>
      </c>
      <c r="AL23" s="12" t="s">
        <v>45</v>
      </c>
      <c r="AM23" s="12" t="s">
        <v>45</v>
      </c>
      <c r="AN23" s="12" t="s">
        <v>46</v>
      </c>
      <c r="AO23" s="13" t="s">
        <v>45</v>
      </c>
      <c r="AP23" s="32"/>
      <c r="AQ23" s="33"/>
      <c r="AR23" s="12">
        <v>15</v>
      </c>
      <c r="AS23" s="12">
        <v>1015</v>
      </c>
      <c r="AT23" s="12" t="str">
        <f t="shared" si="3"/>
        <v>July</v>
      </c>
      <c r="AU23" s="12" t="s">
        <v>17</v>
      </c>
      <c r="AV23" s="11">
        <f t="shared" si="4"/>
        <v>24</v>
      </c>
      <c r="AW23" s="12">
        <f t="shared" si="5"/>
        <v>1</v>
      </c>
      <c r="AX23" s="12">
        <f t="shared" si="6"/>
        <v>2</v>
      </c>
      <c r="AY23" s="12">
        <f t="shared" si="7"/>
        <v>4</v>
      </c>
      <c r="AZ23" s="12">
        <f t="shared" si="8"/>
        <v>31</v>
      </c>
      <c r="BA23" s="12">
        <f>Janreport8[[#This Row],[Days]]-Janreport8[[#This Row],[Absent]]</f>
        <v>30</v>
      </c>
      <c r="BB23" s="27">
        <v>46000</v>
      </c>
      <c r="BC23" s="27">
        <f>Janreport8[[#This Row],[Salary]]/Janreport8[[#This Row],[Days]]</f>
        <v>1483.8709677419354</v>
      </c>
      <c r="BD23" s="27">
        <f>Janreport8[[#This Row],[Per Day Salary]]*Janreport8[[#This Row],[Absent]]</f>
        <v>1483.8709677419354</v>
      </c>
      <c r="BE23" s="27">
        <f>Janreport8[[#This Row],[Salary]]-Janreport8[[#This Row],[Deduction]]</f>
        <v>44516.129032258068</v>
      </c>
      <c r="BF23" s="28"/>
      <c r="BG23" s="33"/>
    </row>
    <row r="24" spans="1:59">
      <c r="A24"/>
      <c r="B24"/>
      <c r="C24"/>
      <c r="F24" s="32"/>
      <c r="G24" s="11">
        <v>16</v>
      </c>
      <c r="H24" s="12">
        <v>1016</v>
      </c>
      <c r="I24" s="13" t="s">
        <v>18</v>
      </c>
      <c r="J24" s="11">
        <f t="shared" si="9"/>
        <v>4</v>
      </c>
      <c r="K24" s="12" t="s">
        <v>45</v>
      </c>
      <c r="L24" s="12" t="s">
        <v>45</v>
      </c>
      <c r="M24" s="12" t="s">
        <v>45</v>
      </c>
      <c r="N24" s="12" t="s">
        <v>45</v>
      </c>
      <c r="O24" s="12" t="s">
        <v>45</v>
      </c>
      <c r="P24" s="12" t="str">
        <f t="shared" si="11"/>
        <v>WO</v>
      </c>
      <c r="Q24" s="12" t="s">
        <v>45</v>
      </c>
      <c r="R24" s="12" t="s">
        <v>45</v>
      </c>
      <c r="S24" s="12" t="s">
        <v>45</v>
      </c>
      <c r="T24" s="12" t="s">
        <v>46</v>
      </c>
      <c r="U24" s="12" t="s">
        <v>45</v>
      </c>
      <c r="V24" s="12" t="s">
        <v>45</v>
      </c>
      <c r="W24" s="12" t="str">
        <f t="shared" si="11"/>
        <v>WO</v>
      </c>
      <c r="X24" s="12" t="s">
        <v>45</v>
      </c>
      <c r="Y24" s="12" t="s">
        <v>40</v>
      </c>
      <c r="Z24" s="12" t="s">
        <v>45</v>
      </c>
      <c r="AA24" s="12" t="s">
        <v>45</v>
      </c>
      <c r="AB24" s="12" t="s">
        <v>45</v>
      </c>
      <c r="AC24" s="12" t="s">
        <v>45</v>
      </c>
      <c r="AD24" s="12" t="str">
        <f t="shared" si="10"/>
        <v>WO</v>
      </c>
      <c r="AE24" s="12" t="s">
        <v>45</v>
      </c>
      <c r="AF24" s="12" t="s">
        <v>45</v>
      </c>
      <c r="AG24" s="12" t="s">
        <v>45</v>
      </c>
      <c r="AH24" s="12" t="s">
        <v>40</v>
      </c>
      <c r="AI24" s="12" t="s">
        <v>45</v>
      </c>
      <c r="AJ24" s="12" t="s">
        <v>45</v>
      </c>
      <c r="AK24" s="12" t="str">
        <f t="shared" si="10"/>
        <v>WO</v>
      </c>
      <c r="AL24" s="12" t="s">
        <v>45</v>
      </c>
      <c r="AM24" s="12" t="s">
        <v>45</v>
      </c>
      <c r="AN24" s="12" t="s">
        <v>46</v>
      </c>
      <c r="AO24" s="13" t="s">
        <v>45</v>
      </c>
      <c r="AP24" s="32"/>
      <c r="AQ24" s="33"/>
      <c r="AR24" s="12">
        <v>16</v>
      </c>
      <c r="AS24" s="12">
        <v>1016</v>
      </c>
      <c r="AT24" s="12" t="str">
        <f t="shared" si="3"/>
        <v>July</v>
      </c>
      <c r="AU24" s="12" t="s">
        <v>18</v>
      </c>
      <c r="AV24" s="11">
        <f t="shared" si="4"/>
        <v>23</v>
      </c>
      <c r="AW24" s="12">
        <f t="shared" si="5"/>
        <v>2</v>
      </c>
      <c r="AX24" s="12">
        <f t="shared" si="6"/>
        <v>2</v>
      </c>
      <c r="AY24" s="12">
        <f t="shared" si="7"/>
        <v>4</v>
      </c>
      <c r="AZ24" s="12">
        <f t="shared" si="8"/>
        <v>31</v>
      </c>
      <c r="BA24" s="12">
        <f>Janreport8[[#This Row],[Days]]-Janreport8[[#This Row],[Absent]]</f>
        <v>29</v>
      </c>
      <c r="BB24" s="27">
        <v>52000</v>
      </c>
      <c r="BC24" s="27">
        <f>Janreport8[[#This Row],[Salary]]/Janreport8[[#This Row],[Days]]</f>
        <v>1677.4193548387098</v>
      </c>
      <c r="BD24" s="27">
        <f>Janreport8[[#This Row],[Per Day Salary]]*Janreport8[[#This Row],[Absent]]</f>
        <v>3354.8387096774195</v>
      </c>
      <c r="BE24" s="27">
        <f>Janreport8[[#This Row],[Salary]]-Janreport8[[#This Row],[Deduction]]</f>
        <v>48645.161290322583</v>
      </c>
      <c r="BF24" s="28"/>
      <c r="BG24" s="33"/>
    </row>
    <row r="25" spans="1:59">
      <c r="A25"/>
      <c r="B25"/>
      <c r="C25"/>
      <c r="F25" s="32"/>
      <c r="G25" s="11">
        <v>17</v>
      </c>
      <c r="H25" s="12">
        <v>1017</v>
      </c>
      <c r="I25" s="13" t="s">
        <v>19</v>
      </c>
      <c r="J25" s="11">
        <f t="shared" si="9"/>
        <v>4</v>
      </c>
      <c r="K25" s="12" t="s">
        <v>45</v>
      </c>
      <c r="L25" s="12" t="s">
        <v>45</v>
      </c>
      <c r="M25" s="12" t="s">
        <v>45</v>
      </c>
      <c r="N25" s="12" t="s">
        <v>45</v>
      </c>
      <c r="O25" s="12" t="s">
        <v>45</v>
      </c>
      <c r="P25" s="12" t="str">
        <f t="shared" si="11"/>
        <v>WO</v>
      </c>
      <c r="Q25" s="12" t="s">
        <v>45</v>
      </c>
      <c r="R25" s="12" t="s">
        <v>45</v>
      </c>
      <c r="S25" s="12" t="s">
        <v>45</v>
      </c>
      <c r="T25" s="12" t="s">
        <v>45</v>
      </c>
      <c r="U25" s="12" t="s">
        <v>45</v>
      </c>
      <c r="V25" s="12" t="s">
        <v>45</v>
      </c>
      <c r="W25" s="12" t="str">
        <f t="shared" si="11"/>
        <v>WO</v>
      </c>
      <c r="X25" s="12" t="s">
        <v>45</v>
      </c>
      <c r="Y25" s="12" t="s">
        <v>40</v>
      </c>
      <c r="Z25" s="12" t="s">
        <v>45</v>
      </c>
      <c r="AA25" s="12" t="s">
        <v>45</v>
      </c>
      <c r="AB25" s="12" t="s">
        <v>45</v>
      </c>
      <c r="AC25" s="12" t="s">
        <v>45</v>
      </c>
      <c r="AD25" s="12" t="str">
        <f t="shared" si="10"/>
        <v>WO</v>
      </c>
      <c r="AE25" s="12" t="s">
        <v>45</v>
      </c>
      <c r="AF25" s="12" t="s">
        <v>45</v>
      </c>
      <c r="AG25" s="12" t="s">
        <v>45</v>
      </c>
      <c r="AH25" s="12" t="s">
        <v>40</v>
      </c>
      <c r="AI25" s="12" t="s">
        <v>45</v>
      </c>
      <c r="AJ25" s="12" t="s">
        <v>45</v>
      </c>
      <c r="AK25" s="12" t="str">
        <f t="shared" si="10"/>
        <v>WO</v>
      </c>
      <c r="AL25" s="12" t="s">
        <v>45</v>
      </c>
      <c r="AM25" s="12" t="s">
        <v>45</v>
      </c>
      <c r="AN25" s="12" t="s">
        <v>45</v>
      </c>
      <c r="AO25" s="13" t="s">
        <v>45</v>
      </c>
      <c r="AP25" s="32"/>
      <c r="AQ25" s="33"/>
      <c r="AR25" s="12">
        <v>17</v>
      </c>
      <c r="AS25" s="12">
        <v>1017</v>
      </c>
      <c r="AT25" s="12" t="str">
        <f t="shared" si="3"/>
        <v>July</v>
      </c>
      <c r="AU25" s="12" t="s">
        <v>19</v>
      </c>
      <c r="AV25" s="11">
        <f t="shared" si="4"/>
        <v>25</v>
      </c>
      <c r="AW25" s="12">
        <f t="shared" si="5"/>
        <v>0</v>
      </c>
      <c r="AX25" s="12">
        <f t="shared" si="6"/>
        <v>2</v>
      </c>
      <c r="AY25" s="12">
        <f t="shared" si="7"/>
        <v>4</v>
      </c>
      <c r="AZ25" s="12">
        <f t="shared" si="8"/>
        <v>31</v>
      </c>
      <c r="BA25" s="12">
        <f>Janreport8[[#This Row],[Days]]-Janreport8[[#This Row],[Absent]]</f>
        <v>31</v>
      </c>
      <c r="BB25" s="27">
        <v>42000</v>
      </c>
      <c r="BC25" s="27">
        <f>Janreport8[[#This Row],[Salary]]/Janreport8[[#This Row],[Days]]</f>
        <v>1354.8387096774193</v>
      </c>
      <c r="BD25" s="27">
        <f>Janreport8[[#This Row],[Per Day Salary]]*Janreport8[[#This Row],[Absent]]</f>
        <v>0</v>
      </c>
      <c r="BE25" s="27">
        <f>Janreport8[[#This Row],[Salary]]-Janreport8[[#This Row],[Deduction]]</f>
        <v>42000</v>
      </c>
      <c r="BF25" s="28"/>
      <c r="BG25" s="33"/>
    </row>
    <row r="26" spans="1:59">
      <c r="A26"/>
      <c r="B26"/>
      <c r="C26"/>
      <c r="F26" s="32"/>
      <c r="G26" s="11">
        <v>18</v>
      </c>
      <c r="H26" s="12">
        <v>1018</v>
      </c>
      <c r="I26" s="13" t="s">
        <v>20</v>
      </c>
      <c r="J26" s="11">
        <f t="shared" si="9"/>
        <v>4</v>
      </c>
      <c r="K26" s="12" t="s">
        <v>45</v>
      </c>
      <c r="L26" s="12" t="s">
        <v>45</v>
      </c>
      <c r="M26" s="12" t="s">
        <v>45</v>
      </c>
      <c r="N26" s="12" t="s">
        <v>45</v>
      </c>
      <c r="O26" s="12" t="s">
        <v>45</v>
      </c>
      <c r="P26" s="12" t="str">
        <f t="shared" si="11"/>
        <v>WO</v>
      </c>
      <c r="Q26" s="12" t="s">
        <v>45</v>
      </c>
      <c r="R26" s="12" t="s">
        <v>45</v>
      </c>
      <c r="S26" s="12" t="s">
        <v>45</v>
      </c>
      <c r="T26" s="12" t="s">
        <v>45</v>
      </c>
      <c r="U26" s="12" t="s">
        <v>45</v>
      </c>
      <c r="V26" s="12" t="s">
        <v>45</v>
      </c>
      <c r="W26" s="12" t="str">
        <f t="shared" si="11"/>
        <v>WO</v>
      </c>
      <c r="X26" s="12" t="s">
        <v>45</v>
      </c>
      <c r="Y26" s="12" t="s">
        <v>40</v>
      </c>
      <c r="Z26" s="12" t="s">
        <v>45</v>
      </c>
      <c r="AA26" s="12" t="s">
        <v>45</v>
      </c>
      <c r="AB26" s="12" t="s">
        <v>45</v>
      </c>
      <c r="AC26" s="12" t="s">
        <v>45</v>
      </c>
      <c r="AD26" s="12" t="str">
        <f t="shared" si="10"/>
        <v>WO</v>
      </c>
      <c r="AE26" s="12" t="s">
        <v>45</v>
      </c>
      <c r="AF26" s="12" t="s">
        <v>45</v>
      </c>
      <c r="AG26" s="12" t="s">
        <v>45</v>
      </c>
      <c r="AH26" s="12" t="s">
        <v>40</v>
      </c>
      <c r="AI26" s="12" t="s">
        <v>45</v>
      </c>
      <c r="AJ26" s="12" t="s">
        <v>45</v>
      </c>
      <c r="AK26" s="12" t="str">
        <f t="shared" si="10"/>
        <v>WO</v>
      </c>
      <c r="AL26" s="12" t="s">
        <v>45</v>
      </c>
      <c r="AM26" s="12" t="s">
        <v>45</v>
      </c>
      <c r="AN26" s="12" t="s">
        <v>45</v>
      </c>
      <c r="AO26" s="13" t="s">
        <v>45</v>
      </c>
      <c r="AP26" s="32"/>
      <c r="AQ26" s="33"/>
      <c r="AR26" s="12">
        <v>18</v>
      </c>
      <c r="AS26" s="12">
        <v>1018</v>
      </c>
      <c r="AT26" s="12" t="str">
        <f t="shared" si="3"/>
        <v>July</v>
      </c>
      <c r="AU26" s="12" t="s">
        <v>20</v>
      </c>
      <c r="AV26" s="11">
        <f t="shared" si="4"/>
        <v>25</v>
      </c>
      <c r="AW26" s="12">
        <f t="shared" si="5"/>
        <v>0</v>
      </c>
      <c r="AX26" s="12">
        <f t="shared" si="6"/>
        <v>2</v>
      </c>
      <c r="AY26" s="12">
        <f t="shared" si="7"/>
        <v>4</v>
      </c>
      <c r="AZ26" s="12">
        <f t="shared" si="8"/>
        <v>31</v>
      </c>
      <c r="BA26" s="12">
        <f>Janreport8[[#This Row],[Days]]-Janreport8[[#This Row],[Absent]]</f>
        <v>31</v>
      </c>
      <c r="BB26" s="27">
        <v>62000</v>
      </c>
      <c r="BC26" s="27">
        <f>Janreport8[[#This Row],[Salary]]/Janreport8[[#This Row],[Days]]</f>
        <v>2000</v>
      </c>
      <c r="BD26" s="27">
        <f>Janreport8[[#This Row],[Per Day Salary]]*Janreport8[[#This Row],[Absent]]</f>
        <v>0</v>
      </c>
      <c r="BE26" s="27">
        <f>Janreport8[[#This Row],[Salary]]-Janreport8[[#This Row],[Deduction]]</f>
        <v>62000</v>
      </c>
      <c r="BF26" s="28"/>
      <c r="BG26" s="33"/>
    </row>
    <row r="27" spans="1:59">
      <c r="A27"/>
      <c r="B27"/>
      <c r="C27"/>
      <c r="F27" s="32"/>
      <c r="G27" s="11">
        <v>19</v>
      </c>
      <c r="H27" s="12">
        <v>1019</v>
      </c>
      <c r="I27" s="13" t="s">
        <v>21</v>
      </c>
      <c r="J27" s="11">
        <f t="shared" si="9"/>
        <v>4</v>
      </c>
      <c r="K27" s="12" t="s">
        <v>45</v>
      </c>
      <c r="L27" s="12" t="s">
        <v>45</v>
      </c>
      <c r="M27" s="12" t="s">
        <v>45</v>
      </c>
      <c r="N27" s="12" t="s">
        <v>45</v>
      </c>
      <c r="O27" s="12" t="s">
        <v>45</v>
      </c>
      <c r="P27" s="12" t="str">
        <f t="shared" si="11"/>
        <v>WO</v>
      </c>
      <c r="Q27" s="12" t="s">
        <v>45</v>
      </c>
      <c r="R27" s="12" t="s">
        <v>45</v>
      </c>
      <c r="S27" s="12" t="s">
        <v>45</v>
      </c>
      <c r="T27" s="12" t="s">
        <v>45</v>
      </c>
      <c r="U27" s="12" t="s">
        <v>45</v>
      </c>
      <c r="V27" s="12" t="s">
        <v>45</v>
      </c>
      <c r="W27" s="12" t="str">
        <f t="shared" si="11"/>
        <v>WO</v>
      </c>
      <c r="X27" s="12" t="s">
        <v>45</v>
      </c>
      <c r="Y27" s="12" t="s">
        <v>40</v>
      </c>
      <c r="Z27" s="12" t="s">
        <v>45</v>
      </c>
      <c r="AA27" s="12" t="s">
        <v>45</v>
      </c>
      <c r="AB27" s="12" t="s">
        <v>45</v>
      </c>
      <c r="AC27" s="12" t="s">
        <v>45</v>
      </c>
      <c r="AD27" s="12" t="str">
        <f t="shared" si="10"/>
        <v>WO</v>
      </c>
      <c r="AE27" s="12" t="s">
        <v>45</v>
      </c>
      <c r="AF27" s="12" t="s">
        <v>45</v>
      </c>
      <c r="AG27" s="12" t="s">
        <v>45</v>
      </c>
      <c r="AH27" s="12" t="s">
        <v>40</v>
      </c>
      <c r="AI27" s="12" t="s">
        <v>45</v>
      </c>
      <c r="AJ27" s="12" t="s">
        <v>45</v>
      </c>
      <c r="AK27" s="12" t="str">
        <f t="shared" si="10"/>
        <v>WO</v>
      </c>
      <c r="AL27" s="12" t="s">
        <v>45</v>
      </c>
      <c r="AM27" s="12" t="s">
        <v>45</v>
      </c>
      <c r="AN27" s="12" t="s">
        <v>45</v>
      </c>
      <c r="AO27" s="13" t="s">
        <v>45</v>
      </c>
      <c r="AP27" s="32"/>
      <c r="AQ27" s="33"/>
      <c r="AR27" s="12">
        <v>19</v>
      </c>
      <c r="AS27" s="12">
        <v>1019</v>
      </c>
      <c r="AT27" s="12" t="str">
        <f t="shared" si="3"/>
        <v>July</v>
      </c>
      <c r="AU27" s="12" t="s">
        <v>21</v>
      </c>
      <c r="AV27" s="11">
        <f t="shared" si="4"/>
        <v>25</v>
      </c>
      <c r="AW27" s="12">
        <f t="shared" si="5"/>
        <v>0</v>
      </c>
      <c r="AX27" s="12">
        <f t="shared" si="6"/>
        <v>2</v>
      </c>
      <c r="AY27" s="12">
        <f t="shared" si="7"/>
        <v>4</v>
      </c>
      <c r="AZ27" s="12">
        <f t="shared" si="8"/>
        <v>31</v>
      </c>
      <c r="BA27" s="12">
        <f>Janreport8[[#This Row],[Days]]-Janreport8[[#This Row],[Absent]]</f>
        <v>31</v>
      </c>
      <c r="BB27" s="27">
        <v>41000</v>
      </c>
      <c r="BC27" s="27">
        <f>Janreport8[[#This Row],[Salary]]/Janreport8[[#This Row],[Days]]</f>
        <v>1322.5806451612902</v>
      </c>
      <c r="BD27" s="27">
        <f>Janreport8[[#This Row],[Per Day Salary]]*Janreport8[[#This Row],[Absent]]</f>
        <v>0</v>
      </c>
      <c r="BE27" s="27">
        <f>Janreport8[[#This Row],[Salary]]-Janreport8[[#This Row],[Deduction]]</f>
        <v>41000</v>
      </c>
      <c r="BF27" s="28"/>
      <c r="BG27" s="33"/>
    </row>
    <row r="28" spans="1:59" ht="14.4" thickBot="1">
      <c r="A28"/>
      <c r="B28"/>
      <c r="C28"/>
      <c r="F28" s="32"/>
      <c r="G28" s="14">
        <v>20</v>
      </c>
      <c r="H28" s="15">
        <v>1020</v>
      </c>
      <c r="I28" s="16" t="s">
        <v>22</v>
      </c>
      <c r="J28" s="14">
        <f t="shared" si="9"/>
        <v>4</v>
      </c>
      <c r="K28" s="15" t="s">
        <v>45</v>
      </c>
      <c r="L28" s="15" t="s">
        <v>45</v>
      </c>
      <c r="M28" s="15" t="s">
        <v>45</v>
      </c>
      <c r="N28" s="15" t="s">
        <v>45</v>
      </c>
      <c r="O28" s="15" t="s">
        <v>45</v>
      </c>
      <c r="P28" s="15" t="str">
        <f t="shared" si="11"/>
        <v>WO</v>
      </c>
      <c r="Q28" s="15" t="s">
        <v>45</v>
      </c>
      <c r="R28" s="15" t="s">
        <v>45</v>
      </c>
      <c r="S28" s="15" t="s">
        <v>45</v>
      </c>
      <c r="T28" s="15" t="s">
        <v>45</v>
      </c>
      <c r="U28" s="15" t="s">
        <v>45</v>
      </c>
      <c r="V28" s="15" t="s">
        <v>45</v>
      </c>
      <c r="W28" s="15" t="str">
        <f t="shared" si="11"/>
        <v>WO</v>
      </c>
      <c r="X28" s="15" t="s">
        <v>45</v>
      </c>
      <c r="Y28" s="15" t="s">
        <v>40</v>
      </c>
      <c r="Z28" s="15" t="s">
        <v>45</v>
      </c>
      <c r="AA28" s="15" t="s">
        <v>45</v>
      </c>
      <c r="AB28" s="15" t="s">
        <v>45</v>
      </c>
      <c r="AC28" s="15" t="s">
        <v>45</v>
      </c>
      <c r="AD28" s="15" t="str">
        <f t="shared" si="10"/>
        <v>WO</v>
      </c>
      <c r="AE28" s="15" t="s">
        <v>45</v>
      </c>
      <c r="AF28" s="15" t="s">
        <v>45</v>
      </c>
      <c r="AG28" s="15" t="s">
        <v>45</v>
      </c>
      <c r="AH28" s="15" t="s">
        <v>40</v>
      </c>
      <c r="AI28" s="15" t="s">
        <v>45</v>
      </c>
      <c r="AJ28" s="15" t="s">
        <v>45</v>
      </c>
      <c r="AK28" s="15" t="str">
        <f t="shared" si="10"/>
        <v>WO</v>
      </c>
      <c r="AL28" s="15" t="s">
        <v>45</v>
      </c>
      <c r="AM28" s="15" t="s">
        <v>45</v>
      </c>
      <c r="AN28" s="15" t="s">
        <v>45</v>
      </c>
      <c r="AO28" s="16" t="s">
        <v>45</v>
      </c>
      <c r="AP28" s="32"/>
      <c r="AQ28" s="33"/>
      <c r="AR28" s="15">
        <v>20</v>
      </c>
      <c r="AS28" s="15">
        <v>1020</v>
      </c>
      <c r="AT28" s="15" t="str">
        <f t="shared" si="3"/>
        <v>July</v>
      </c>
      <c r="AU28" s="15" t="s">
        <v>22</v>
      </c>
      <c r="AV28" s="14">
        <f t="shared" si="4"/>
        <v>25</v>
      </c>
      <c r="AW28" s="15">
        <f t="shared" si="5"/>
        <v>0</v>
      </c>
      <c r="AX28" s="15">
        <f t="shared" si="6"/>
        <v>2</v>
      </c>
      <c r="AY28" s="15">
        <f t="shared" si="7"/>
        <v>4</v>
      </c>
      <c r="AZ28" s="15">
        <f t="shared" si="8"/>
        <v>31</v>
      </c>
      <c r="BA28" s="15">
        <f>Janreport8[[#This Row],[Days]]-Janreport8[[#This Row],[Absent]]</f>
        <v>31</v>
      </c>
      <c r="BB28" s="29">
        <v>30000</v>
      </c>
      <c r="BC28" s="29">
        <f>Janreport8[[#This Row],[Salary]]/Janreport8[[#This Row],[Days]]</f>
        <v>967.74193548387098</v>
      </c>
      <c r="BD28" s="29">
        <f>Janreport8[[#This Row],[Per Day Salary]]*Janreport8[[#This Row],[Absent]]</f>
        <v>0</v>
      </c>
      <c r="BE28" s="29">
        <f>Janreport8[[#This Row],[Salary]]-Janreport8[[#This Row],[Deduction]]</f>
        <v>30000</v>
      </c>
      <c r="BF28" s="30"/>
      <c r="BG28" s="33"/>
    </row>
    <row r="29" spans="1:59" ht="14.4" thickTop="1">
      <c r="A29"/>
      <c r="B29"/>
      <c r="C29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</row>
    <row r="30" spans="1:59">
      <c r="A30"/>
      <c r="B30"/>
      <c r="C30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</row>
    <row r="31" spans="1:59">
      <c r="A31"/>
      <c r="B31"/>
      <c r="C31"/>
    </row>
    <row r="32" spans="1:59">
      <c r="A32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</sheetData>
  <mergeCells count="1">
    <mergeCell ref="G7:I7"/>
  </mergeCells>
  <conditionalFormatting sqref="K9:AO28">
    <cfRule type="containsText" dxfId="137" priority="1" operator="containsText" text="L">
      <formula>NOT(ISERROR(SEARCH("L",K9)))</formula>
    </cfRule>
    <cfRule type="containsText" dxfId="136" priority="2" operator="containsText" text="A">
      <formula>NOT(ISERROR(SEARCH("A",K9)))</formula>
    </cfRule>
    <cfRule type="containsText" dxfId="135" priority="3" operator="containsText" text="P">
      <formula>NOT(ISERROR(SEARCH("P",K9)))</formula>
    </cfRule>
    <cfRule type="containsText" dxfId="134" priority="4" operator="containsText" text="WO">
      <formula>NOT(ISERROR(SEARCH("WO",K9)))</formula>
    </cfRule>
  </conditionalFormatting>
  <dataValidations count="1">
    <dataValidation type="list" allowBlank="1" showInputMessage="1" showErrorMessage="1" sqref="K9:O28 Q9:V28 X9:AC28 AE9:AJ28 AL9:AO28" xr:uid="{7A22AC54-8245-48A1-BCE3-49F9EC49ADF3}">
      <formula1>"P,A,L"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A5E84D-96D6-4720-9415-FBA03921A777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142347B7-B3B2-4984-A12E-3141C12B902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Jul!AV9:AY9</xm:f>
              <xm:sqref>BF9</xm:sqref>
            </x14:sparkline>
            <x14:sparkline>
              <xm:f>Jul!AV10:AY10</xm:f>
              <xm:sqref>BF10</xm:sqref>
            </x14:sparkline>
            <x14:sparkline>
              <xm:f>Jul!AV11:AY11</xm:f>
              <xm:sqref>BF11</xm:sqref>
            </x14:sparkline>
            <x14:sparkline>
              <xm:f>Jul!AV12:AY12</xm:f>
              <xm:sqref>BF12</xm:sqref>
            </x14:sparkline>
            <x14:sparkline>
              <xm:f>Jul!AV13:AY13</xm:f>
              <xm:sqref>BF13</xm:sqref>
            </x14:sparkline>
            <x14:sparkline>
              <xm:f>Jul!AV14:AY14</xm:f>
              <xm:sqref>BF14</xm:sqref>
            </x14:sparkline>
            <x14:sparkline>
              <xm:f>Jul!AV15:AY15</xm:f>
              <xm:sqref>BF15</xm:sqref>
            </x14:sparkline>
            <x14:sparkline>
              <xm:f>Jul!AV16:AY16</xm:f>
              <xm:sqref>BF16</xm:sqref>
            </x14:sparkline>
            <x14:sparkline>
              <xm:f>Jul!AV17:AY17</xm:f>
              <xm:sqref>BF17</xm:sqref>
            </x14:sparkline>
            <x14:sparkline>
              <xm:f>Jul!AV18:AY18</xm:f>
              <xm:sqref>BF18</xm:sqref>
            </x14:sparkline>
            <x14:sparkline>
              <xm:f>Jul!AV19:AY19</xm:f>
              <xm:sqref>BF19</xm:sqref>
            </x14:sparkline>
            <x14:sparkline>
              <xm:f>Jul!AV20:AY20</xm:f>
              <xm:sqref>BF20</xm:sqref>
            </x14:sparkline>
            <x14:sparkline>
              <xm:f>Jul!AV21:AY21</xm:f>
              <xm:sqref>BF21</xm:sqref>
            </x14:sparkline>
            <x14:sparkline>
              <xm:f>Jul!AV22:AY22</xm:f>
              <xm:sqref>BF22</xm:sqref>
            </x14:sparkline>
            <x14:sparkline>
              <xm:f>Jul!AV23:AY23</xm:f>
              <xm:sqref>BF23</xm:sqref>
            </x14:sparkline>
            <x14:sparkline>
              <xm:f>Jul!AV24:AY24</xm:f>
              <xm:sqref>BF24</xm:sqref>
            </x14:sparkline>
            <x14:sparkline>
              <xm:f>Jul!AV25:AY25</xm:f>
              <xm:sqref>BF25</xm:sqref>
            </x14:sparkline>
            <x14:sparkline>
              <xm:f>Jul!AV26:AY26</xm:f>
              <xm:sqref>BF26</xm:sqref>
            </x14:sparkline>
            <x14:sparkline>
              <xm:f>Jul!AV27:AY27</xm:f>
              <xm:sqref>BF27</xm:sqref>
            </x14:sparkline>
            <x14:sparkline>
              <xm:f>Jul!AV28:AY28</xm:f>
              <xm:sqref>BF28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50DFB-97D2-4612-83A0-3C9AE1F78464}">
  <dimension ref="A1:BG37"/>
  <sheetViews>
    <sheetView workbookViewId="0"/>
  </sheetViews>
  <sheetFormatPr defaultColWidth="8.69921875" defaultRowHeight="13.8"/>
  <cols>
    <col min="1" max="6" width="8.69921875" style="31"/>
    <col min="7" max="7" width="4.796875" style="31" bestFit="1" customWidth="1"/>
    <col min="8" max="8" width="11.296875" style="31" bestFit="1" customWidth="1"/>
    <col min="9" max="9" width="15.19921875" style="31" bestFit="1" customWidth="1"/>
    <col min="10" max="10" width="8.09765625" style="31" bestFit="1" customWidth="1"/>
    <col min="11" max="11" width="4.5" style="31" bestFit="1" customWidth="1"/>
    <col min="12" max="12" width="10.69921875" style="31" bestFit="1" customWidth="1"/>
    <col min="13" max="13" width="3" style="31" bestFit="1" customWidth="1"/>
    <col min="14" max="14" width="3.5" style="31" bestFit="1" customWidth="1"/>
    <col min="15" max="15" width="4.09765625" style="31" bestFit="1" customWidth="1"/>
    <col min="16" max="16" width="4.3984375" style="31" bestFit="1" customWidth="1"/>
    <col min="17" max="17" width="3.796875" style="31" bestFit="1" customWidth="1"/>
    <col min="18" max="18" width="4.5" style="31" bestFit="1" customWidth="1"/>
    <col min="19" max="19" width="3.8984375" style="31" bestFit="1" customWidth="1"/>
    <col min="20" max="20" width="3" style="31" bestFit="1" customWidth="1"/>
    <col min="21" max="21" width="3.5" style="31" bestFit="1" customWidth="1"/>
    <col min="22" max="22" width="4.09765625" style="31" bestFit="1" customWidth="1"/>
    <col min="23" max="23" width="4.3984375" style="31" bestFit="1" customWidth="1"/>
    <col min="24" max="24" width="3.796875" style="31" bestFit="1" customWidth="1"/>
    <col min="25" max="25" width="4.5" style="31" bestFit="1" customWidth="1"/>
    <col min="26" max="26" width="3.8984375" style="31" bestFit="1" customWidth="1"/>
    <col min="27" max="27" width="3" style="31" bestFit="1" customWidth="1"/>
    <col min="28" max="28" width="3.5" style="31" bestFit="1" customWidth="1"/>
    <col min="29" max="29" width="4.09765625" style="31" bestFit="1" customWidth="1"/>
    <col min="30" max="30" width="4.3984375" style="31" bestFit="1" customWidth="1"/>
    <col min="31" max="31" width="3.796875" style="31" bestFit="1" customWidth="1"/>
    <col min="32" max="32" width="4.5" style="31" bestFit="1" customWidth="1"/>
    <col min="33" max="33" width="3.8984375" style="31" bestFit="1" customWidth="1"/>
    <col min="34" max="34" width="3" style="31" bestFit="1" customWidth="1"/>
    <col min="35" max="35" width="3.5" style="31" bestFit="1" customWidth="1"/>
    <col min="36" max="36" width="4.09765625" style="31" bestFit="1" customWidth="1"/>
    <col min="37" max="37" width="4.3984375" style="31" bestFit="1" customWidth="1"/>
    <col min="38" max="38" width="3.796875" style="31" bestFit="1" customWidth="1"/>
    <col min="39" max="39" width="4.5" style="31" bestFit="1" customWidth="1"/>
    <col min="40" max="40" width="3.8984375" style="31" bestFit="1" customWidth="1"/>
    <col min="41" max="41" width="3" style="31" bestFit="1" customWidth="1"/>
    <col min="42" max="43" width="8.69921875" style="31"/>
    <col min="44" max="44" width="6.796875" style="31" customWidth="1"/>
    <col min="45" max="46" width="13.19921875" style="31" customWidth="1"/>
    <col min="47" max="47" width="16.296875" style="31" customWidth="1"/>
    <col min="48" max="48" width="9.19921875" style="31" customWidth="1"/>
    <col min="49" max="50" width="8.69921875" style="31"/>
    <col min="51" max="51" width="9.69921875" style="31" customWidth="1"/>
    <col min="52" max="52" width="8.69921875" style="31"/>
    <col min="53" max="53" width="11" style="31" customWidth="1"/>
    <col min="54" max="54" width="11.3984375" style="31" bestFit="1" customWidth="1"/>
    <col min="55" max="55" width="14.59765625" style="31" customWidth="1"/>
    <col min="56" max="56" width="13" style="31" customWidth="1"/>
    <col min="57" max="57" width="12.5" style="31" customWidth="1"/>
    <col min="58" max="58" width="19" style="31" customWidth="1"/>
    <col min="59" max="16384" width="8.69921875" style="31"/>
  </cols>
  <sheetData>
    <row r="1" spans="1:59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9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9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9">
      <c r="A4"/>
      <c r="B4"/>
      <c r="C4"/>
      <c r="F4" s="34"/>
      <c r="G4" s="34"/>
      <c r="H4" s="34"/>
      <c r="I4" s="34"/>
      <c r="J4" s="34"/>
      <c r="K4" s="34"/>
      <c r="L4" s="34"/>
      <c r="M4" s="34"/>
    </row>
    <row r="5" spans="1:59">
      <c r="A5"/>
      <c r="B5"/>
      <c r="C5"/>
      <c r="F5" s="34"/>
      <c r="G5" s="34" t="s">
        <v>27</v>
      </c>
      <c r="H5" s="35">
        <v>45870</v>
      </c>
      <c r="I5" s="34">
        <f>(DATEDIF($H$5,$L$5,"D"))+1</f>
        <v>31</v>
      </c>
      <c r="J5" s="34" t="str">
        <f>TEXT(H5,"MMMM")</f>
        <v>August</v>
      </c>
      <c r="K5" s="34" t="s">
        <v>28</v>
      </c>
      <c r="L5" s="35">
        <f>EOMONTH(H5,0)</f>
        <v>45900</v>
      </c>
      <c r="M5" s="34"/>
    </row>
    <row r="6" spans="1:59" ht="14.4" thickBot="1">
      <c r="A6"/>
      <c r="B6"/>
      <c r="C6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</row>
    <row r="7" spans="1:59" ht="15" thickTop="1" thickBot="1">
      <c r="A7"/>
      <c r="B7"/>
      <c r="C7"/>
      <c r="F7" s="32"/>
      <c r="G7" s="42" t="s">
        <v>30</v>
      </c>
      <c r="H7" s="43"/>
      <c r="I7" s="44"/>
      <c r="J7" s="20" t="s">
        <v>29</v>
      </c>
      <c r="K7" s="21" t="str">
        <f>TEXT(K8,"DDD")</f>
        <v>Fri</v>
      </c>
      <c r="L7" s="21" t="str">
        <f t="shared" ref="L7:AO7" si="0">TEXT(L8,"DDD")</f>
        <v>Sat</v>
      </c>
      <c r="M7" s="21" t="str">
        <f t="shared" si="0"/>
        <v>Sun</v>
      </c>
      <c r="N7" s="21" t="str">
        <f t="shared" si="0"/>
        <v>Mon</v>
      </c>
      <c r="O7" s="21" t="str">
        <f t="shared" si="0"/>
        <v>Tue</v>
      </c>
      <c r="P7" s="21" t="str">
        <f t="shared" si="0"/>
        <v>Wed</v>
      </c>
      <c r="Q7" s="21" t="str">
        <f t="shared" si="0"/>
        <v>Thu</v>
      </c>
      <c r="R7" s="21" t="str">
        <f t="shared" si="0"/>
        <v>Fri</v>
      </c>
      <c r="S7" s="21" t="str">
        <f t="shared" si="0"/>
        <v>Sat</v>
      </c>
      <c r="T7" s="21" t="str">
        <f t="shared" si="0"/>
        <v>Sun</v>
      </c>
      <c r="U7" s="21" t="str">
        <f t="shared" si="0"/>
        <v>Mon</v>
      </c>
      <c r="V7" s="21" t="str">
        <f t="shared" si="0"/>
        <v>Tue</v>
      </c>
      <c r="W7" s="21" t="str">
        <f t="shared" si="0"/>
        <v>Wed</v>
      </c>
      <c r="X7" s="21" t="str">
        <f t="shared" si="0"/>
        <v>Thu</v>
      </c>
      <c r="Y7" s="21" t="str">
        <f t="shared" si="0"/>
        <v>Fri</v>
      </c>
      <c r="Z7" s="21" t="str">
        <f t="shared" si="0"/>
        <v>Sat</v>
      </c>
      <c r="AA7" s="21" t="str">
        <f t="shared" si="0"/>
        <v>Sun</v>
      </c>
      <c r="AB7" s="21" t="str">
        <f t="shared" si="0"/>
        <v>Mon</v>
      </c>
      <c r="AC7" s="21" t="str">
        <f t="shared" si="0"/>
        <v>Tue</v>
      </c>
      <c r="AD7" s="21" t="str">
        <f t="shared" si="0"/>
        <v>Wed</v>
      </c>
      <c r="AE7" s="21" t="str">
        <f t="shared" si="0"/>
        <v>Thu</v>
      </c>
      <c r="AF7" s="21" t="str">
        <f t="shared" si="0"/>
        <v>Fri</v>
      </c>
      <c r="AG7" s="21" t="str">
        <f t="shared" si="0"/>
        <v>Sat</v>
      </c>
      <c r="AH7" s="21" t="str">
        <f t="shared" si="0"/>
        <v>Sun</v>
      </c>
      <c r="AI7" s="21" t="str">
        <f t="shared" si="0"/>
        <v>Mon</v>
      </c>
      <c r="AJ7" s="21" t="str">
        <f t="shared" si="0"/>
        <v>Tue</v>
      </c>
      <c r="AK7" s="21" t="str">
        <f t="shared" si="0"/>
        <v>Wed</v>
      </c>
      <c r="AL7" s="21" t="str">
        <f t="shared" si="0"/>
        <v>Thu</v>
      </c>
      <c r="AM7" s="21" t="str">
        <f t="shared" si="0"/>
        <v>Fri</v>
      </c>
      <c r="AN7" s="21" t="str">
        <f t="shared" si="0"/>
        <v>Sat</v>
      </c>
      <c r="AO7" s="22" t="str">
        <f t="shared" si="0"/>
        <v>Sun</v>
      </c>
      <c r="AP7" s="32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</row>
    <row r="8" spans="1:59" ht="15" thickTop="1" thickBot="1">
      <c r="A8"/>
      <c r="B8"/>
      <c r="C8"/>
      <c r="F8" s="32"/>
      <c r="G8" s="8" t="s">
        <v>23</v>
      </c>
      <c r="H8" s="9" t="s">
        <v>24</v>
      </c>
      <c r="I8" s="10" t="s">
        <v>25</v>
      </c>
      <c r="J8" s="17" t="s">
        <v>26</v>
      </c>
      <c r="K8" s="18">
        <f>H5</f>
        <v>45870</v>
      </c>
      <c r="L8" s="18">
        <f>IF(K8&lt;$L$5,K8+1,"")</f>
        <v>45871</v>
      </c>
      <c r="M8" s="18">
        <f t="shared" ref="M8:AO8" si="1">IF(L8&lt;$L$5,L8+1,"")</f>
        <v>45872</v>
      </c>
      <c r="N8" s="18">
        <f t="shared" si="1"/>
        <v>45873</v>
      </c>
      <c r="O8" s="18">
        <f t="shared" si="1"/>
        <v>45874</v>
      </c>
      <c r="P8" s="18">
        <f t="shared" si="1"/>
        <v>45875</v>
      </c>
      <c r="Q8" s="18">
        <f t="shared" si="1"/>
        <v>45876</v>
      </c>
      <c r="R8" s="18">
        <f t="shared" si="1"/>
        <v>45877</v>
      </c>
      <c r="S8" s="18">
        <f t="shared" si="1"/>
        <v>45878</v>
      </c>
      <c r="T8" s="18">
        <f t="shared" si="1"/>
        <v>45879</v>
      </c>
      <c r="U8" s="18">
        <f t="shared" si="1"/>
        <v>45880</v>
      </c>
      <c r="V8" s="18">
        <f t="shared" si="1"/>
        <v>45881</v>
      </c>
      <c r="W8" s="18">
        <f t="shared" si="1"/>
        <v>45882</v>
      </c>
      <c r="X8" s="18">
        <f t="shared" si="1"/>
        <v>45883</v>
      </c>
      <c r="Y8" s="18">
        <f t="shared" si="1"/>
        <v>45884</v>
      </c>
      <c r="Z8" s="18">
        <f t="shared" si="1"/>
        <v>45885</v>
      </c>
      <c r="AA8" s="18">
        <f t="shared" si="1"/>
        <v>45886</v>
      </c>
      <c r="AB8" s="18">
        <f t="shared" si="1"/>
        <v>45887</v>
      </c>
      <c r="AC8" s="18">
        <f t="shared" si="1"/>
        <v>45888</v>
      </c>
      <c r="AD8" s="18">
        <f t="shared" si="1"/>
        <v>45889</v>
      </c>
      <c r="AE8" s="18">
        <f t="shared" si="1"/>
        <v>45890</v>
      </c>
      <c r="AF8" s="18">
        <f t="shared" si="1"/>
        <v>45891</v>
      </c>
      <c r="AG8" s="18">
        <f t="shared" si="1"/>
        <v>45892</v>
      </c>
      <c r="AH8" s="18">
        <f t="shared" si="1"/>
        <v>45893</v>
      </c>
      <c r="AI8" s="18">
        <f t="shared" si="1"/>
        <v>45894</v>
      </c>
      <c r="AJ8" s="18">
        <f t="shared" si="1"/>
        <v>45895</v>
      </c>
      <c r="AK8" s="18">
        <f t="shared" si="1"/>
        <v>45896</v>
      </c>
      <c r="AL8" s="18">
        <f t="shared" si="1"/>
        <v>45897</v>
      </c>
      <c r="AM8" s="18">
        <f t="shared" si="1"/>
        <v>45898</v>
      </c>
      <c r="AN8" s="18">
        <f t="shared" si="1"/>
        <v>45899</v>
      </c>
      <c r="AO8" s="19">
        <f t="shared" si="1"/>
        <v>45900</v>
      </c>
      <c r="AP8" s="32"/>
      <c r="AQ8" s="33"/>
      <c r="AR8" s="26" t="s">
        <v>23</v>
      </c>
      <c r="AS8" s="26" t="s">
        <v>24</v>
      </c>
      <c r="AT8" s="26" t="s">
        <v>42</v>
      </c>
      <c r="AU8" s="26" t="s">
        <v>25</v>
      </c>
      <c r="AV8" s="23" t="s">
        <v>31</v>
      </c>
      <c r="AW8" s="24" t="s">
        <v>32</v>
      </c>
      <c r="AX8" s="24" t="s">
        <v>33</v>
      </c>
      <c r="AY8" s="24" t="s">
        <v>34</v>
      </c>
      <c r="AZ8" s="24" t="s">
        <v>29</v>
      </c>
      <c r="BA8" s="24" t="s">
        <v>35</v>
      </c>
      <c r="BB8" s="24" t="s">
        <v>36</v>
      </c>
      <c r="BC8" s="24" t="s">
        <v>37</v>
      </c>
      <c r="BD8" s="24" t="s">
        <v>38</v>
      </c>
      <c r="BE8" s="24" t="s">
        <v>39</v>
      </c>
      <c r="BF8" s="25" t="s">
        <v>41</v>
      </c>
      <c r="BG8" s="33"/>
    </row>
    <row r="9" spans="1:59" ht="14.4" thickTop="1">
      <c r="A9"/>
      <c r="B9"/>
      <c r="C9"/>
      <c r="F9" s="32"/>
      <c r="G9" s="11">
        <v>1</v>
      </c>
      <c r="H9" s="12">
        <v>1001</v>
      </c>
      <c r="I9" s="13" t="s">
        <v>3</v>
      </c>
      <c r="J9" s="11">
        <f>COUNTIF($K$7:$AO$7,"Sun")</f>
        <v>5</v>
      </c>
      <c r="K9" s="12" t="s">
        <v>43</v>
      </c>
      <c r="L9" s="12" t="s">
        <v>43</v>
      </c>
      <c r="M9" s="12" t="str">
        <f t="shared" ref="M9:AO17" si="2">IF(M$7="Sun","WO","")</f>
        <v>WO</v>
      </c>
      <c r="N9" s="12" t="s">
        <v>43</v>
      </c>
      <c r="O9" s="12" t="s">
        <v>43</v>
      </c>
      <c r="P9" s="12" t="s">
        <v>43</v>
      </c>
      <c r="Q9" s="12" t="s">
        <v>40</v>
      </c>
      <c r="R9" s="12" t="s">
        <v>43</v>
      </c>
      <c r="S9" s="12" t="s">
        <v>43</v>
      </c>
      <c r="T9" s="12" t="str">
        <f t="shared" si="2"/>
        <v>WO</v>
      </c>
      <c r="U9" s="12" t="s">
        <v>43</v>
      </c>
      <c r="V9" s="12" t="s">
        <v>43</v>
      </c>
      <c r="W9" s="12" t="s">
        <v>43</v>
      </c>
      <c r="X9" s="12" t="s">
        <v>43</v>
      </c>
      <c r="Y9" s="12" t="s">
        <v>40</v>
      </c>
      <c r="Z9" s="12" t="s">
        <v>43</v>
      </c>
      <c r="AA9" s="12" t="str">
        <f t="shared" si="2"/>
        <v>WO</v>
      </c>
      <c r="AB9" s="12" t="s">
        <v>43</v>
      </c>
      <c r="AC9" s="12" t="s">
        <v>43</v>
      </c>
      <c r="AD9" s="12" t="s">
        <v>43</v>
      </c>
      <c r="AE9" s="12" t="s">
        <v>43</v>
      </c>
      <c r="AF9" s="12" t="s">
        <v>40</v>
      </c>
      <c r="AG9" s="12" t="s">
        <v>43</v>
      </c>
      <c r="AH9" s="12" t="str">
        <f t="shared" si="2"/>
        <v>WO</v>
      </c>
      <c r="AI9" s="12" t="s">
        <v>43</v>
      </c>
      <c r="AJ9" s="12" t="s">
        <v>43</v>
      </c>
      <c r="AK9" s="12" t="s">
        <v>43</v>
      </c>
      <c r="AL9" s="12" t="s">
        <v>43</v>
      </c>
      <c r="AM9" s="12" t="s">
        <v>43</v>
      </c>
      <c r="AN9" s="12" t="s">
        <v>43</v>
      </c>
      <c r="AO9" s="13" t="str">
        <f t="shared" si="2"/>
        <v>WO</v>
      </c>
      <c r="AP9" s="32"/>
      <c r="AQ9" s="33"/>
      <c r="AR9" s="12">
        <v>1</v>
      </c>
      <c r="AS9" s="12">
        <v>1001</v>
      </c>
      <c r="AT9" s="12" t="str">
        <f t="shared" ref="AT9:AT28" si="3">$J$5</f>
        <v>August</v>
      </c>
      <c r="AU9" s="12" t="s">
        <v>3</v>
      </c>
      <c r="AV9" s="11">
        <f t="shared" ref="AV9:AV28" si="4">COUNTIF($K9:$AO9,"*P*")</f>
        <v>23</v>
      </c>
      <c r="AW9" s="12">
        <f t="shared" ref="AW9:AW28" si="5">COUNTIF($K9:$AO9,"*A*")</f>
        <v>0</v>
      </c>
      <c r="AX9" s="12">
        <f t="shared" ref="AX9:AX28" si="6">COUNTIF($K9:$AO9,"L")</f>
        <v>3</v>
      </c>
      <c r="AY9" s="12">
        <f t="shared" ref="AY9:AY28" si="7">$J$9</f>
        <v>5</v>
      </c>
      <c r="AZ9" s="12">
        <f t="shared" ref="AZ9:AZ28" si="8">$I$5</f>
        <v>31</v>
      </c>
      <c r="BA9" s="12">
        <f>Janreport9[[#This Row],[Days]]-Janreport9[[#This Row],[Absent]]</f>
        <v>31</v>
      </c>
      <c r="BB9" s="27">
        <v>10000</v>
      </c>
      <c r="BC9" s="27">
        <f>Janreport9[[#This Row],[Salary]]/Janreport9[[#This Row],[Days]]</f>
        <v>322.58064516129031</v>
      </c>
      <c r="BD9" s="27">
        <f>Janreport9[[#This Row],[Per Day Salary]]*Janreport9[[#This Row],[Absent]]</f>
        <v>0</v>
      </c>
      <c r="BE9" s="27">
        <f>Janreport9[[#This Row],[Salary]]-Janreport9[[#This Row],[Deduction]]</f>
        <v>10000</v>
      </c>
      <c r="BF9" s="28"/>
      <c r="BG9" s="33"/>
    </row>
    <row r="10" spans="1:59">
      <c r="A10"/>
      <c r="B10"/>
      <c r="C10"/>
      <c r="F10" s="32"/>
      <c r="G10" s="11">
        <v>2</v>
      </c>
      <c r="H10" s="12">
        <v>1002</v>
      </c>
      <c r="I10" s="13" t="s">
        <v>4</v>
      </c>
      <c r="J10" s="11">
        <f t="shared" ref="J10:J28" si="9">COUNTIF($K$7:$AO$7,"Sun")</f>
        <v>5</v>
      </c>
      <c r="K10" s="12" t="s">
        <v>43</v>
      </c>
      <c r="L10" s="12" t="s">
        <v>43</v>
      </c>
      <c r="M10" s="12" t="str">
        <f t="shared" si="2"/>
        <v>WO</v>
      </c>
      <c r="N10" s="12" t="s">
        <v>43</v>
      </c>
      <c r="O10" s="12" t="s">
        <v>43</v>
      </c>
      <c r="P10" s="12" t="s">
        <v>43</v>
      </c>
      <c r="Q10" s="12" t="s">
        <v>40</v>
      </c>
      <c r="R10" s="12" t="s">
        <v>43</v>
      </c>
      <c r="S10" s="12" t="s">
        <v>43</v>
      </c>
      <c r="T10" s="12" t="str">
        <f t="shared" si="2"/>
        <v>WO</v>
      </c>
      <c r="U10" s="12" t="s">
        <v>43</v>
      </c>
      <c r="V10" s="12" t="s">
        <v>43</v>
      </c>
      <c r="W10" s="12" t="s">
        <v>43</v>
      </c>
      <c r="X10" s="12" t="s">
        <v>43</v>
      </c>
      <c r="Y10" s="12" t="s">
        <v>40</v>
      </c>
      <c r="Z10" s="12" t="s">
        <v>43</v>
      </c>
      <c r="AA10" s="12" t="str">
        <f t="shared" si="2"/>
        <v>WO</v>
      </c>
      <c r="AB10" s="12" t="s">
        <v>43</v>
      </c>
      <c r="AC10" s="12" t="s">
        <v>43</v>
      </c>
      <c r="AD10" s="12" t="s">
        <v>43</v>
      </c>
      <c r="AE10" s="12" t="s">
        <v>43</v>
      </c>
      <c r="AF10" s="12" t="s">
        <v>40</v>
      </c>
      <c r="AG10" s="12" t="s">
        <v>43</v>
      </c>
      <c r="AH10" s="12" t="str">
        <f t="shared" si="2"/>
        <v>WO</v>
      </c>
      <c r="AI10" s="12" t="s">
        <v>43</v>
      </c>
      <c r="AJ10" s="12" t="s">
        <v>43</v>
      </c>
      <c r="AK10" s="12" t="s">
        <v>43</v>
      </c>
      <c r="AL10" s="12" t="s">
        <v>43</v>
      </c>
      <c r="AM10" s="12" t="s">
        <v>43</v>
      </c>
      <c r="AN10" s="12" t="s">
        <v>43</v>
      </c>
      <c r="AO10" s="13" t="str">
        <f t="shared" si="2"/>
        <v>WO</v>
      </c>
      <c r="AP10" s="32"/>
      <c r="AQ10" s="33"/>
      <c r="AR10" s="12">
        <v>2</v>
      </c>
      <c r="AS10" s="12">
        <v>1002</v>
      </c>
      <c r="AT10" s="12" t="str">
        <f t="shared" si="3"/>
        <v>August</v>
      </c>
      <c r="AU10" s="12" t="s">
        <v>4</v>
      </c>
      <c r="AV10" s="11">
        <f t="shared" si="4"/>
        <v>23</v>
      </c>
      <c r="AW10" s="12">
        <f t="shared" si="5"/>
        <v>0</v>
      </c>
      <c r="AX10" s="12">
        <f t="shared" si="6"/>
        <v>3</v>
      </c>
      <c r="AY10" s="12">
        <f t="shared" si="7"/>
        <v>5</v>
      </c>
      <c r="AZ10" s="12">
        <f t="shared" si="8"/>
        <v>31</v>
      </c>
      <c r="BA10" s="12">
        <f>Janreport9[[#This Row],[Days]]-Janreport9[[#This Row],[Absent]]</f>
        <v>31</v>
      </c>
      <c r="BB10" s="27">
        <v>20000</v>
      </c>
      <c r="BC10" s="27">
        <f>Janreport9[[#This Row],[Salary]]/Janreport9[[#This Row],[Days]]</f>
        <v>645.16129032258061</v>
      </c>
      <c r="BD10" s="27">
        <f>Janreport9[[#This Row],[Per Day Salary]]*Janreport9[[#This Row],[Absent]]</f>
        <v>0</v>
      </c>
      <c r="BE10" s="27">
        <f>Janreport9[[#This Row],[Salary]]-Janreport9[[#This Row],[Deduction]]</f>
        <v>20000</v>
      </c>
      <c r="BF10" s="28"/>
      <c r="BG10" s="33"/>
    </row>
    <row r="11" spans="1:59">
      <c r="A11"/>
      <c r="B11"/>
      <c r="C11"/>
      <c r="F11" s="32"/>
      <c r="G11" s="11">
        <v>3</v>
      </c>
      <c r="H11" s="12">
        <v>1003</v>
      </c>
      <c r="I11" s="13" t="s">
        <v>5</v>
      </c>
      <c r="J11" s="11">
        <f t="shared" si="9"/>
        <v>5</v>
      </c>
      <c r="K11" s="12" t="s">
        <v>43</v>
      </c>
      <c r="L11" s="12" t="s">
        <v>44</v>
      </c>
      <c r="M11" s="12" t="str">
        <f t="shared" si="2"/>
        <v>WO</v>
      </c>
      <c r="N11" s="12" t="s">
        <v>43</v>
      </c>
      <c r="O11" s="12" t="s">
        <v>43</v>
      </c>
      <c r="P11" s="12" t="s">
        <v>43</v>
      </c>
      <c r="Q11" s="12" t="s">
        <v>40</v>
      </c>
      <c r="R11" s="12" t="s">
        <v>43</v>
      </c>
      <c r="S11" s="12" t="s">
        <v>43</v>
      </c>
      <c r="T11" s="12" t="str">
        <f t="shared" si="2"/>
        <v>WO</v>
      </c>
      <c r="U11" s="12" t="s">
        <v>43</v>
      </c>
      <c r="V11" s="12" t="s">
        <v>43</v>
      </c>
      <c r="W11" s="12" t="s">
        <v>43</v>
      </c>
      <c r="X11" s="12" t="s">
        <v>43</v>
      </c>
      <c r="Y11" s="12" t="s">
        <v>40</v>
      </c>
      <c r="Z11" s="12" t="s">
        <v>43</v>
      </c>
      <c r="AA11" s="12" t="str">
        <f t="shared" si="2"/>
        <v>WO</v>
      </c>
      <c r="AB11" s="12" t="s">
        <v>43</v>
      </c>
      <c r="AC11" s="12" t="s">
        <v>43</v>
      </c>
      <c r="AD11" s="12" t="s">
        <v>43</v>
      </c>
      <c r="AE11" s="12" t="s">
        <v>43</v>
      </c>
      <c r="AF11" s="12" t="s">
        <v>40</v>
      </c>
      <c r="AG11" s="12" t="s">
        <v>43</v>
      </c>
      <c r="AH11" s="12" t="str">
        <f t="shared" si="2"/>
        <v>WO</v>
      </c>
      <c r="AI11" s="12" t="s">
        <v>43</v>
      </c>
      <c r="AJ11" s="12" t="s">
        <v>43</v>
      </c>
      <c r="AK11" s="12" t="s">
        <v>43</v>
      </c>
      <c r="AL11" s="12" t="s">
        <v>43</v>
      </c>
      <c r="AM11" s="12" t="s">
        <v>43</v>
      </c>
      <c r="AN11" s="12" t="s">
        <v>43</v>
      </c>
      <c r="AO11" s="13" t="str">
        <f t="shared" si="2"/>
        <v>WO</v>
      </c>
      <c r="AP11" s="32"/>
      <c r="AQ11" s="33"/>
      <c r="AR11" s="12">
        <v>3</v>
      </c>
      <c r="AS11" s="12">
        <v>1003</v>
      </c>
      <c r="AT11" s="12" t="str">
        <f t="shared" si="3"/>
        <v>August</v>
      </c>
      <c r="AU11" s="12" t="s">
        <v>5</v>
      </c>
      <c r="AV11" s="11">
        <f t="shared" si="4"/>
        <v>22</v>
      </c>
      <c r="AW11" s="12">
        <f t="shared" si="5"/>
        <v>1</v>
      </c>
      <c r="AX11" s="12">
        <f t="shared" si="6"/>
        <v>3</v>
      </c>
      <c r="AY11" s="12">
        <f t="shared" si="7"/>
        <v>5</v>
      </c>
      <c r="AZ11" s="12">
        <f t="shared" si="8"/>
        <v>31</v>
      </c>
      <c r="BA11" s="12">
        <f>Janreport9[[#This Row],[Days]]-Janreport9[[#This Row],[Absent]]</f>
        <v>30</v>
      </c>
      <c r="BB11" s="27">
        <v>25000</v>
      </c>
      <c r="BC11" s="27">
        <f>Janreport9[[#This Row],[Salary]]/Janreport9[[#This Row],[Days]]</f>
        <v>806.45161290322585</v>
      </c>
      <c r="BD11" s="27">
        <f>Janreport9[[#This Row],[Per Day Salary]]*Janreport9[[#This Row],[Absent]]</f>
        <v>806.45161290322585</v>
      </c>
      <c r="BE11" s="27">
        <f>Janreport9[[#This Row],[Salary]]-Janreport9[[#This Row],[Deduction]]</f>
        <v>24193.548387096773</v>
      </c>
      <c r="BF11" s="28"/>
      <c r="BG11" s="33"/>
    </row>
    <row r="12" spans="1:59">
      <c r="A12"/>
      <c r="B12"/>
      <c r="C12"/>
      <c r="F12" s="32"/>
      <c r="G12" s="11">
        <v>4</v>
      </c>
      <c r="H12" s="12">
        <v>1004</v>
      </c>
      <c r="I12" s="13" t="s">
        <v>6</v>
      </c>
      <c r="J12" s="11">
        <f t="shared" si="9"/>
        <v>5</v>
      </c>
      <c r="K12" s="12" t="s">
        <v>43</v>
      </c>
      <c r="L12" s="12" t="s">
        <v>43</v>
      </c>
      <c r="M12" s="12" t="str">
        <f t="shared" si="2"/>
        <v>WO</v>
      </c>
      <c r="N12" s="12" t="s">
        <v>43</v>
      </c>
      <c r="O12" s="12" t="s">
        <v>43</v>
      </c>
      <c r="P12" s="12" t="s">
        <v>43</v>
      </c>
      <c r="Q12" s="12" t="s">
        <v>40</v>
      </c>
      <c r="R12" s="12" t="s">
        <v>43</v>
      </c>
      <c r="S12" s="12" t="s">
        <v>43</v>
      </c>
      <c r="T12" s="12" t="str">
        <f t="shared" si="2"/>
        <v>WO</v>
      </c>
      <c r="U12" s="12" t="s">
        <v>43</v>
      </c>
      <c r="V12" s="12" t="s">
        <v>43</v>
      </c>
      <c r="W12" s="12" t="s">
        <v>43</v>
      </c>
      <c r="X12" s="12" t="s">
        <v>43</v>
      </c>
      <c r="Y12" s="12" t="s">
        <v>40</v>
      </c>
      <c r="Z12" s="12" t="s">
        <v>43</v>
      </c>
      <c r="AA12" s="12" t="str">
        <f t="shared" si="2"/>
        <v>WO</v>
      </c>
      <c r="AB12" s="12" t="s">
        <v>43</v>
      </c>
      <c r="AC12" s="12" t="s">
        <v>43</v>
      </c>
      <c r="AD12" s="12" t="s">
        <v>44</v>
      </c>
      <c r="AE12" s="12" t="s">
        <v>43</v>
      </c>
      <c r="AF12" s="12" t="s">
        <v>40</v>
      </c>
      <c r="AG12" s="12" t="s">
        <v>43</v>
      </c>
      <c r="AH12" s="12" t="str">
        <f t="shared" si="2"/>
        <v>WO</v>
      </c>
      <c r="AI12" s="12" t="s">
        <v>43</v>
      </c>
      <c r="AJ12" s="12" t="s">
        <v>43</v>
      </c>
      <c r="AK12" s="12" t="s">
        <v>43</v>
      </c>
      <c r="AL12" s="12" t="s">
        <v>43</v>
      </c>
      <c r="AM12" s="12" t="s">
        <v>43</v>
      </c>
      <c r="AN12" s="12" t="s">
        <v>43</v>
      </c>
      <c r="AO12" s="13" t="str">
        <f t="shared" si="2"/>
        <v>WO</v>
      </c>
      <c r="AP12" s="32"/>
      <c r="AQ12" s="33"/>
      <c r="AR12" s="12">
        <v>4</v>
      </c>
      <c r="AS12" s="12">
        <v>1004</v>
      </c>
      <c r="AT12" s="12" t="str">
        <f t="shared" si="3"/>
        <v>August</v>
      </c>
      <c r="AU12" s="12" t="s">
        <v>6</v>
      </c>
      <c r="AV12" s="11">
        <f t="shared" si="4"/>
        <v>22</v>
      </c>
      <c r="AW12" s="12">
        <f t="shared" si="5"/>
        <v>1</v>
      </c>
      <c r="AX12" s="12">
        <f t="shared" si="6"/>
        <v>3</v>
      </c>
      <c r="AY12" s="12">
        <f t="shared" si="7"/>
        <v>5</v>
      </c>
      <c r="AZ12" s="12">
        <f t="shared" si="8"/>
        <v>31</v>
      </c>
      <c r="BA12" s="12">
        <f>Janreport9[[#This Row],[Days]]-Janreport9[[#This Row],[Absent]]</f>
        <v>30</v>
      </c>
      <c r="BB12" s="27">
        <v>30000</v>
      </c>
      <c r="BC12" s="27">
        <f>Janreport9[[#This Row],[Salary]]/Janreport9[[#This Row],[Days]]</f>
        <v>967.74193548387098</v>
      </c>
      <c r="BD12" s="27">
        <f>Janreport9[[#This Row],[Per Day Salary]]*Janreport9[[#This Row],[Absent]]</f>
        <v>967.74193548387098</v>
      </c>
      <c r="BE12" s="27">
        <f>Janreport9[[#This Row],[Salary]]-Janreport9[[#This Row],[Deduction]]</f>
        <v>29032.258064516129</v>
      </c>
      <c r="BF12" s="28"/>
      <c r="BG12" s="33"/>
    </row>
    <row r="13" spans="1:59">
      <c r="A13"/>
      <c r="B13"/>
      <c r="C13"/>
      <c r="F13" s="32"/>
      <c r="G13" s="11">
        <v>5</v>
      </c>
      <c r="H13" s="12">
        <v>1005</v>
      </c>
      <c r="I13" s="13" t="s">
        <v>7</v>
      </c>
      <c r="J13" s="11">
        <f t="shared" si="9"/>
        <v>5</v>
      </c>
      <c r="K13" s="12" t="s">
        <v>43</v>
      </c>
      <c r="L13" s="12" t="s">
        <v>43</v>
      </c>
      <c r="M13" s="12" t="str">
        <f t="shared" si="2"/>
        <v>WO</v>
      </c>
      <c r="N13" s="12" t="s">
        <v>43</v>
      </c>
      <c r="O13" s="12" t="s">
        <v>43</v>
      </c>
      <c r="P13" s="12" t="s">
        <v>43</v>
      </c>
      <c r="Q13" s="12" t="s">
        <v>40</v>
      </c>
      <c r="R13" s="12" t="s">
        <v>43</v>
      </c>
      <c r="S13" s="12" t="s">
        <v>43</v>
      </c>
      <c r="T13" s="12" t="str">
        <f t="shared" si="2"/>
        <v>WO</v>
      </c>
      <c r="U13" s="12" t="s">
        <v>43</v>
      </c>
      <c r="V13" s="12" t="s">
        <v>43</v>
      </c>
      <c r="W13" s="12" t="s">
        <v>44</v>
      </c>
      <c r="X13" s="12" t="s">
        <v>43</v>
      </c>
      <c r="Y13" s="12" t="s">
        <v>40</v>
      </c>
      <c r="Z13" s="12" t="s">
        <v>43</v>
      </c>
      <c r="AA13" s="12" t="str">
        <f t="shared" si="2"/>
        <v>WO</v>
      </c>
      <c r="AB13" s="12" t="s">
        <v>43</v>
      </c>
      <c r="AC13" s="12" t="s">
        <v>43</v>
      </c>
      <c r="AD13" s="12" t="s">
        <v>44</v>
      </c>
      <c r="AE13" s="12" t="s">
        <v>43</v>
      </c>
      <c r="AF13" s="12" t="s">
        <v>40</v>
      </c>
      <c r="AG13" s="12" t="s">
        <v>43</v>
      </c>
      <c r="AH13" s="12" t="str">
        <f t="shared" si="2"/>
        <v>WO</v>
      </c>
      <c r="AI13" s="12" t="s">
        <v>43</v>
      </c>
      <c r="AJ13" s="12" t="s">
        <v>43</v>
      </c>
      <c r="AK13" s="12" t="s">
        <v>44</v>
      </c>
      <c r="AL13" s="12" t="s">
        <v>43</v>
      </c>
      <c r="AM13" s="12" t="s">
        <v>43</v>
      </c>
      <c r="AN13" s="12" t="s">
        <v>43</v>
      </c>
      <c r="AO13" s="13" t="str">
        <f t="shared" si="2"/>
        <v>WO</v>
      </c>
      <c r="AP13" s="32"/>
      <c r="AQ13" s="33"/>
      <c r="AR13" s="12">
        <v>5</v>
      </c>
      <c r="AS13" s="12">
        <v>1005</v>
      </c>
      <c r="AT13" s="12" t="str">
        <f t="shared" si="3"/>
        <v>August</v>
      </c>
      <c r="AU13" s="12" t="s">
        <v>7</v>
      </c>
      <c r="AV13" s="11">
        <f t="shared" si="4"/>
        <v>20</v>
      </c>
      <c r="AW13" s="12">
        <f t="shared" si="5"/>
        <v>3</v>
      </c>
      <c r="AX13" s="12">
        <f t="shared" si="6"/>
        <v>3</v>
      </c>
      <c r="AY13" s="12">
        <f t="shared" si="7"/>
        <v>5</v>
      </c>
      <c r="AZ13" s="12">
        <f t="shared" si="8"/>
        <v>31</v>
      </c>
      <c r="BA13" s="12">
        <f>Janreport9[[#This Row],[Days]]-Janreport9[[#This Row],[Absent]]</f>
        <v>28</v>
      </c>
      <c r="BB13" s="27">
        <v>45000</v>
      </c>
      <c r="BC13" s="27">
        <f>Janreport9[[#This Row],[Salary]]/Janreport9[[#This Row],[Days]]</f>
        <v>1451.6129032258063</v>
      </c>
      <c r="BD13" s="27">
        <f>Janreport9[[#This Row],[Per Day Salary]]*Janreport9[[#This Row],[Absent]]</f>
        <v>4354.8387096774186</v>
      </c>
      <c r="BE13" s="27">
        <f>Janreport9[[#This Row],[Salary]]-Janreport9[[#This Row],[Deduction]]</f>
        <v>40645.161290322583</v>
      </c>
      <c r="BF13" s="28"/>
      <c r="BG13" s="33"/>
    </row>
    <row r="14" spans="1:59">
      <c r="A14"/>
      <c r="B14"/>
      <c r="C14"/>
      <c r="F14" s="32"/>
      <c r="G14" s="11">
        <v>6</v>
      </c>
      <c r="H14" s="12">
        <v>1006</v>
      </c>
      <c r="I14" s="13" t="s">
        <v>8</v>
      </c>
      <c r="J14" s="11">
        <f t="shared" si="9"/>
        <v>5</v>
      </c>
      <c r="K14" s="12" t="s">
        <v>43</v>
      </c>
      <c r="L14" s="12" t="s">
        <v>43</v>
      </c>
      <c r="M14" s="12" t="str">
        <f t="shared" si="2"/>
        <v>WO</v>
      </c>
      <c r="N14" s="12" t="s">
        <v>43</v>
      </c>
      <c r="O14" s="12" t="s">
        <v>44</v>
      </c>
      <c r="P14" s="12" t="s">
        <v>43</v>
      </c>
      <c r="Q14" s="12" t="s">
        <v>40</v>
      </c>
      <c r="R14" s="12" t="s">
        <v>43</v>
      </c>
      <c r="S14" s="12" t="s">
        <v>43</v>
      </c>
      <c r="T14" s="12" t="str">
        <f t="shared" si="2"/>
        <v>WO</v>
      </c>
      <c r="U14" s="12" t="s">
        <v>43</v>
      </c>
      <c r="V14" s="12" t="s">
        <v>43</v>
      </c>
      <c r="W14" s="12" t="s">
        <v>43</v>
      </c>
      <c r="X14" s="12" t="s">
        <v>43</v>
      </c>
      <c r="Y14" s="12" t="s">
        <v>40</v>
      </c>
      <c r="Z14" s="12" t="s">
        <v>43</v>
      </c>
      <c r="AA14" s="12" t="str">
        <f t="shared" si="2"/>
        <v>WO</v>
      </c>
      <c r="AB14" s="12" t="s">
        <v>43</v>
      </c>
      <c r="AC14" s="12" t="s">
        <v>43</v>
      </c>
      <c r="AD14" s="12" t="s">
        <v>43</v>
      </c>
      <c r="AE14" s="12" t="s">
        <v>43</v>
      </c>
      <c r="AF14" s="12" t="s">
        <v>40</v>
      </c>
      <c r="AG14" s="12" t="s">
        <v>43</v>
      </c>
      <c r="AH14" s="12" t="str">
        <f t="shared" si="2"/>
        <v>WO</v>
      </c>
      <c r="AI14" s="12" t="s">
        <v>43</v>
      </c>
      <c r="AJ14" s="12" t="s">
        <v>43</v>
      </c>
      <c r="AK14" s="12" t="s">
        <v>43</v>
      </c>
      <c r="AL14" s="12" t="s">
        <v>43</v>
      </c>
      <c r="AM14" s="12" t="s">
        <v>43</v>
      </c>
      <c r="AN14" s="12" t="s">
        <v>43</v>
      </c>
      <c r="AO14" s="13" t="str">
        <f t="shared" si="2"/>
        <v>WO</v>
      </c>
      <c r="AP14" s="32"/>
      <c r="AQ14" s="33"/>
      <c r="AR14" s="12">
        <v>6</v>
      </c>
      <c r="AS14" s="12">
        <v>1006</v>
      </c>
      <c r="AT14" s="12" t="str">
        <f t="shared" si="3"/>
        <v>August</v>
      </c>
      <c r="AU14" s="12" t="s">
        <v>8</v>
      </c>
      <c r="AV14" s="11">
        <f t="shared" si="4"/>
        <v>22</v>
      </c>
      <c r="AW14" s="12">
        <f t="shared" si="5"/>
        <v>1</v>
      </c>
      <c r="AX14" s="12">
        <f t="shared" si="6"/>
        <v>3</v>
      </c>
      <c r="AY14" s="12">
        <f t="shared" si="7"/>
        <v>5</v>
      </c>
      <c r="AZ14" s="12">
        <f t="shared" si="8"/>
        <v>31</v>
      </c>
      <c r="BA14" s="12">
        <f>Janreport9[[#This Row],[Days]]-Janreport9[[#This Row],[Absent]]</f>
        <v>30</v>
      </c>
      <c r="BB14" s="27">
        <v>15000</v>
      </c>
      <c r="BC14" s="27">
        <f>Janreport9[[#This Row],[Salary]]/Janreport9[[#This Row],[Days]]</f>
        <v>483.87096774193549</v>
      </c>
      <c r="BD14" s="27">
        <f>Janreport9[[#This Row],[Per Day Salary]]*Janreport9[[#This Row],[Absent]]</f>
        <v>483.87096774193549</v>
      </c>
      <c r="BE14" s="27">
        <f>Janreport9[[#This Row],[Salary]]-Janreport9[[#This Row],[Deduction]]</f>
        <v>14516.129032258064</v>
      </c>
      <c r="BF14" s="28"/>
      <c r="BG14" s="33"/>
    </row>
    <row r="15" spans="1:59">
      <c r="A15"/>
      <c r="B15"/>
      <c r="C15"/>
      <c r="F15" s="32"/>
      <c r="G15" s="11">
        <v>7</v>
      </c>
      <c r="H15" s="12">
        <v>1007</v>
      </c>
      <c r="I15" s="13" t="s">
        <v>9</v>
      </c>
      <c r="J15" s="11">
        <f t="shared" si="9"/>
        <v>5</v>
      </c>
      <c r="K15" s="12" t="s">
        <v>43</v>
      </c>
      <c r="L15" s="12" t="s">
        <v>43</v>
      </c>
      <c r="M15" s="12" t="str">
        <f t="shared" si="2"/>
        <v>WO</v>
      </c>
      <c r="N15" s="12" t="s">
        <v>43</v>
      </c>
      <c r="O15" s="12" t="s">
        <v>43</v>
      </c>
      <c r="P15" s="12" t="s">
        <v>43</v>
      </c>
      <c r="Q15" s="12" t="s">
        <v>40</v>
      </c>
      <c r="R15" s="12" t="s">
        <v>43</v>
      </c>
      <c r="S15" s="12" t="s">
        <v>43</v>
      </c>
      <c r="T15" s="12" t="str">
        <f t="shared" si="2"/>
        <v>WO</v>
      </c>
      <c r="U15" s="12" t="s">
        <v>43</v>
      </c>
      <c r="V15" s="12" t="s">
        <v>43</v>
      </c>
      <c r="W15" s="12" t="s">
        <v>43</v>
      </c>
      <c r="X15" s="12" t="s">
        <v>43</v>
      </c>
      <c r="Y15" s="12" t="s">
        <v>40</v>
      </c>
      <c r="Z15" s="12" t="s">
        <v>43</v>
      </c>
      <c r="AA15" s="12" t="str">
        <f t="shared" si="2"/>
        <v>WO</v>
      </c>
      <c r="AB15" s="12" t="s">
        <v>43</v>
      </c>
      <c r="AC15" s="12" t="s">
        <v>43</v>
      </c>
      <c r="AD15" s="12" t="s">
        <v>43</v>
      </c>
      <c r="AE15" s="12" t="s">
        <v>43</v>
      </c>
      <c r="AF15" s="12" t="s">
        <v>40</v>
      </c>
      <c r="AG15" s="12" t="s">
        <v>43</v>
      </c>
      <c r="AH15" s="12" t="str">
        <f t="shared" si="2"/>
        <v>WO</v>
      </c>
      <c r="AI15" s="12" t="s">
        <v>43</v>
      </c>
      <c r="AJ15" s="12" t="s">
        <v>43</v>
      </c>
      <c r="AK15" s="12" t="s">
        <v>43</v>
      </c>
      <c r="AL15" s="12" t="s">
        <v>43</v>
      </c>
      <c r="AM15" s="12" t="s">
        <v>43</v>
      </c>
      <c r="AN15" s="12" t="s">
        <v>43</v>
      </c>
      <c r="AO15" s="13" t="str">
        <f t="shared" si="2"/>
        <v>WO</v>
      </c>
      <c r="AP15" s="32"/>
      <c r="AQ15" s="33"/>
      <c r="AR15" s="12">
        <v>7</v>
      </c>
      <c r="AS15" s="12">
        <v>1007</v>
      </c>
      <c r="AT15" s="12" t="str">
        <f t="shared" si="3"/>
        <v>August</v>
      </c>
      <c r="AU15" s="12" t="s">
        <v>9</v>
      </c>
      <c r="AV15" s="11">
        <f t="shared" si="4"/>
        <v>23</v>
      </c>
      <c r="AW15" s="12">
        <f t="shared" si="5"/>
        <v>0</v>
      </c>
      <c r="AX15" s="12">
        <f t="shared" si="6"/>
        <v>3</v>
      </c>
      <c r="AY15" s="12">
        <f t="shared" si="7"/>
        <v>5</v>
      </c>
      <c r="AZ15" s="12">
        <f t="shared" si="8"/>
        <v>31</v>
      </c>
      <c r="BA15" s="12">
        <f>Janreport9[[#This Row],[Days]]-Janreport9[[#This Row],[Absent]]</f>
        <v>31</v>
      </c>
      <c r="BB15" s="27">
        <v>62000</v>
      </c>
      <c r="BC15" s="27">
        <f>Janreport9[[#This Row],[Salary]]/Janreport9[[#This Row],[Days]]</f>
        <v>2000</v>
      </c>
      <c r="BD15" s="27">
        <f>Janreport9[[#This Row],[Per Day Salary]]*Janreport9[[#This Row],[Absent]]</f>
        <v>0</v>
      </c>
      <c r="BE15" s="27">
        <f>Janreport9[[#This Row],[Salary]]-Janreport9[[#This Row],[Deduction]]</f>
        <v>62000</v>
      </c>
      <c r="BF15" s="28"/>
      <c r="BG15" s="33"/>
    </row>
    <row r="16" spans="1:59">
      <c r="A16"/>
      <c r="B16"/>
      <c r="C16"/>
      <c r="F16" s="32"/>
      <c r="G16" s="11">
        <v>8</v>
      </c>
      <c r="H16" s="12">
        <v>1008</v>
      </c>
      <c r="I16" s="13" t="s">
        <v>10</v>
      </c>
      <c r="J16" s="11">
        <f t="shared" si="9"/>
        <v>5</v>
      </c>
      <c r="K16" s="12" t="s">
        <v>43</v>
      </c>
      <c r="L16" s="12" t="s">
        <v>43</v>
      </c>
      <c r="M16" s="12" t="str">
        <f t="shared" si="2"/>
        <v>WO</v>
      </c>
      <c r="N16" s="12" t="s">
        <v>43</v>
      </c>
      <c r="O16" s="12" t="s">
        <v>43</v>
      </c>
      <c r="P16" s="12" t="s">
        <v>43</v>
      </c>
      <c r="Q16" s="12" t="s">
        <v>40</v>
      </c>
      <c r="R16" s="12" t="s">
        <v>43</v>
      </c>
      <c r="S16" s="12" t="s">
        <v>43</v>
      </c>
      <c r="T16" s="12" t="str">
        <f t="shared" si="2"/>
        <v>WO</v>
      </c>
      <c r="U16" s="12" t="s">
        <v>43</v>
      </c>
      <c r="V16" s="12" t="s">
        <v>43</v>
      </c>
      <c r="W16" s="12" t="s">
        <v>43</v>
      </c>
      <c r="X16" s="12" t="s">
        <v>43</v>
      </c>
      <c r="Y16" s="12" t="s">
        <v>40</v>
      </c>
      <c r="Z16" s="12" t="s">
        <v>43</v>
      </c>
      <c r="AA16" s="12" t="str">
        <f t="shared" si="2"/>
        <v>WO</v>
      </c>
      <c r="AB16" s="12" t="s">
        <v>43</v>
      </c>
      <c r="AC16" s="12" t="s">
        <v>43</v>
      </c>
      <c r="AD16" s="12" t="s">
        <v>43</v>
      </c>
      <c r="AE16" s="12" t="s">
        <v>43</v>
      </c>
      <c r="AF16" s="12" t="s">
        <v>40</v>
      </c>
      <c r="AG16" s="12" t="s">
        <v>43</v>
      </c>
      <c r="AH16" s="12" t="str">
        <f t="shared" si="2"/>
        <v>WO</v>
      </c>
      <c r="AI16" s="12" t="s">
        <v>43</v>
      </c>
      <c r="AJ16" s="12" t="s">
        <v>43</v>
      </c>
      <c r="AK16" s="12" t="s">
        <v>43</v>
      </c>
      <c r="AL16" s="12" t="s">
        <v>43</v>
      </c>
      <c r="AM16" s="12" t="s">
        <v>43</v>
      </c>
      <c r="AN16" s="12" t="s">
        <v>43</v>
      </c>
      <c r="AO16" s="13" t="str">
        <f t="shared" si="2"/>
        <v>WO</v>
      </c>
      <c r="AP16" s="32"/>
      <c r="AQ16" s="33"/>
      <c r="AR16" s="12">
        <v>8</v>
      </c>
      <c r="AS16" s="12">
        <v>1008</v>
      </c>
      <c r="AT16" s="12" t="str">
        <f t="shared" si="3"/>
        <v>August</v>
      </c>
      <c r="AU16" s="12" t="s">
        <v>10</v>
      </c>
      <c r="AV16" s="11">
        <f t="shared" si="4"/>
        <v>23</v>
      </c>
      <c r="AW16" s="12">
        <f t="shared" si="5"/>
        <v>0</v>
      </c>
      <c r="AX16" s="12">
        <f t="shared" si="6"/>
        <v>3</v>
      </c>
      <c r="AY16" s="12">
        <f t="shared" si="7"/>
        <v>5</v>
      </c>
      <c r="AZ16" s="12">
        <f t="shared" si="8"/>
        <v>31</v>
      </c>
      <c r="BA16" s="12">
        <f>Janreport9[[#This Row],[Days]]-Janreport9[[#This Row],[Absent]]</f>
        <v>31</v>
      </c>
      <c r="BB16" s="27">
        <v>50000</v>
      </c>
      <c r="BC16" s="27">
        <f>Janreport9[[#This Row],[Salary]]/Janreport9[[#This Row],[Days]]</f>
        <v>1612.9032258064517</v>
      </c>
      <c r="BD16" s="27">
        <f>Janreport9[[#This Row],[Per Day Salary]]*Janreport9[[#This Row],[Absent]]</f>
        <v>0</v>
      </c>
      <c r="BE16" s="27">
        <f>Janreport9[[#This Row],[Salary]]-Janreport9[[#This Row],[Deduction]]</f>
        <v>50000</v>
      </c>
      <c r="BF16" s="28"/>
      <c r="BG16" s="33"/>
    </row>
    <row r="17" spans="1:59">
      <c r="A17"/>
      <c r="B17"/>
      <c r="C17"/>
      <c r="F17" s="32"/>
      <c r="G17" s="11">
        <v>9</v>
      </c>
      <c r="H17" s="12">
        <v>1009</v>
      </c>
      <c r="I17" s="13" t="s">
        <v>11</v>
      </c>
      <c r="J17" s="11">
        <f t="shared" si="9"/>
        <v>5</v>
      </c>
      <c r="K17" s="12" t="s">
        <v>43</v>
      </c>
      <c r="L17" s="12" t="s">
        <v>43</v>
      </c>
      <c r="M17" s="12" t="str">
        <f t="shared" si="2"/>
        <v>WO</v>
      </c>
      <c r="N17" s="12" t="s">
        <v>43</v>
      </c>
      <c r="O17" s="12" t="s">
        <v>43</v>
      </c>
      <c r="P17" s="12" t="s">
        <v>43</v>
      </c>
      <c r="Q17" s="12" t="s">
        <v>40</v>
      </c>
      <c r="R17" s="12" t="s">
        <v>43</v>
      </c>
      <c r="S17" s="12" t="s">
        <v>43</v>
      </c>
      <c r="T17" s="12" t="str">
        <f t="shared" si="2"/>
        <v>WO</v>
      </c>
      <c r="U17" s="12" t="s">
        <v>43</v>
      </c>
      <c r="V17" s="12" t="s">
        <v>43</v>
      </c>
      <c r="W17" s="12" t="s">
        <v>43</v>
      </c>
      <c r="X17" s="12" t="s">
        <v>43</v>
      </c>
      <c r="Y17" s="12" t="s">
        <v>40</v>
      </c>
      <c r="Z17" s="12" t="s">
        <v>43</v>
      </c>
      <c r="AA17" s="12" t="str">
        <f t="shared" ref="AA17:AO28" si="10">IF(AA$7="Sun","WO","")</f>
        <v>WO</v>
      </c>
      <c r="AB17" s="12" t="s">
        <v>43</v>
      </c>
      <c r="AC17" s="12" t="s">
        <v>43</v>
      </c>
      <c r="AD17" s="12" t="s">
        <v>43</v>
      </c>
      <c r="AE17" s="12" t="s">
        <v>43</v>
      </c>
      <c r="AF17" s="12" t="s">
        <v>40</v>
      </c>
      <c r="AG17" s="12" t="s">
        <v>43</v>
      </c>
      <c r="AH17" s="12" t="str">
        <f t="shared" si="10"/>
        <v>WO</v>
      </c>
      <c r="AI17" s="12" t="s">
        <v>43</v>
      </c>
      <c r="AJ17" s="12" t="s">
        <v>43</v>
      </c>
      <c r="AK17" s="12" t="s">
        <v>43</v>
      </c>
      <c r="AL17" s="12" t="s">
        <v>43</v>
      </c>
      <c r="AM17" s="12" t="s">
        <v>43</v>
      </c>
      <c r="AN17" s="12" t="s">
        <v>43</v>
      </c>
      <c r="AO17" s="13" t="str">
        <f t="shared" si="10"/>
        <v>WO</v>
      </c>
      <c r="AP17" s="32"/>
      <c r="AQ17" s="33"/>
      <c r="AR17" s="12">
        <v>9</v>
      </c>
      <c r="AS17" s="12">
        <v>1009</v>
      </c>
      <c r="AT17" s="12" t="str">
        <f t="shared" si="3"/>
        <v>August</v>
      </c>
      <c r="AU17" s="12" t="s">
        <v>11</v>
      </c>
      <c r="AV17" s="11">
        <f t="shared" si="4"/>
        <v>23</v>
      </c>
      <c r="AW17" s="12">
        <f t="shared" si="5"/>
        <v>0</v>
      </c>
      <c r="AX17" s="12">
        <f t="shared" si="6"/>
        <v>3</v>
      </c>
      <c r="AY17" s="12">
        <f t="shared" si="7"/>
        <v>5</v>
      </c>
      <c r="AZ17" s="12">
        <f t="shared" si="8"/>
        <v>31</v>
      </c>
      <c r="BA17" s="12">
        <f>Janreport9[[#This Row],[Days]]-Janreport9[[#This Row],[Absent]]</f>
        <v>31</v>
      </c>
      <c r="BB17" s="27">
        <v>25000</v>
      </c>
      <c r="BC17" s="27">
        <f>Janreport9[[#This Row],[Salary]]/Janreport9[[#This Row],[Days]]</f>
        <v>806.45161290322585</v>
      </c>
      <c r="BD17" s="27">
        <f>Janreport9[[#This Row],[Per Day Salary]]*Janreport9[[#This Row],[Absent]]</f>
        <v>0</v>
      </c>
      <c r="BE17" s="27">
        <f>Janreport9[[#This Row],[Salary]]-Janreport9[[#This Row],[Deduction]]</f>
        <v>25000</v>
      </c>
      <c r="BF17" s="28"/>
      <c r="BG17" s="33"/>
    </row>
    <row r="18" spans="1:59">
      <c r="A18"/>
      <c r="B18"/>
      <c r="C18"/>
      <c r="F18" s="32"/>
      <c r="G18" s="11">
        <v>10</v>
      </c>
      <c r="H18" s="12">
        <v>1010</v>
      </c>
      <c r="I18" s="13" t="s">
        <v>12</v>
      </c>
      <c r="J18" s="11">
        <f t="shared" si="9"/>
        <v>5</v>
      </c>
      <c r="K18" s="12" t="s">
        <v>43</v>
      </c>
      <c r="L18" s="12" t="s">
        <v>44</v>
      </c>
      <c r="M18" s="12" t="str">
        <f t="shared" ref="M18:T28" si="11">IF(M$7="Sun","WO","")</f>
        <v>WO</v>
      </c>
      <c r="N18" s="12" t="s">
        <v>43</v>
      </c>
      <c r="O18" s="12" t="s">
        <v>43</v>
      </c>
      <c r="P18" s="12" t="s">
        <v>43</v>
      </c>
      <c r="Q18" s="12" t="s">
        <v>40</v>
      </c>
      <c r="R18" s="12" t="s">
        <v>43</v>
      </c>
      <c r="S18" s="12" t="s">
        <v>43</v>
      </c>
      <c r="T18" s="12" t="str">
        <f t="shared" si="11"/>
        <v>WO</v>
      </c>
      <c r="U18" s="12" t="s">
        <v>43</v>
      </c>
      <c r="V18" s="12" t="s">
        <v>43</v>
      </c>
      <c r="W18" s="12" t="s">
        <v>43</v>
      </c>
      <c r="X18" s="12" t="s">
        <v>43</v>
      </c>
      <c r="Y18" s="12" t="s">
        <v>40</v>
      </c>
      <c r="Z18" s="12" t="s">
        <v>43</v>
      </c>
      <c r="AA18" s="12" t="str">
        <f t="shared" si="10"/>
        <v>WO</v>
      </c>
      <c r="AB18" s="12" t="s">
        <v>43</v>
      </c>
      <c r="AC18" s="12" t="s">
        <v>44</v>
      </c>
      <c r="AD18" s="12" t="s">
        <v>43</v>
      </c>
      <c r="AE18" s="12" t="s">
        <v>43</v>
      </c>
      <c r="AF18" s="12" t="s">
        <v>40</v>
      </c>
      <c r="AG18" s="12" t="s">
        <v>43</v>
      </c>
      <c r="AH18" s="12" t="str">
        <f t="shared" si="10"/>
        <v>WO</v>
      </c>
      <c r="AI18" s="12" t="s">
        <v>43</v>
      </c>
      <c r="AJ18" s="12" t="s">
        <v>43</v>
      </c>
      <c r="AK18" s="12" t="s">
        <v>43</v>
      </c>
      <c r="AL18" s="12" t="s">
        <v>44</v>
      </c>
      <c r="AM18" s="12" t="s">
        <v>43</v>
      </c>
      <c r="AN18" s="12" t="s">
        <v>43</v>
      </c>
      <c r="AO18" s="13" t="str">
        <f t="shared" si="10"/>
        <v>WO</v>
      </c>
      <c r="AP18" s="32"/>
      <c r="AQ18" s="33"/>
      <c r="AR18" s="12">
        <v>10</v>
      </c>
      <c r="AS18" s="12">
        <v>1010</v>
      </c>
      <c r="AT18" s="12" t="str">
        <f t="shared" si="3"/>
        <v>August</v>
      </c>
      <c r="AU18" s="12" t="s">
        <v>12</v>
      </c>
      <c r="AV18" s="11">
        <f t="shared" si="4"/>
        <v>20</v>
      </c>
      <c r="AW18" s="12">
        <f t="shared" si="5"/>
        <v>3</v>
      </c>
      <c r="AX18" s="12">
        <f t="shared" si="6"/>
        <v>3</v>
      </c>
      <c r="AY18" s="12">
        <f t="shared" si="7"/>
        <v>5</v>
      </c>
      <c r="AZ18" s="12">
        <f t="shared" si="8"/>
        <v>31</v>
      </c>
      <c r="BA18" s="12">
        <f>Janreport9[[#This Row],[Days]]-Janreport9[[#This Row],[Absent]]</f>
        <v>28</v>
      </c>
      <c r="BB18" s="27">
        <v>45000</v>
      </c>
      <c r="BC18" s="27">
        <f>Janreport9[[#This Row],[Salary]]/Janreport9[[#This Row],[Days]]</f>
        <v>1451.6129032258063</v>
      </c>
      <c r="BD18" s="27">
        <f>Janreport9[[#This Row],[Per Day Salary]]*Janreport9[[#This Row],[Absent]]</f>
        <v>4354.8387096774186</v>
      </c>
      <c r="BE18" s="27">
        <f>Janreport9[[#This Row],[Salary]]-Janreport9[[#This Row],[Deduction]]</f>
        <v>40645.161290322583</v>
      </c>
      <c r="BF18" s="28"/>
      <c r="BG18" s="33"/>
    </row>
    <row r="19" spans="1:59">
      <c r="A19"/>
      <c r="B19"/>
      <c r="C19"/>
      <c r="F19" s="32"/>
      <c r="G19" s="11">
        <v>11</v>
      </c>
      <c r="H19" s="12">
        <v>1011</v>
      </c>
      <c r="I19" s="13" t="s">
        <v>13</v>
      </c>
      <c r="J19" s="11">
        <f t="shared" si="9"/>
        <v>5</v>
      </c>
      <c r="K19" s="12" t="s">
        <v>43</v>
      </c>
      <c r="L19" s="12" t="s">
        <v>43</v>
      </c>
      <c r="M19" s="12" t="str">
        <f t="shared" si="11"/>
        <v>WO</v>
      </c>
      <c r="N19" s="12" t="s">
        <v>43</v>
      </c>
      <c r="O19" s="12" t="s">
        <v>44</v>
      </c>
      <c r="P19" s="12" t="s">
        <v>43</v>
      </c>
      <c r="Q19" s="12" t="s">
        <v>40</v>
      </c>
      <c r="R19" s="12" t="s">
        <v>43</v>
      </c>
      <c r="S19" s="12" t="s">
        <v>43</v>
      </c>
      <c r="T19" s="12" t="str">
        <f t="shared" si="11"/>
        <v>WO</v>
      </c>
      <c r="U19" s="12" t="s">
        <v>43</v>
      </c>
      <c r="V19" s="12" t="s">
        <v>43</v>
      </c>
      <c r="W19" s="12" t="s">
        <v>44</v>
      </c>
      <c r="X19" s="12" t="s">
        <v>43</v>
      </c>
      <c r="Y19" s="12" t="s">
        <v>40</v>
      </c>
      <c r="Z19" s="12" t="s">
        <v>43</v>
      </c>
      <c r="AA19" s="12" t="str">
        <f t="shared" si="10"/>
        <v>WO</v>
      </c>
      <c r="AB19" s="12" t="s">
        <v>43</v>
      </c>
      <c r="AC19" s="12" t="s">
        <v>43</v>
      </c>
      <c r="AD19" s="12" t="s">
        <v>43</v>
      </c>
      <c r="AE19" s="12" t="s">
        <v>43</v>
      </c>
      <c r="AF19" s="12" t="s">
        <v>40</v>
      </c>
      <c r="AG19" s="12" t="s">
        <v>43</v>
      </c>
      <c r="AH19" s="12" t="str">
        <f t="shared" si="10"/>
        <v>WO</v>
      </c>
      <c r="AI19" s="12" t="s">
        <v>43</v>
      </c>
      <c r="AJ19" s="12" t="s">
        <v>43</v>
      </c>
      <c r="AK19" s="12" t="s">
        <v>43</v>
      </c>
      <c r="AL19" s="12" t="s">
        <v>44</v>
      </c>
      <c r="AM19" s="12" t="s">
        <v>43</v>
      </c>
      <c r="AN19" s="12" t="s">
        <v>43</v>
      </c>
      <c r="AO19" s="13" t="str">
        <f t="shared" si="10"/>
        <v>WO</v>
      </c>
      <c r="AP19" s="32"/>
      <c r="AQ19" s="33"/>
      <c r="AR19" s="12">
        <v>11</v>
      </c>
      <c r="AS19" s="12">
        <v>1011</v>
      </c>
      <c r="AT19" s="12" t="str">
        <f t="shared" si="3"/>
        <v>August</v>
      </c>
      <c r="AU19" s="12" t="s">
        <v>13</v>
      </c>
      <c r="AV19" s="11">
        <f t="shared" si="4"/>
        <v>20</v>
      </c>
      <c r="AW19" s="12">
        <f t="shared" si="5"/>
        <v>3</v>
      </c>
      <c r="AX19" s="12">
        <f t="shared" si="6"/>
        <v>3</v>
      </c>
      <c r="AY19" s="12">
        <f t="shared" si="7"/>
        <v>5</v>
      </c>
      <c r="AZ19" s="12">
        <f t="shared" si="8"/>
        <v>31</v>
      </c>
      <c r="BA19" s="12">
        <f>Janreport9[[#This Row],[Days]]-Janreport9[[#This Row],[Absent]]</f>
        <v>28</v>
      </c>
      <c r="BB19" s="27">
        <v>48000</v>
      </c>
      <c r="BC19" s="27">
        <f>Janreport9[[#This Row],[Salary]]/Janreport9[[#This Row],[Days]]</f>
        <v>1548.3870967741937</v>
      </c>
      <c r="BD19" s="27">
        <f>Janreport9[[#This Row],[Per Day Salary]]*Janreport9[[#This Row],[Absent]]</f>
        <v>4645.1612903225814</v>
      </c>
      <c r="BE19" s="27">
        <f>Janreport9[[#This Row],[Salary]]-Janreport9[[#This Row],[Deduction]]</f>
        <v>43354.838709677417</v>
      </c>
      <c r="BF19" s="28"/>
      <c r="BG19" s="33"/>
    </row>
    <row r="20" spans="1:59">
      <c r="A20"/>
      <c r="B20"/>
      <c r="C20"/>
      <c r="F20" s="32"/>
      <c r="G20" s="11">
        <v>12</v>
      </c>
      <c r="H20" s="12">
        <v>1012</v>
      </c>
      <c r="I20" s="13" t="s">
        <v>14</v>
      </c>
      <c r="J20" s="11">
        <f t="shared" si="9"/>
        <v>5</v>
      </c>
      <c r="K20" s="12" t="s">
        <v>43</v>
      </c>
      <c r="L20" s="12" t="s">
        <v>43</v>
      </c>
      <c r="M20" s="12" t="str">
        <f t="shared" si="11"/>
        <v>WO</v>
      </c>
      <c r="N20" s="12" t="s">
        <v>43</v>
      </c>
      <c r="O20" s="12" t="s">
        <v>43</v>
      </c>
      <c r="P20" s="12" t="s">
        <v>43</v>
      </c>
      <c r="Q20" s="12" t="s">
        <v>40</v>
      </c>
      <c r="R20" s="12" t="s">
        <v>43</v>
      </c>
      <c r="S20" s="12" t="s">
        <v>43</v>
      </c>
      <c r="T20" s="12" t="str">
        <f t="shared" si="11"/>
        <v>WO</v>
      </c>
      <c r="U20" s="12" t="s">
        <v>43</v>
      </c>
      <c r="V20" s="12" t="s">
        <v>43</v>
      </c>
      <c r="W20" s="12" t="s">
        <v>43</v>
      </c>
      <c r="X20" s="12" t="s">
        <v>43</v>
      </c>
      <c r="Y20" s="12" t="s">
        <v>40</v>
      </c>
      <c r="Z20" s="12" t="s">
        <v>43</v>
      </c>
      <c r="AA20" s="12" t="str">
        <f t="shared" si="10"/>
        <v>WO</v>
      </c>
      <c r="AB20" s="12" t="s">
        <v>43</v>
      </c>
      <c r="AC20" s="12" t="s">
        <v>43</v>
      </c>
      <c r="AD20" s="12" t="s">
        <v>43</v>
      </c>
      <c r="AE20" s="12" t="s">
        <v>43</v>
      </c>
      <c r="AF20" s="12" t="s">
        <v>40</v>
      </c>
      <c r="AG20" s="12" t="s">
        <v>43</v>
      </c>
      <c r="AH20" s="12" t="str">
        <f t="shared" si="10"/>
        <v>WO</v>
      </c>
      <c r="AI20" s="12" t="s">
        <v>43</v>
      </c>
      <c r="AJ20" s="12" t="s">
        <v>43</v>
      </c>
      <c r="AK20" s="12" t="s">
        <v>43</v>
      </c>
      <c r="AL20" s="12" t="s">
        <v>43</v>
      </c>
      <c r="AM20" s="12" t="s">
        <v>43</v>
      </c>
      <c r="AN20" s="12" t="s">
        <v>43</v>
      </c>
      <c r="AO20" s="13" t="str">
        <f t="shared" si="10"/>
        <v>WO</v>
      </c>
      <c r="AP20" s="32"/>
      <c r="AQ20" s="33"/>
      <c r="AR20" s="12">
        <v>12</v>
      </c>
      <c r="AS20" s="12">
        <v>1012</v>
      </c>
      <c r="AT20" s="12" t="str">
        <f t="shared" si="3"/>
        <v>August</v>
      </c>
      <c r="AU20" s="12" t="s">
        <v>14</v>
      </c>
      <c r="AV20" s="11">
        <f t="shared" si="4"/>
        <v>23</v>
      </c>
      <c r="AW20" s="12">
        <f t="shared" si="5"/>
        <v>0</v>
      </c>
      <c r="AX20" s="12">
        <f t="shared" si="6"/>
        <v>3</v>
      </c>
      <c r="AY20" s="12">
        <f t="shared" si="7"/>
        <v>5</v>
      </c>
      <c r="AZ20" s="12">
        <f t="shared" si="8"/>
        <v>31</v>
      </c>
      <c r="BA20" s="12">
        <f>Janreport9[[#This Row],[Days]]-Janreport9[[#This Row],[Absent]]</f>
        <v>31</v>
      </c>
      <c r="BB20" s="27">
        <v>52000</v>
      </c>
      <c r="BC20" s="27">
        <f>Janreport9[[#This Row],[Salary]]/Janreport9[[#This Row],[Days]]</f>
        <v>1677.4193548387098</v>
      </c>
      <c r="BD20" s="27">
        <f>Janreport9[[#This Row],[Per Day Salary]]*Janreport9[[#This Row],[Absent]]</f>
        <v>0</v>
      </c>
      <c r="BE20" s="27">
        <f>Janreport9[[#This Row],[Salary]]-Janreport9[[#This Row],[Deduction]]</f>
        <v>52000</v>
      </c>
      <c r="BF20" s="28"/>
      <c r="BG20" s="33"/>
    </row>
    <row r="21" spans="1:59">
      <c r="A21"/>
      <c r="B21"/>
      <c r="C21"/>
      <c r="F21" s="32"/>
      <c r="G21" s="11">
        <v>13</v>
      </c>
      <c r="H21" s="12">
        <v>1013</v>
      </c>
      <c r="I21" s="13" t="s">
        <v>15</v>
      </c>
      <c r="J21" s="11">
        <f t="shared" si="9"/>
        <v>5</v>
      </c>
      <c r="K21" s="12" t="s">
        <v>43</v>
      </c>
      <c r="L21" s="12" t="s">
        <v>43</v>
      </c>
      <c r="M21" s="12" t="str">
        <f t="shared" si="11"/>
        <v>WO</v>
      </c>
      <c r="N21" s="12" t="s">
        <v>43</v>
      </c>
      <c r="O21" s="12" t="s">
        <v>43</v>
      </c>
      <c r="P21" s="12" t="s">
        <v>43</v>
      </c>
      <c r="Q21" s="12" t="s">
        <v>40</v>
      </c>
      <c r="R21" s="12" t="s">
        <v>43</v>
      </c>
      <c r="S21" s="12" t="s">
        <v>43</v>
      </c>
      <c r="T21" s="12" t="str">
        <f t="shared" si="11"/>
        <v>WO</v>
      </c>
      <c r="U21" s="12" t="s">
        <v>43</v>
      </c>
      <c r="V21" s="12" t="s">
        <v>43</v>
      </c>
      <c r="W21" s="12" t="s">
        <v>43</v>
      </c>
      <c r="X21" s="12" t="s">
        <v>43</v>
      </c>
      <c r="Y21" s="12" t="s">
        <v>40</v>
      </c>
      <c r="Z21" s="12" t="s">
        <v>43</v>
      </c>
      <c r="AA21" s="12" t="str">
        <f t="shared" si="10"/>
        <v>WO</v>
      </c>
      <c r="AB21" s="12" t="s">
        <v>43</v>
      </c>
      <c r="AC21" s="12" t="s">
        <v>44</v>
      </c>
      <c r="AD21" s="12" t="s">
        <v>43</v>
      </c>
      <c r="AE21" s="12" t="s">
        <v>43</v>
      </c>
      <c r="AF21" s="12" t="s">
        <v>40</v>
      </c>
      <c r="AG21" s="12" t="s">
        <v>43</v>
      </c>
      <c r="AH21" s="12" t="str">
        <f t="shared" si="10"/>
        <v>WO</v>
      </c>
      <c r="AI21" s="12" t="s">
        <v>43</v>
      </c>
      <c r="AJ21" s="12" t="s">
        <v>43</v>
      </c>
      <c r="AK21" s="12" t="s">
        <v>43</v>
      </c>
      <c r="AL21" s="12" t="s">
        <v>43</v>
      </c>
      <c r="AM21" s="12" t="s">
        <v>43</v>
      </c>
      <c r="AN21" s="12" t="s">
        <v>43</v>
      </c>
      <c r="AO21" s="13" t="str">
        <f t="shared" si="10"/>
        <v>WO</v>
      </c>
      <c r="AP21" s="32"/>
      <c r="AQ21" s="33"/>
      <c r="AR21" s="12">
        <v>13</v>
      </c>
      <c r="AS21" s="12">
        <v>1013</v>
      </c>
      <c r="AT21" s="12" t="str">
        <f t="shared" si="3"/>
        <v>August</v>
      </c>
      <c r="AU21" s="12" t="s">
        <v>15</v>
      </c>
      <c r="AV21" s="11">
        <f t="shared" si="4"/>
        <v>22</v>
      </c>
      <c r="AW21" s="12">
        <f t="shared" si="5"/>
        <v>1</v>
      </c>
      <c r="AX21" s="12">
        <f t="shared" si="6"/>
        <v>3</v>
      </c>
      <c r="AY21" s="12">
        <f t="shared" si="7"/>
        <v>5</v>
      </c>
      <c r="AZ21" s="12">
        <f t="shared" si="8"/>
        <v>31</v>
      </c>
      <c r="BA21" s="12">
        <f>Janreport9[[#This Row],[Days]]-Janreport9[[#This Row],[Absent]]</f>
        <v>30</v>
      </c>
      <c r="BB21" s="27">
        <v>42000</v>
      </c>
      <c r="BC21" s="27">
        <f>Janreport9[[#This Row],[Salary]]/Janreport9[[#This Row],[Days]]</f>
        <v>1354.8387096774193</v>
      </c>
      <c r="BD21" s="27">
        <f>Janreport9[[#This Row],[Per Day Salary]]*Janreport9[[#This Row],[Absent]]</f>
        <v>1354.8387096774193</v>
      </c>
      <c r="BE21" s="27">
        <f>Janreport9[[#This Row],[Salary]]-Janreport9[[#This Row],[Deduction]]</f>
        <v>40645.161290322583</v>
      </c>
      <c r="BF21" s="28"/>
      <c r="BG21" s="33"/>
    </row>
    <row r="22" spans="1:59">
      <c r="A22"/>
      <c r="B22"/>
      <c r="C22"/>
      <c r="F22" s="32"/>
      <c r="G22" s="11">
        <v>14</v>
      </c>
      <c r="H22" s="12">
        <v>1014</v>
      </c>
      <c r="I22" s="13" t="s">
        <v>16</v>
      </c>
      <c r="J22" s="11">
        <f t="shared" si="9"/>
        <v>5</v>
      </c>
      <c r="K22" s="12" t="s">
        <v>43</v>
      </c>
      <c r="L22" s="12" t="s">
        <v>44</v>
      </c>
      <c r="M22" s="12" t="str">
        <f t="shared" si="11"/>
        <v>WO</v>
      </c>
      <c r="N22" s="12" t="s">
        <v>43</v>
      </c>
      <c r="O22" s="12" t="s">
        <v>43</v>
      </c>
      <c r="P22" s="12" t="s">
        <v>43</v>
      </c>
      <c r="Q22" s="12" t="s">
        <v>40</v>
      </c>
      <c r="R22" s="12" t="s">
        <v>43</v>
      </c>
      <c r="S22" s="12" t="s">
        <v>43</v>
      </c>
      <c r="T22" s="12" t="str">
        <f t="shared" si="11"/>
        <v>WO</v>
      </c>
      <c r="U22" s="12" t="s">
        <v>43</v>
      </c>
      <c r="V22" s="12" t="s">
        <v>43</v>
      </c>
      <c r="W22" s="12" t="s">
        <v>43</v>
      </c>
      <c r="X22" s="12" t="s">
        <v>43</v>
      </c>
      <c r="Y22" s="12" t="s">
        <v>40</v>
      </c>
      <c r="Z22" s="12" t="s">
        <v>43</v>
      </c>
      <c r="AA22" s="12" t="str">
        <f t="shared" si="10"/>
        <v>WO</v>
      </c>
      <c r="AB22" s="12" t="s">
        <v>43</v>
      </c>
      <c r="AC22" s="12" t="s">
        <v>43</v>
      </c>
      <c r="AD22" s="12" t="s">
        <v>43</v>
      </c>
      <c r="AE22" s="12" t="s">
        <v>43</v>
      </c>
      <c r="AF22" s="12" t="s">
        <v>40</v>
      </c>
      <c r="AG22" s="12" t="s">
        <v>43</v>
      </c>
      <c r="AH22" s="12" t="str">
        <f t="shared" si="10"/>
        <v>WO</v>
      </c>
      <c r="AI22" s="12" t="s">
        <v>43</v>
      </c>
      <c r="AJ22" s="12" t="s">
        <v>43</v>
      </c>
      <c r="AK22" s="12" t="s">
        <v>43</v>
      </c>
      <c r="AL22" s="12" t="s">
        <v>43</v>
      </c>
      <c r="AM22" s="12" t="s">
        <v>43</v>
      </c>
      <c r="AN22" s="12" t="s">
        <v>43</v>
      </c>
      <c r="AO22" s="13" t="str">
        <f t="shared" si="10"/>
        <v>WO</v>
      </c>
      <c r="AP22" s="32"/>
      <c r="AQ22" s="33"/>
      <c r="AR22" s="12">
        <v>14</v>
      </c>
      <c r="AS22" s="12">
        <v>1014</v>
      </c>
      <c r="AT22" s="12" t="str">
        <f t="shared" si="3"/>
        <v>August</v>
      </c>
      <c r="AU22" s="12" t="s">
        <v>16</v>
      </c>
      <c r="AV22" s="11">
        <f t="shared" si="4"/>
        <v>22</v>
      </c>
      <c r="AW22" s="12">
        <f t="shared" si="5"/>
        <v>1</v>
      </c>
      <c r="AX22" s="12">
        <f t="shared" si="6"/>
        <v>3</v>
      </c>
      <c r="AY22" s="12">
        <f t="shared" si="7"/>
        <v>5</v>
      </c>
      <c r="AZ22" s="12">
        <f t="shared" si="8"/>
        <v>31</v>
      </c>
      <c r="BA22" s="12">
        <f>Janreport9[[#This Row],[Days]]-Janreport9[[#This Row],[Absent]]</f>
        <v>30</v>
      </c>
      <c r="BB22" s="27">
        <v>15000</v>
      </c>
      <c r="BC22" s="27">
        <f>Janreport9[[#This Row],[Salary]]/Janreport9[[#This Row],[Days]]</f>
        <v>483.87096774193549</v>
      </c>
      <c r="BD22" s="27">
        <f>Janreport9[[#This Row],[Per Day Salary]]*Janreport9[[#This Row],[Absent]]</f>
        <v>483.87096774193549</v>
      </c>
      <c r="BE22" s="27">
        <f>Janreport9[[#This Row],[Salary]]-Janreport9[[#This Row],[Deduction]]</f>
        <v>14516.129032258064</v>
      </c>
      <c r="BF22" s="28"/>
      <c r="BG22" s="33"/>
    </row>
    <row r="23" spans="1:59">
      <c r="A23"/>
      <c r="B23"/>
      <c r="C23"/>
      <c r="F23" s="32"/>
      <c r="G23" s="11">
        <v>15</v>
      </c>
      <c r="H23" s="12">
        <v>1015</v>
      </c>
      <c r="I23" s="13" t="s">
        <v>17</v>
      </c>
      <c r="J23" s="11">
        <f t="shared" si="9"/>
        <v>5</v>
      </c>
      <c r="K23" s="12" t="s">
        <v>43</v>
      </c>
      <c r="L23" s="12" t="s">
        <v>43</v>
      </c>
      <c r="M23" s="12" t="str">
        <f t="shared" si="11"/>
        <v>WO</v>
      </c>
      <c r="N23" s="12" t="s">
        <v>43</v>
      </c>
      <c r="O23" s="12" t="s">
        <v>43</v>
      </c>
      <c r="P23" s="12" t="s">
        <v>44</v>
      </c>
      <c r="Q23" s="12" t="s">
        <v>40</v>
      </c>
      <c r="R23" s="12" t="s">
        <v>43</v>
      </c>
      <c r="S23" s="12" t="s">
        <v>43</v>
      </c>
      <c r="T23" s="12" t="str">
        <f t="shared" si="11"/>
        <v>WO</v>
      </c>
      <c r="U23" s="12" t="s">
        <v>43</v>
      </c>
      <c r="V23" s="12" t="s">
        <v>43</v>
      </c>
      <c r="W23" s="12" t="s">
        <v>43</v>
      </c>
      <c r="X23" s="12" t="s">
        <v>43</v>
      </c>
      <c r="Y23" s="12" t="s">
        <v>40</v>
      </c>
      <c r="Z23" s="12" t="s">
        <v>43</v>
      </c>
      <c r="AA23" s="12" t="str">
        <f t="shared" si="10"/>
        <v>WO</v>
      </c>
      <c r="AB23" s="12" t="s">
        <v>43</v>
      </c>
      <c r="AC23" s="12" t="s">
        <v>43</v>
      </c>
      <c r="AD23" s="12" t="s">
        <v>43</v>
      </c>
      <c r="AE23" s="12" t="s">
        <v>43</v>
      </c>
      <c r="AF23" s="12" t="s">
        <v>40</v>
      </c>
      <c r="AG23" s="12" t="s">
        <v>43</v>
      </c>
      <c r="AH23" s="12" t="str">
        <f t="shared" si="10"/>
        <v>WO</v>
      </c>
      <c r="AI23" s="12" t="s">
        <v>43</v>
      </c>
      <c r="AJ23" s="12" t="s">
        <v>43</v>
      </c>
      <c r="AK23" s="12" t="s">
        <v>43</v>
      </c>
      <c r="AL23" s="12" t="s">
        <v>43</v>
      </c>
      <c r="AM23" s="12" t="s">
        <v>43</v>
      </c>
      <c r="AN23" s="12" t="s">
        <v>43</v>
      </c>
      <c r="AO23" s="13" t="str">
        <f t="shared" si="10"/>
        <v>WO</v>
      </c>
      <c r="AP23" s="32"/>
      <c r="AQ23" s="33"/>
      <c r="AR23" s="12">
        <v>15</v>
      </c>
      <c r="AS23" s="12">
        <v>1015</v>
      </c>
      <c r="AT23" s="12" t="str">
        <f t="shared" si="3"/>
        <v>August</v>
      </c>
      <c r="AU23" s="12" t="s">
        <v>17</v>
      </c>
      <c r="AV23" s="11">
        <f t="shared" si="4"/>
        <v>22</v>
      </c>
      <c r="AW23" s="12">
        <f t="shared" si="5"/>
        <v>1</v>
      </c>
      <c r="AX23" s="12">
        <f t="shared" si="6"/>
        <v>3</v>
      </c>
      <c r="AY23" s="12">
        <f t="shared" si="7"/>
        <v>5</v>
      </c>
      <c r="AZ23" s="12">
        <f t="shared" si="8"/>
        <v>31</v>
      </c>
      <c r="BA23" s="12">
        <f>Janreport9[[#This Row],[Days]]-Janreport9[[#This Row],[Absent]]</f>
        <v>30</v>
      </c>
      <c r="BB23" s="27">
        <v>46000</v>
      </c>
      <c r="BC23" s="27">
        <f>Janreport9[[#This Row],[Salary]]/Janreport9[[#This Row],[Days]]</f>
        <v>1483.8709677419354</v>
      </c>
      <c r="BD23" s="27">
        <f>Janreport9[[#This Row],[Per Day Salary]]*Janreport9[[#This Row],[Absent]]</f>
        <v>1483.8709677419354</v>
      </c>
      <c r="BE23" s="27">
        <f>Janreport9[[#This Row],[Salary]]-Janreport9[[#This Row],[Deduction]]</f>
        <v>44516.129032258068</v>
      </c>
      <c r="BF23" s="28"/>
      <c r="BG23" s="33"/>
    </row>
    <row r="24" spans="1:59">
      <c r="A24"/>
      <c r="B24"/>
      <c r="C24"/>
      <c r="F24" s="32"/>
      <c r="G24" s="11">
        <v>16</v>
      </c>
      <c r="H24" s="12">
        <v>1016</v>
      </c>
      <c r="I24" s="13" t="s">
        <v>18</v>
      </c>
      <c r="J24" s="11">
        <f t="shared" si="9"/>
        <v>5</v>
      </c>
      <c r="K24" s="12" t="s">
        <v>43</v>
      </c>
      <c r="L24" s="12" t="s">
        <v>43</v>
      </c>
      <c r="M24" s="12" t="str">
        <f t="shared" si="11"/>
        <v>WO</v>
      </c>
      <c r="N24" s="12" t="s">
        <v>43</v>
      </c>
      <c r="O24" s="12" t="s">
        <v>43</v>
      </c>
      <c r="P24" s="12" t="s">
        <v>43</v>
      </c>
      <c r="Q24" s="12" t="s">
        <v>40</v>
      </c>
      <c r="R24" s="12" t="s">
        <v>43</v>
      </c>
      <c r="S24" s="12" t="s">
        <v>43</v>
      </c>
      <c r="T24" s="12" t="str">
        <f t="shared" si="11"/>
        <v>WO</v>
      </c>
      <c r="U24" s="12" t="s">
        <v>43</v>
      </c>
      <c r="V24" s="12" t="s">
        <v>44</v>
      </c>
      <c r="W24" s="12" t="s">
        <v>43</v>
      </c>
      <c r="X24" s="12" t="s">
        <v>43</v>
      </c>
      <c r="Y24" s="12" t="s">
        <v>40</v>
      </c>
      <c r="Z24" s="12" t="s">
        <v>43</v>
      </c>
      <c r="AA24" s="12" t="str">
        <f t="shared" si="10"/>
        <v>WO</v>
      </c>
      <c r="AB24" s="12" t="s">
        <v>43</v>
      </c>
      <c r="AC24" s="12" t="s">
        <v>43</v>
      </c>
      <c r="AD24" s="12" t="s">
        <v>43</v>
      </c>
      <c r="AE24" s="12" t="s">
        <v>43</v>
      </c>
      <c r="AF24" s="12" t="s">
        <v>40</v>
      </c>
      <c r="AG24" s="12" t="s">
        <v>43</v>
      </c>
      <c r="AH24" s="12" t="str">
        <f t="shared" si="10"/>
        <v>WO</v>
      </c>
      <c r="AI24" s="12" t="s">
        <v>43</v>
      </c>
      <c r="AJ24" s="12" t="s">
        <v>43</v>
      </c>
      <c r="AK24" s="12" t="s">
        <v>43</v>
      </c>
      <c r="AL24" s="12" t="s">
        <v>43</v>
      </c>
      <c r="AM24" s="12" t="s">
        <v>43</v>
      </c>
      <c r="AN24" s="12" t="s">
        <v>43</v>
      </c>
      <c r="AO24" s="13" t="str">
        <f t="shared" si="10"/>
        <v>WO</v>
      </c>
      <c r="AP24" s="32"/>
      <c r="AQ24" s="33"/>
      <c r="AR24" s="12">
        <v>16</v>
      </c>
      <c r="AS24" s="12">
        <v>1016</v>
      </c>
      <c r="AT24" s="12" t="str">
        <f t="shared" si="3"/>
        <v>August</v>
      </c>
      <c r="AU24" s="12" t="s">
        <v>18</v>
      </c>
      <c r="AV24" s="11">
        <f t="shared" si="4"/>
        <v>22</v>
      </c>
      <c r="AW24" s="12">
        <f t="shared" si="5"/>
        <v>1</v>
      </c>
      <c r="AX24" s="12">
        <f t="shared" si="6"/>
        <v>3</v>
      </c>
      <c r="AY24" s="12">
        <f t="shared" si="7"/>
        <v>5</v>
      </c>
      <c r="AZ24" s="12">
        <f t="shared" si="8"/>
        <v>31</v>
      </c>
      <c r="BA24" s="12">
        <f>Janreport9[[#This Row],[Days]]-Janreport9[[#This Row],[Absent]]</f>
        <v>30</v>
      </c>
      <c r="BB24" s="27">
        <v>52000</v>
      </c>
      <c r="BC24" s="27">
        <f>Janreport9[[#This Row],[Salary]]/Janreport9[[#This Row],[Days]]</f>
        <v>1677.4193548387098</v>
      </c>
      <c r="BD24" s="27">
        <f>Janreport9[[#This Row],[Per Day Salary]]*Janreport9[[#This Row],[Absent]]</f>
        <v>1677.4193548387098</v>
      </c>
      <c r="BE24" s="27">
        <f>Janreport9[[#This Row],[Salary]]-Janreport9[[#This Row],[Deduction]]</f>
        <v>50322.580645161288</v>
      </c>
      <c r="BF24" s="28"/>
      <c r="BG24" s="33"/>
    </row>
    <row r="25" spans="1:59">
      <c r="A25"/>
      <c r="B25"/>
      <c r="C25"/>
      <c r="F25" s="32"/>
      <c r="G25" s="11">
        <v>17</v>
      </c>
      <c r="H25" s="12">
        <v>1017</v>
      </c>
      <c r="I25" s="13" t="s">
        <v>19</v>
      </c>
      <c r="J25" s="11">
        <f t="shared" si="9"/>
        <v>5</v>
      </c>
      <c r="K25" s="12" t="s">
        <v>43</v>
      </c>
      <c r="L25" s="12" t="s">
        <v>43</v>
      </c>
      <c r="M25" s="12" t="str">
        <f t="shared" si="11"/>
        <v>WO</v>
      </c>
      <c r="N25" s="12" t="s">
        <v>43</v>
      </c>
      <c r="O25" s="12" t="s">
        <v>43</v>
      </c>
      <c r="P25" s="12" t="s">
        <v>43</v>
      </c>
      <c r="Q25" s="12" t="s">
        <v>40</v>
      </c>
      <c r="R25" s="12" t="s">
        <v>43</v>
      </c>
      <c r="S25" s="12" t="s">
        <v>43</v>
      </c>
      <c r="T25" s="12" t="str">
        <f t="shared" si="11"/>
        <v>WO</v>
      </c>
      <c r="U25" s="12" t="s">
        <v>43</v>
      </c>
      <c r="V25" s="12" t="s">
        <v>43</v>
      </c>
      <c r="W25" s="12" t="s">
        <v>43</v>
      </c>
      <c r="X25" s="12" t="s">
        <v>43</v>
      </c>
      <c r="Y25" s="12" t="s">
        <v>40</v>
      </c>
      <c r="Z25" s="12" t="s">
        <v>43</v>
      </c>
      <c r="AA25" s="12" t="str">
        <f t="shared" si="10"/>
        <v>WO</v>
      </c>
      <c r="AB25" s="12" t="s">
        <v>43</v>
      </c>
      <c r="AC25" s="12" t="s">
        <v>43</v>
      </c>
      <c r="AD25" s="12" t="s">
        <v>43</v>
      </c>
      <c r="AE25" s="12" t="s">
        <v>43</v>
      </c>
      <c r="AF25" s="12" t="s">
        <v>40</v>
      </c>
      <c r="AG25" s="12" t="s">
        <v>43</v>
      </c>
      <c r="AH25" s="12" t="str">
        <f t="shared" si="10"/>
        <v>WO</v>
      </c>
      <c r="AI25" s="12" t="s">
        <v>43</v>
      </c>
      <c r="AJ25" s="12" t="s">
        <v>43</v>
      </c>
      <c r="AK25" s="12" t="s">
        <v>43</v>
      </c>
      <c r="AL25" s="12" t="s">
        <v>43</v>
      </c>
      <c r="AM25" s="12" t="s">
        <v>43</v>
      </c>
      <c r="AN25" s="12" t="s">
        <v>43</v>
      </c>
      <c r="AO25" s="13" t="str">
        <f t="shared" si="10"/>
        <v>WO</v>
      </c>
      <c r="AP25" s="32"/>
      <c r="AQ25" s="33"/>
      <c r="AR25" s="12">
        <v>17</v>
      </c>
      <c r="AS25" s="12">
        <v>1017</v>
      </c>
      <c r="AT25" s="12" t="str">
        <f t="shared" si="3"/>
        <v>August</v>
      </c>
      <c r="AU25" s="12" t="s">
        <v>19</v>
      </c>
      <c r="AV25" s="11">
        <f t="shared" si="4"/>
        <v>23</v>
      </c>
      <c r="AW25" s="12">
        <f t="shared" si="5"/>
        <v>0</v>
      </c>
      <c r="AX25" s="12">
        <f t="shared" si="6"/>
        <v>3</v>
      </c>
      <c r="AY25" s="12">
        <f t="shared" si="7"/>
        <v>5</v>
      </c>
      <c r="AZ25" s="12">
        <f t="shared" si="8"/>
        <v>31</v>
      </c>
      <c r="BA25" s="12">
        <f>Janreport9[[#This Row],[Days]]-Janreport9[[#This Row],[Absent]]</f>
        <v>31</v>
      </c>
      <c r="BB25" s="27">
        <v>42000</v>
      </c>
      <c r="BC25" s="27">
        <f>Janreport9[[#This Row],[Salary]]/Janreport9[[#This Row],[Days]]</f>
        <v>1354.8387096774193</v>
      </c>
      <c r="BD25" s="27">
        <f>Janreport9[[#This Row],[Per Day Salary]]*Janreport9[[#This Row],[Absent]]</f>
        <v>0</v>
      </c>
      <c r="BE25" s="27">
        <f>Janreport9[[#This Row],[Salary]]-Janreport9[[#This Row],[Deduction]]</f>
        <v>42000</v>
      </c>
      <c r="BF25" s="28"/>
      <c r="BG25" s="33"/>
    </row>
    <row r="26" spans="1:59">
      <c r="A26"/>
      <c r="B26"/>
      <c r="C26"/>
      <c r="F26" s="32"/>
      <c r="G26" s="11">
        <v>18</v>
      </c>
      <c r="H26" s="12">
        <v>1018</v>
      </c>
      <c r="I26" s="13" t="s">
        <v>20</v>
      </c>
      <c r="J26" s="11">
        <f t="shared" si="9"/>
        <v>5</v>
      </c>
      <c r="K26" s="12" t="s">
        <v>43</v>
      </c>
      <c r="L26" s="12" t="s">
        <v>43</v>
      </c>
      <c r="M26" s="12" t="str">
        <f t="shared" si="11"/>
        <v>WO</v>
      </c>
      <c r="N26" s="12" t="s">
        <v>43</v>
      </c>
      <c r="O26" s="12" t="s">
        <v>43</v>
      </c>
      <c r="P26" s="12" t="s">
        <v>43</v>
      </c>
      <c r="Q26" s="12" t="s">
        <v>40</v>
      </c>
      <c r="R26" s="12" t="s">
        <v>43</v>
      </c>
      <c r="S26" s="12" t="s">
        <v>43</v>
      </c>
      <c r="T26" s="12" t="str">
        <f t="shared" si="11"/>
        <v>WO</v>
      </c>
      <c r="U26" s="12" t="s">
        <v>43</v>
      </c>
      <c r="V26" s="12" t="s">
        <v>43</v>
      </c>
      <c r="W26" s="12" t="s">
        <v>43</v>
      </c>
      <c r="X26" s="12" t="s">
        <v>43</v>
      </c>
      <c r="Y26" s="12" t="s">
        <v>40</v>
      </c>
      <c r="Z26" s="12" t="s">
        <v>43</v>
      </c>
      <c r="AA26" s="12" t="str">
        <f t="shared" si="10"/>
        <v>WO</v>
      </c>
      <c r="AB26" s="12" t="s">
        <v>43</v>
      </c>
      <c r="AC26" s="12" t="s">
        <v>43</v>
      </c>
      <c r="AD26" s="12" t="s">
        <v>43</v>
      </c>
      <c r="AE26" s="12" t="s">
        <v>43</v>
      </c>
      <c r="AF26" s="12" t="s">
        <v>40</v>
      </c>
      <c r="AG26" s="12" t="s">
        <v>43</v>
      </c>
      <c r="AH26" s="12" t="str">
        <f t="shared" si="10"/>
        <v>WO</v>
      </c>
      <c r="AI26" s="12" t="s">
        <v>43</v>
      </c>
      <c r="AJ26" s="12" t="s">
        <v>43</v>
      </c>
      <c r="AK26" s="12" t="s">
        <v>43</v>
      </c>
      <c r="AL26" s="12" t="s">
        <v>43</v>
      </c>
      <c r="AM26" s="12" t="s">
        <v>43</v>
      </c>
      <c r="AN26" s="12" t="s">
        <v>43</v>
      </c>
      <c r="AO26" s="13" t="str">
        <f t="shared" si="10"/>
        <v>WO</v>
      </c>
      <c r="AP26" s="32"/>
      <c r="AQ26" s="33"/>
      <c r="AR26" s="12">
        <v>18</v>
      </c>
      <c r="AS26" s="12">
        <v>1018</v>
      </c>
      <c r="AT26" s="12" t="str">
        <f t="shared" si="3"/>
        <v>August</v>
      </c>
      <c r="AU26" s="12" t="s">
        <v>20</v>
      </c>
      <c r="AV26" s="11">
        <f t="shared" si="4"/>
        <v>23</v>
      </c>
      <c r="AW26" s="12">
        <f t="shared" si="5"/>
        <v>0</v>
      </c>
      <c r="AX26" s="12">
        <f t="shared" si="6"/>
        <v>3</v>
      </c>
      <c r="AY26" s="12">
        <f t="shared" si="7"/>
        <v>5</v>
      </c>
      <c r="AZ26" s="12">
        <f t="shared" si="8"/>
        <v>31</v>
      </c>
      <c r="BA26" s="12">
        <f>Janreport9[[#This Row],[Days]]-Janreport9[[#This Row],[Absent]]</f>
        <v>31</v>
      </c>
      <c r="BB26" s="27">
        <v>62000</v>
      </c>
      <c r="BC26" s="27">
        <f>Janreport9[[#This Row],[Salary]]/Janreport9[[#This Row],[Days]]</f>
        <v>2000</v>
      </c>
      <c r="BD26" s="27">
        <f>Janreport9[[#This Row],[Per Day Salary]]*Janreport9[[#This Row],[Absent]]</f>
        <v>0</v>
      </c>
      <c r="BE26" s="27">
        <f>Janreport9[[#This Row],[Salary]]-Janreport9[[#This Row],[Deduction]]</f>
        <v>62000</v>
      </c>
      <c r="BF26" s="28"/>
      <c r="BG26" s="33"/>
    </row>
    <row r="27" spans="1:59">
      <c r="A27"/>
      <c r="B27"/>
      <c r="C27"/>
      <c r="F27" s="32"/>
      <c r="G27" s="11">
        <v>19</v>
      </c>
      <c r="H27" s="12">
        <v>1019</v>
      </c>
      <c r="I27" s="13" t="s">
        <v>21</v>
      </c>
      <c r="J27" s="11">
        <f t="shared" si="9"/>
        <v>5</v>
      </c>
      <c r="K27" s="12" t="s">
        <v>43</v>
      </c>
      <c r="L27" s="12" t="s">
        <v>43</v>
      </c>
      <c r="M27" s="12" t="str">
        <f t="shared" si="11"/>
        <v>WO</v>
      </c>
      <c r="N27" s="12" t="s">
        <v>43</v>
      </c>
      <c r="O27" s="12" t="s">
        <v>43</v>
      </c>
      <c r="P27" s="12" t="s">
        <v>43</v>
      </c>
      <c r="Q27" s="12" t="s">
        <v>40</v>
      </c>
      <c r="R27" s="12" t="s">
        <v>43</v>
      </c>
      <c r="S27" s="12" t="s">
        <v>43</v>
      </c>
      <c r="T27" s="12" t="str">
        <f t="shared" si="11"/>
        <v>WO</v>
      </c>
      <c r="U27" s="12" t="s">
        <v>43</v>
      </c>
      <c r="V27" s="12" t="s">
        <v>43</v>
      </c>
      <c r="W27" s="12" t="s">
        <v>43</v>
      </c>
      <c r="X27" s="12" t="s">
        <v>43</v>
      </c>
      <c r="Y27" s="12" t="s">
        <v>40</v>
      </c>
      <c r="Z27" s="12" t="s">
        <v>43</v>
      </c>
      <c r="AA27" s="12" t="str">
        <f t="shared" si="10"/>
        <v>WO</v>
      </c>
      <c r="AB27" s="12" t="s">
        <v>43</v>
      </c>
      <c r="AC27" s="12" t="s">
        <v>43</v>
      </c>
      <c r="AD27" s="12" t="s">
        <v>43</v>
      </c>
      <c r="AE27" s="12" t="s">
        <v>43</v>
      </c>
      <c r="AF27" s="12" t="s">
        <v>40</v>
      </c>
      <c r="AG27" s="12" t="s">
        <v>43</v>
      </c>
      <c r="AH27" s="12" t="str">
        <f t="shared" si="10"/>
        <v>WO</v>
      </c>
      <c r="AI27" s="12" t="s">
        <v>43</v>
      </c>
      <c r="AJ27" s="12" t="s">
        <v>43</v>
      </c>
      <c r="AK27" s="12" t="s">
        <v>43</v>
      </c>
      <c r="AL27" s="12" t="s">
        <v>43</v>
      </c>
      <c r="AM27" s="12" t="s">
        <v>43</v>
      </c>
      <c r="AN27" s="12" t="s">
        <v>43</v>
      </c>
      <c r="AO27" s="13" t="str">
        <f t="shared" si="10"/>
        <v>WO</v>
      </c>
      <c r="AP27" s="32"/>
      <c r="AQ27" s="33"/>
      <c r="AR27" s="12">
        <v>19</v>
      </c>
      <c r="AS27" s="12">
        <v>1019</v>
      </c>
      <c r="AT27" s="12" t="str">
        <f t="shared" si="3"/>
        <v>August</v>
      </c>
      <c r="AU27" s="12" t="s">
        <v>21</v>
      </c>
      <c r="AV27" s="11">
        <f t="shared" si="4"/>
        <v>23</v>
      </c>
      <c r="AW27" s="12">
        <f t="shared" si="5"/>
        <v>0</v>
      </c>
      <c r="AX27" s="12">
        <f t="shared" si="6"/>
        <v>3</v>
      </c>
      <c r="AY27" s="12">
        <f t="shared" si="7"/>
        <v>5</v>
      </c>
      <c r="AZ27" s="12">
        <f t="shared" si="8"/>
        <v>31</v>
      </c>
      <c r="BA27" s="12">
        <f>Janreport9[[#This Row],[Days]]-Janreport9[[#This Row],[Absent]]</f>
        <v>31</v>
      </c>
      <c r="BB27" s="27">
        <v>41000</v>
      </c>
      <c r="BC27" s="27">
        <f>Janreport9[[#This Row],[Salary]]/Janreport9[[#This Row],[Days]]</f>
        <v>1322.5806451612902</v>
      </c>
      <c r="BD27" s="27">
        <f>Janreport9[[#This Row],[Per Day Salary]]*Janreport9[[#This Row],[Absent]]</f>
        <v>0</v>
      </c>
      <c r="BE27" s="27">
        <f>Janreport9[[#This Row],[Salary]]-Janreport9[[#This Row],[Deduction]]</f>
        <v>41000</v>
      </c>
      <c r="BF27" s="28"/>
      <c r="BG27" s="33"/>
    </row>
    <row r="28" spans="1:59" ht="14.4" thickBot="1">
      <c r="A28"/>
      <c r="B28"/>
      <c r="C28"/>
      <c r="F28" s="32"/>
      <c r="G28" s="14">
        <v>20</v>
      </c>
      <c r="H28" s="15">
        <v>1020</v>
      </c>
      <c r="I28" s="16" t="s">
        <v>22</v>
      </c>
      <c r="J28" s="14">
        <f t="shared" si="9"/>
        <v>5</v>
      </c>
      <c r="K28" s="15" t="s">
        <v>43</v>
      </c>
      <c r="L28" s="15" t="s">
        <v>43</v>
      </c>
      <c r="M28" s="15" t="str">
        <f t="shared" si="11"/>
        <v>WO</v>
      </c>
      <c r="N28" s="15" t="s">
        <v>43</v>
      </c>
      <c r="O28" s="15" t="s">
        <v>43</v>
      </c>
      <c r="P28" s="15" t="s">
        <v>43</v>
      </c>
      <c r="Q28" s="15" t="s">
        <v>40</v>
      </c>
      <c r="R28" s="15" t="s">
        <v>43</v>
      </c>
      <c r="S28" s="15" t="s">
        <v>43</v>
      </c>
      <c r="T28" s="15" t="str">
        <f t="shared" si="11"/>
        <v>WO</v>
      </c>
      <c r="U28" s="15" t="s">
        <v>43</v>
      </c>
      <c r="V28" s="15" t="s">
        <v>43</v>
      </c>
      <c r="W28" s="15" t="s">
        <v>43</v>
      </c>
      <c r="X28" s="15" t="s">
        <v>43</v>
      </c>
      <c r="Y28" s="15" t="s">
        <v>40</v>
      </c>
      <c r="Z28" s="15" t="s">
        <v>43</v>
      </c>
      <c r="AA28" s="15" t="str">
        <f t="shared" si="10"/>
        <v>WO</v>
      </c>
      <c r="AB28" s="15" t="s">
        <v>43</v>
      </c>
      <c r="AC28" s="15" t="s">
        <v>43</v>
      </c>
      <c r="AD28" s="15" t="s">
        <v>43</v>
      </c>
      <c r="AE28" s="15" t="s">
        <v>43</v>
      </c>
      <c r="AF28" s="15" t="s">
        <v>40</v>
      </c>
      <c r="AG28" s="15" t="s">
        <v>43</v>
      </c>
      <c r="AH28" s="15" t="str">
        <f t="shared" si="10"/>
        <v>WO</v>
      </c>
      <c r="AI28" s="15" t="s">
        <v>43</v>
      </c>
      <c r="AJ28" s="15" t="s">
        <v>43</v>
      </c>
      <c r="AK28" s="15" t="s">
        <v>43</v>
      </c>
      <c r="AL28" s="15" t="s">
        <v>43</v>
      </c>
      <c r="AM28" s="15" t="s">
        <v>43</v>
      </c>
      <c r="AN28" s="15" t="s">
        <v>43</v>
      </c>
      <c r="AO28" s="16" t="str">
        <f t="shared" si="10"/>
        <v>WO</v>
      </c>
      <c r="AP28" s="32"/>
      <c r="AQ28" s="33"/>
      <c r="AR28" s="15">
        <v>20</v>
      </c>
      <c r="AS28" s="15">
        <v>1020</v>
      </c>
      <c r="AT28" s="15" t="str">
        <f t="shared" si="3"/>
        <v>August</v>
      </c>
      <c r="AU28" s="15" t="s">
        <v>22</v>
      </c>
      <c r="AV28" s="14">
        <f t="shared" si="4"/>
        <v>23</v>
      </c>
      <c r="AW28" s="15">
        <f t="shared" si="5"/>
        <v>0</v>
      </c>
      <c r="AX28" s="15">
        <f t="shared" si="6"/>
        <v>3</v>
      </c>
      <c r="AY28" s="15">
        <f t="shared" si="7"/>
        <v>5</v>
      </c>
      <c r="AZ28" s="15">
        <f t="shared" si="8"/>
        <v>31</v>
      </c>
      <c r="BA28" s="15">
        <f>Janreport9[[#This Row],[Days]]-Janreport9[[#This Row],[Absent]]</f>
        <v>31</v>
      </c>
      <c r="BB28" s="29">
        <v>30000</v>
      </c>
      <c r="BC28" s="29">
        <f>Janreport9[[#This Row],[Salary]]/Janreport9[[#This Row],[Days]]</f>
        <v>967.74193548387098</v>
      </c>
      <c r="BD28" s="29">
        <f>Janreport9[[#This Row],[Per Day Salary]]*Janreport9[[#This Row],[Absent]]</f>
        <v>0</v>
      </c>
      <c r="BE28" s="29">
        <f>Janreport9[[#This Row],[Salary]]-Janreport9[[#This Row],[Deduction]]</f>
        <v>30000</v>
      </c>
      <c r="BF28" s="30"/>
      <c r="BG28" s="33"/>
    </row>
    <row r="29" spans="1:59" ht="14.4" thickTop="1">
      <c r="A29"/>
      <c r="B29"/>
      <c r="C29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</row>
    <row r="30" spans="1:59">
      <c r="A30"/>
      <c r="B30"/>
      <c r="C30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</row>
    <row r="31" spans="1:59">
      <c r="A31"/>
      <c r="B31"/>
      <c r="C31"/>
    </row>
    <row r="32" spans="1:59">
      <c r="A32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</sheetData>
  <mergeCells count="1">
    <mergeCell ref="G7:I7"/>
  </mergeCells>
  <conditionalFormatting sqref="K9:AO28">
    <cfRule type="containsText" dxfId="114" priority="1" operator="containsText" text="L">
      <formula>NOT(ISERROR(SEARCH("L",K9)))</formula>
    </cfRule>
    <cfRule type="containsText" dxfId="113" priority="2" operator="containsText" text="A">
      <formula>NOT(ISERROR(SEARCH("A",K9)))</formula>
    </cfRule>
    <cfRule type="containsText" dxfId="112" priority="3" operator="containsText" text="P">
      <formula>NOT(ISERROR(SEARCH("P",K9)))</formula>
    </cfRule>
    <cfRule type="containsText" dxfId="111" priority="4" operator="containsText" text="WO">
      <formula>NOT(ISERROR(SEARCH("WO",K9)))</formula>
    </cfRule>
  </conditionalFormatting>
  <dataValidations count="1">
    <dataValidation type="list" allowBlank="1" showInputMessage="1" showErrorMessage="1" sqref="K9:L28 N9:S28 U9:Z28 AB9:AG28 AI9:AN28" xr:uid="{18B93A74-2785-46C2-A72B-28504AB82DEB}">
      <formula1>"P , A , 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CF84BBA-497C-4F82-BA9F-E694AB531769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114D31EE-E9FA-4A64-8920-A46B768CEF5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Aug!AV9:AY9</xm:f>
              <xm:sqref>BF9</xm:sqref>
            </x14:sparkline>
            <x14:sparkline>
              <xm:f>Aug!AV10:AY10</xm:f>
              <xm:sqref>BF10</xm:sqref>
            </x14:sparkline>
            <x14:sparkline>
              <xm:f>Aug!AV11:AY11</xm:f>
              <xm:sqref>BF11</xm:sqref>
            </x14:sparkline>
            <x14:sparkline>
              <xm:f>Aug!AV12:AY12</xm:f>
              <xm:sqref>BF12</xm:sqref>
            </x14:sparkline>
            <x14:sparkline>
              <xm:f>Aug!AV13:AY13</xm:f>
              <xm:sqref>BF13</xm:sqref>
            </x14:sparkline>
            <x14:sparkline>
              <xm:f>Aug!AV14:AY14</xm:f>
              <xm:sqref>BF14</xm:sqref>
            </x14:sparkline>
            <x14:sparkline>
              <xm:f>Aug!AV15:AY15</xm:f>
              <xm:sqref>BF15</xm:sqref>
            </x14:sparkline>
            <x14:sparkline>
              <xm:f>Aug!AV16:AY16</xm:f>
              <xm:sqref>BF16</xm:sqref>
            </x14:sparkline>
            <x14:sparkline>
              <xm:f>Aug!AV17:AY17</xm:f>
              <xm:sqref>BF17</xm:sqref>
            </x14:sparkline>
            <x14:sparkline>
              <xm:f>Aug!AV18:AY18</xm:f>
              <xm:sqref>BF18</xm:sqref>
            </x14:sparkline>
            <x14:sparkline>
              <xm:f>Aug!AV19:AY19</xm:f>
              <xm:sqref>BF19</xm:sqref>
            </x14:sparkline>
            <x14:sparkline>
              <xm:f>Aug!AV20:AY20</xm:f>
              <xm:sqref>BF20</xm:sqref>
            </x14:sparkline>
            <x14:sparkline>
              <xm:f>Aug!AV21:AY21</xm:f>
              <xm:sqref>BF21</xm:sqref>
            </x14:sparkline>
            <x14:sparkline>
              <xm:f>Aug!AV22:AY22</xm:f>
              <xm:sqref>BF22</xm:sqref>
            </x14:sparkline>
            <x14:sparkline>
              <xm:f>Aug!AV23:AY23</xm:f>
              <xm:sqref>BF23</xm:sqref>
            </x14:sparkline>
            <x14:sparkline>
              <xm:f>Aug!AV24:AY24</xm:f>
              <xm:sqref>BF24</xm:sqref>
            </x14:sparkline>
            <x14:sparkline>
              <xm:f>Aug!AV25:AY25</xm:f>
              <xm:sqref>BF25</xm:sqref>
            </x14:sparkline>
            <x14:sparkline>
              <xm:f>Aug!AV26:AY26</xm:f>
              <xm:sqref>BF26</xm:sqref>
            </x14:sparkline>
            <x14:sparkline>
              <xm:f>Aug!AV27:AY27</xm:f>
              <xm:sqref>BF27</xm:sqref>
            </x14:sparkline>
            <x14:sparkline>
              <xm:f>Aug!AV28:AY28</xm:f>
              <xm:sqref>BF28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Rough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Tanu Singhal</dc:creator>
  <cp:lastModifiedBy>Avinash bandhe</cp:lastModifiedBy>
  <cp:lastPrinted>2025-07-27T07:05:25Z</cp:lastPrinted>
  <dcterms:created xsi:type="dcterms:W3CDTF">2025-07-27T05:03:40Z</dcterms:created>
  <dcterms:modified xsi:type="dcterms:W3CDTF">2025-08-23T16:52:13Z</dcterms:modified>
</cp:coreProperties>
</file>