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d\Box Sync\WeBR_Lab\Proposals\NASA_EpSCOR_2022\"/>
    </mc:Choice>
  </mc:AlternateContent>
  <xr:revisionPtr revIDLastSave="0" documentId="13_ncr:1_{87143D91-EA2B-416C-8B81-C5DE164B6D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dget_Summary" sheetId="19" r:id="rId1"/>
    <sheet name="Material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9" l="1"/>
  <c r="D5" i="14"/>
  <c r="D3" i="14"/>
  <c r="F3" i="14" s="1"/>
  <c r="F5" i="14"/>
  <c r="I5" i="19"/>
  <c r="H3" i="19"/>
  <c r="F3" i="19"/>
  <c r="F4" i="14"/>
  <c r="I18" i="19"/>
  <c r="F2" i="14"/>
  <c r="K5" i="19" l="1"/>
  <c r="K9" i="19" s="1"/>
  <c r="F10" i="14"/>
  <c r="I3" i="19"/>
  <c r="L3" i="19" s="1"/>
  <c r="I6" i="19" l="1"/>
  <c r="L6" i="19" s="1"/>
  <c r="L9" i="19" s="1"/>
  <c r="L20" i="19" s="1"/>
  <c r="I14" i="19"/>
  <c r="K14" i="19" s="1"/>
  <c r="K20" i="19" s="1"/>
  <c r="K22" i="19" l="1"/>
  <c r="K24" i="19" s="1"/>
  <c r="K26" i="19" s="1"/>
  <c r="L22" i="19"/>
  <c r="L24" i="19" s="1"/>
  <c r="L26" i="19" s="1"/>
  <c r="I9" i="19"/>
  <c r="I20" i="19" s="1"/>
  <c r="I22" i="19" l="1"/>
  <c r="I24" i="19" s="1"/>
  <c r="I26" i="19" l="1"/>
</calcChain>
</file>

<file path=xl/sharedStrings.xml><?xml version="1.0" encoding="utf-8"?>
<sst xmlns="http://schemas.openxmlformats.org/spreadsheetml/2006/main" count="41" uniqueCount="39">
  <si>
    <t>Modified Total Direct Cost (MTDC)</t>
  </si>
  <si>
    <t>TRAVEL &amp; CONFERENCE COSTS:</t>
  </si>
  <si>
    <t>TOTAL SALARIES &amp; BENEFITS:</t>
  </si>
  <si>
    <t>Total Funds</t>
  </si>
  <si>
    <t>PI</t>
  </si>
  <si>
    <t>MATERIALS AND SUPPLIES</t>
  </si>
  <si>
    <t>TUITION WAIVER (10%)</t>
  </si>
  <si>
    <t>INDIRECT COSTS: (51%)</t>
  </si>
  <si>
    <t>FT Rate</t>
  </si>
  <si>
    <t>Hours</t>
  </si>
  <si>
    <t>Base Effort</t>
  </si>
  <si>
    <t>Equipment</t>
  </si>
  <si>
    <t>Total</t>
  </si>
  <si>
    <t>Benefits 3.5% graduate students</t>
  </si>
  <si>
    <t>FTE</t>
  </si>
  <si>
    <t>Chad Rose</t>
  </si>
  <si>
    <t>Materials Estimates</t>
  </si>
  <si>
    <t>Number</t>
  </si>
  <si>
    <t>Subtotal</t>
  </si>
  <si>
    <t>Vendor</t>
  </si>
  <si>
    <t>Price Source</t>
  </si>
  <si>
    <t>Per Unit</t>
  </si>
  <si>
    <t>historic</t>
  </si>
  <si>
    <t>Grainger</t>
  </si>
  <si>
    <t>TOTAL DIRECT COSTS</t>
  </si>
  <si>
    <t>Benefits 31%</t>
  </si>
  <si>
    <t>Misc. stock (Filament, Al. stock, etc)</t>
  </si>
  <si>
    <t>Maxon</t>
  </si>
  <si>
    <t>Avanti (Trigno)</t>
  </si>
  <si>
    <t>Delsys</t>
  </si>
  <si>
    <t>Quote</t>
  </si>
  <si>
    <t>Quanser</t>
  </si>
  <si>
    <t>Q8 DAQ</t>
  </si>
  <si>
    <t>GRA</t>
  </si>
  <si>
    <t>Avinash Baskaran</t>
  </si>
  <si>
    <t>UG Reseacher</t>
  </si>
  <si>
    <t xml:space="preserve">NASA </t>
  </si>
  <si>
    <t>AU</t>
  </si>
  <si>
    <t>Maxon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</si>
</sst>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"/>
    <numFmt numFmtId="165" formatCode="_(&quot;$&quot;* #,##0_);_(&quot;$&quot;* \(#,##0\);_(&quot;$&quot;* &quot;-&quot;??_);_(@_)"/>
    <numFmt numFmtId="166" formatCode="_(* #,##0_);_(* \(#,##0\);_(* &quot;-&quot;??_);_(@_)"/>
  </numFmts>
  <fonts count="6">
    <font>
      <sz val="9"/>
      <name val="Geneva"/>
    </font>
    <font>
      <b/>
      <sz val="9"/>
      <name val="Geneva"/>
    </font>
    <font>
      <sz val="9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4" fillId="2" borderId="0" xfId="0" applyFont="1" applyFill="1"/>
    <xf numFmtId="4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 applyFill="1"/>
    <xf numFmtId="4" fontId="4" fillId="0" borderId="1" xfId="0" applyNumberFormat="1" applyFont="1" applyFill="1" applyBorder="1"/>
    <xf numFmtId="4" fontId="4" fillId="0" borderId="0" xfId="0" applyNumberFormat="1" applyFont="1" applyFill="1" applyBorder="1"/>
    <xf numFmtId="164" fontId="4" fillId="0" borderId="0" xfId="0" applyNumberFormat="1" applyFont="1" applyFill="1" applyAlignment="1">
      <alignment horizontal="center"/>
    </xf>
    <xf numFmtId="0" fontId="5" fillId="0" borderId="0" xfId="0" applyFont="1"/>
    <xf numFmtId="44" fontId="4" fillId="0" borderId="0" xfId="0" applyNumberFormat="1" applyFont="1"/>
    <xf numFmtId="0" fontId="4" fillId="0" borderId="0" xfId="0" applyFont="1" applyFill="1"/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Border="1"/>
    <xf numFmtId="165" fontId="4" fillId="0" borderId="0" xfId="1" applyNumberFormat="1" applyFont="1"/>
    <xf numFmtId="4" fontId="4" fillId="0" borderId="3" xfId="0" applyNumberFormat="1" applyFont="1" applyFill="1" applyBorder="1"/>
    <xf numFmtId="166" fontId="0" fillId="0" borderId="0" xfId="2" applyNumberFormat="1" applyFont="1" applyFill="1"/>
    <xf numFmtId="43" fontId="0" fillId="0" borderId="0" xfId="2" applyFont="1" applyFill="1"/>
    <xf numFmtId="0" fontId="0" fillId="0" borderId="0" xfId="0" applyFont="1" applyFill="1"/>
    <xf numFmtId="43" fontId="1" fillId="0" borderId="0" xfId="2" applyFont="1" applyFill="1"/>
    <xf numFmtId="166" fontId="1" fillId="0" borderId="0" xfId="2" applyNumberFormat="1" applyFont="1" applyFill="1"/>
    <xf numFmtId="165" fontId="4" fillId="0" borderId="0" xfId="0" applyNumberFormat="1" applyFont="1" applyFill="1"/>
    <xf numFmtId="0" fontId="1" fillId="0" borderId="0" xfId="0" applyFont="1" applyFill="1"/>
    <xf numFmtId="4" fontId="4" fillId="0" borderId="0" xfId="0" applyNumberFormat="1" applyFont="1"/>
    <xf numFmtId="6" fontId="0" fillId="0" borderId="0" xfId="2" applyNumberFormat="1" applyFont="1" applyFill="1"/>
    <xf numFmtId="2" fontId="4" fillId="0" borderId="0" xfId="0" applyNumberFormat="1" applyFont="1" applyAlignment="1">
      <alignment horizontal="center"/>
    </xf>
    <xf numFmtId="165" fontId="4" fillId="0" borderId="0" xfId="0" applyNumberFormat="1" applyFont="1"/>
    <xf numFmtId="0" fontId="4" fillId="0" borderId="2" xfId="0" applyFont="1" applyBorder="1"/>
    <xf numFmtId="2" fontId="4" fillId="0" borderId="0" xfId="0" applyNumberFormat="1" applyFont="1"/>
    <xf numFmtId="0" fontId="4" fillId="0" borderId="5" xfId="0" applyFont="1" applyBorder="1"/>
    <xf numFmtId="43" fontId="3" fillId="0" borderId="0" xfId="2" applyFont="1" applyFill="1"/>
    <xf numFmtId="0" fontId="4" fillId="0" borderId="2" xfId="0" applyFont="1" applyFill="1" applyBorder="1"/>
    <xf numFmtId="0" fontId="4" fillId="0" borderId="0" xfId="0" applyFont="1" applyFill="1" applyAlignment="1">
      <alignment horizontal="center"/>
    </xf>
    <xf numFmtId="43" fontId="3" fillId="0" borderId="4" xfId="2" applyFont="1" applyFill="1" applyBorder="1"/>
    <xf numFmtId="166" fontId="3" fillId="0" borderId="4" xfId="2" applyNumberFormat="1" applyFont="1" applyFill="1" applyBorder="1"/>
    <xf numFmtId="165" fontId="4" fillId="0" borderId="0" xfId="0" applyNumberFormat="1" applyFont="1" applyFill="1" applyBorder="1"/>
    <xf numFmtId="3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H15" sqref="H15"/>
    </sheetView>
  </sheetViews>
  <sheetFormatPr defaultColWidth="9" defaultRowHeight="15.6"/>
  <cols>
    <col min="1" max="1" width="3" style="2" customWidth="1"/>
    <col min="2" max="2" width="20" style="2" customWidth="1"/>
    <col min="3" max="5" width="9" style="2"/>
    <col min="6" max="6" width="13.75" style="2" customWidth="1"/>
    <col min="7" max="8" width="11.25" style="2" customWidth="1"/>
    <col min="9" max="9" width="17.125" style="27" bestFit="1" customWidth="1"/>
    <col min="10" max="10" width="3.75" style="31" customWidth="1"/>
    <col min="11" max="11" width="14.25" style="2" bestFit="1" customWidth="1"/>
    <col min="12" max="12" width="23.75" style="2" bestFit="1" customWidth="1"/>
    <col min="13" max="13" width="16.25" style="2" bestFit="1" customWidth="1"/>
    <col min="14" max="14" width="18.25" style="2" bestFit="1" customWidth="1"/>
    <col min="15" max="16384" width="9" style="2"/>
  </cols>
  <sheetData>
    <row r="1" spans="2:13">
      <c r="I1" s="6"/>
      <c r="J1" s="17"/>
    </row>
    <row r="2" spans="2:13">
      <c r="F2" s="3" t="s">
        <v>8</v>
      </c>
      <c r="G2" s="3" t="s">
        <v>9</v>
      </c>
      <c r="H2" s="3" t="s">
        <v>14</v>
      </c>
      <c r="I2" s="7" t="s">
        <v>10</v>
      </c>
      <c r="K2" s="2" t="s">
        <v>36</v>
      </c>
      <c r="L2" s="2" t="s">
        <v>37</v>
      </c>
    </row>
    <row r="3" spans="2:13">
      <c r="B3" s="2" t="s">
        <v>4</v>
      </c>
      <c r="C3" s="2" t="s">
        <v>15</v>
      </c>
      <c r="F3" s="3">
        <f>62.414*1.03</f>
        <v>64.286420000000007</v>
      </c>
      <c r="G3" s="36">
        <v>126</v>
      </c>
      <c r="H3" s="3">
        <f>G3/173.34/12</f>
        <v>6.0574593284873655E-2</v>
      </c>
      <c r="I3" s="7">
        <f>SUM(F3*G3)</f>
        <v>8100.0889200000011</v>
      </c>
      <c r="K3" s="18"/>
      <c r="L3" s="18">
        <f>I3</f>
        <v>8100.0889200000011</v>
      </c>
      <c r="M3" s="13"/>
    </row>
    <row r="4" spans="2:13">
      <c r="B4" s="2" t="s">
        <v>33</v>
      </c>
      <c r="C4" s="2" t="s">
        <v>34</v>
      </c>
      <c r="F4" s="3"/>
      <c r="G4" s="3">
        <v>0</v>
      </c>
      <c r="H4" s="3"/>
      <c r="I4" s="7"/>
      <c r="K4" s="30"/>
      <c r="L4" s="18"/>
      <c r="M4" s="13"/>
    </row>
    <row r="5" spans="2:13">
      <c r="B5" s="2" t="s">
        <v>35</v>
      </c>
      <c r="F5" s="29">
        <v>10</v>
      </c>
      <c r="G5" s="3">
        <f>10*32</f>
        <v>320</v>
      </c>
      <c r="H5" s="3">
        <v>0.5</v>
      </c>
      <c r="I5" s="7">
        <f>G5*F5</f>
        <v>3200</v>
      </c>
      <c r="K5" s="30">
        <f>I5</f>
        <v>3200</v>
      </c>
      <c r="L5" s="18"/>
      <c r="M5" s="13"/>
    </row>
    <row r="6" spans="2:13">
      <c r="B6" s="14" t="s">
        <v>25</v>
      </c>
      <c r="C6" s="16"/>
      <c r="D6" s="14"/>
      <c r="E6" s="14"/>
      <c r="F6" s="15"/>
      <c r="G6" s="14"/>
      <c r="H6" s="14"/>
      <c r="I6" s="8">
        <f>SUM(I3:I3)*31%</f>
        <v>2511.0275652000005</v>
      </c>
      <c r="K6" s="30"/>
      <c r="L6" s="18">
        <f t="shared" ref="L6" si="0">I6</f>
        <v>2511.0275652000005</v>
      </c>
      <c r="M6" s="13"/>
    </row>
    <row r="7" spans="2:13">
      <c r="B7" s="14" t="s">
        <v>13</v>
      </c>
      <c r="C7" s="14"/>
      <c r="D7" s="14"/>
      <c r="E7" s="14"/>
      <c r="F7" s="14"/>
      <c r="G7" s="14"/>
      <c r="H7" s="14"/>
      <c r="I7" s="8">
        <v>0</v>
      </c>
      <c r="K7" s="30"/>
      <c r="L7" s="18"/>
      <c r="M7" s="13"/>
    </row>
    <row r="8" spans="2:13">
      <c r="B8" s="14"/>
      <c r="C8" s="14"/>
      <c r="D8" s="14"/>
      <c r="E8" s="14"/>
      <c r="F8" s="14"/>
      <c r="G8" s="14"/>
      <c r="H8" s="14"/>
      <c r="I8" s="9"/>
      <c r="K8" s="30"/>
      <c r="L8" s="18"/>
      <c r="M8" s="13"/>
    </row>
    <row r="9" spans="2:13">
      <c r="B9" s="2" t="s">
        <v>2</v>
      </c>
      <c r="I9" s="10">
        <f>SUM(I3:I7)</f>
        <v>13811.116485200002</v>
      </c>
      <c r="K9" s="18">
        <f>SUM(K3:K8)</f>
        <v>3200</v>
      </c>
      <c r="L9" s="18">
        <f>SUM(L3:L8)</f>
        <v>10611.116485200002</v>
      </c>
    </row>
    <row r="10" spans="2:13">
      <c r="I10" s="10"/>
      <c r="K10" s="30"/>
      <c r="L10" s="30"/>
    </row>
    <row r="11" spans="2:13">
      <c r="B11" s="2" t="s">
        <v>11</v>
      </c>
      <c r="I11" s="10">
        <v>0</v>
      </c>
      <c r="K11" s="30"/>
      <c r="L11" s="30"/>
    </row>
    <row r="12" spans="2:13">
      <c r="I12" s="10"/>
      <c r="K12" s="30"/>
      <c r="L12" s="30"/>
    </row>
    <row r="13" spans="2:13">
      <c r="K13" s="30"/>
      <c r="L13" s="30"/>
      <c r="M13" s="32"/>
    </row>
    <row r="14" spans="2:13">
      <c r="B14" s="5" t="s">
        <v>5</v>
      </c>
      <c r="C14" s="5"/>
      <c r="D14" s="5"/>
      <c r="E14" s="5"/>
      <c r="I14" s="10">
        <f>Materials!F10</f>
        <v>7396</v>
      </c>
      <c r="K14" s="30">
        <f>I14</f>
        <v>7396</v>
      </c>
      <c r="L14" s="30"/>
      <c r="M14" s="32"/>
    </row>
    <row r="15" spans="2:13">
      <c r="I15" s="10"/>
      <c r="K15" s="30"/>
      <c r="L15" s="30"/>
      <c r="M15" s="32"/>
    </row>
    <row r="16" spans="2:13">
      <c r="B16" s="2" t="s">
        <v>1</v>
      </c>
      <c r="I16" s="8">
        <v>0</v>
      </c>
      <c r="K16" s="30"/>
      <c r="L16" s="30"/>
      <c r="M16" s="32"/>
    </row>
    <row r="17" spans="2:12">
      <c r="I17" s="10"/>
      <c r="J17" s="33"/>
      <c r="K17" s="30"/>
      <c r="L17" s="30"/>
    </row>
    <row r="18" spans="2:12">
      <c r="B18" s="2" t="s">
        <v>6</v>
      </c>
      <c r="I18" s="8">
        <f>I4*10%</f>
        <v>0</v>
      </c>
      <c r="K18" s="30"/>
      <c r="L18" s="30"/>
    </row>
    <row r="19" spans="2:12">
      <c r="I19" s="19"/>
      <c r="K19" s="30"/>
      <c r="L19" s="30"/>
    </row>
    <row r="20" spans="2:12">
      <c r="B20" s="2" t="s">
        <v>24</v>
      </c>
      <c r="I20" s="10">
        <f>SUM(I9:I18)</f>
        <v>21207.1164852</v>
      </c>
      <c r="J20" s="10"/>
      <c r="K20" s="39">
        <f t="shared" ref="K20:L20" si="1">SUM(K9:K18)</f>
        <v>10596</v>
      </c>
      <c r="L20" s="39">
        <f t="shared" si="1"/>
        <v>10611.116485200002</v>
      </c>
    </row>
    <row r="21" spans="2:12">
      <c r="I21" s="10"/>
      <c r="K21" s="30"/>
      <c r="L21" s="30"/>
    </row>
    <row r="22" spans="2:12">
      <c r="B22" s="2" t="s">
        <v>0</v>
      </c>
      <c r="I22" s="8">
        <f>I20-I18</f>
        <v>21207.1164852</v>
      </c>
      <c r="J22" s="8"/>
      <c r="K22" s="25">
        <f t="shared" ref="K22:L22" si="2">K20-K18</f>
        <v>10596</v>
      </c>
      <c r="L22" s="25">
        <f t="shared" si="2"/>
        <v>10611.116485200002</v>
      </c>
    </row>
    <row r="23" spans="2:12">
      <c r="I23" s="8"/>
      <c r="K23" s="30"/>
      <c r="L23" s="30"/>
    </row>
    <row r="24" spans="2:12">
      <c r="B24" s="2" t="s">
        <v>7</v>
      </c>
      <c r="I24" s="8">
        <f>SUM(I22*51%)</f>
        <v>10815.629407452001</v>
      </c>
      <c r="J24" s="8"/>
      <c r="K24" s="25">
        <f t="shared" ref="K24:L24" si="3">SUM(K22*51%)</f>
        <v>5403.96</v>
      </c>
      <c r="L24" s="25">
        <f t="shared" si="3"/>
        <v>5411.669407452001</v>
      </c>
    </row>
    <row r="25" spans="2:12">
      <c r="I25" s="8"/>
    </row>
    <row r="26" spans="2:12" ht="16.2" thickBot="1">
      <c r="B26" s="1" t="s">
        <v>3</v>
      </c>
      <c r="I26" s="37">
        <f>I20+I24</f>
        <v>32022.745892652001</v>
      </c>
      <c r="J26" s="37"/>
      <c r="K26" s="38">
        <f t="shared" ref="K26:L26" si="4">K20+K24</f>
        <v>15999.96</v>
      </c>
      <c r="L26" s="38">
        <f t="shared" si="4"/>
        <v>16022.785892652002</v>
      </c>
    </row>
    <row r="27" spans="2:12" ht="16.2" thickTop="1">
      <c r="F27" s="14"/>
      <c r="G27" s="14"/>
      <c r="H27" s="14"/>
      <c r="I27" s="34"/>
      <c r="J27" s="35"/>
    </row>
    <row r="28" spans="2:12">
      <c r="C28" s="4"/>
      <c r="F28" s="14"/>
      <c r="G28" s="14"/>
      <c r="H28" s="14"/>
      <c r="I28" s="8"/>
      <c r="J28" s="35"/>
    </row>
    <row r="29" spans="2:12">
      <c r="C29" s="4"/>
      <c r="F29" s="11"/>
      <c r="G29" s="3"/>
      <c r="H29" s="3"/>
    </row>
    <row r="35" spans="1:1">
      <c r="A35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5" sqref="A1:F5"/>
    </sheetView>
  </sheetViews>
  <sheetFormatPr defaultColWidth="9" defaultRowHeight="11.4"/>
  <cols>
    <col min="1" max="1" width="34.625" style="22" bestFit="1" customWidth="1"/>
    <col min="2" max="2" width="13.375" style="22" bestFit="1" customWidth="1"/>
    <col min="3" max="3" width="14" style="22" bestFit="1" customWidth="1"/>
    <col min="4" max="4" width="14.75" style="21" bestFit="1" customWidth="1"/>
    <col min="5" max="5" width="8.875" style="20" bestFit="1" customWidth="1"/>
    <col min="6" max="6" width="12" style="21" bestFit="1" customWidth="1"/>
    <col min="7" max="7" width="10.875" style="22" bestFit="1" customWidth="1"/>
    <col min="8" max="16384" width="9" style="22"/>
  </cols>
  <sheetData>
    <row r="1" spans="1:6">
      <c r="A1" s="22" t="s">
        <v>16</v>
      </c>
      <c r="B1" s="22" t="s">
        <v>19</v>
      </c>
      <c r="C1" s="22" t="s">
        <v>20</v>
      </c>
      <c r="D1" s="21" t="s">
        <v>21</v>
      </c>
      <c r="E1" s="20" t="s">
        <v>17</v>
      </c>
      <c r="F1" s="21" t="s">
        <v>18</v>
      </c>
    </row>
    <row r="2" spans="1:6">
      <c r="A2" s="22" t="s">
        <v>28</v>
      </c>
      <c r="B2" s="22" t="s">
        <v>29</v>
      </c>
      <c r="C2" s="22" t="s">
        <v>30</v>
      </c>
      <c r="D2" s="28">
        <v>2500</v>
      </c>
      <c r="E2" s="20">
        <v>0</v>
      </c>
      <c r="F2" s="21">
        <f t="shared" ref="F2:F5" si="0">E2*D2</f>
        <v>0</v>
      </c>
    </row>
    <row r="3" spans="1:6">
      <c r="A3" s="22" t="s">
        <v>38</v>
      </c>
      <c r="B3" s="22" t="s">
        <v>27</v>
      </c>
      <c r="C3" s="22" t="s">
        <v>30</v>
      </c>
      <c r="D3" s="28">
        <f>532+225+116</f>
        <v>873</v>
      </c>
      <c r="E3" s="20">
        <v>3</v>
      </c>
      <c r="F3" s="21">
        <f t="shared" si="0"/>
        <v>2619</v>
      </c>
    </row>
    <row r="4" spans="1:6">
      <c r="A4" s="22" t="s">
        <v>32</v>
      </c>
      <c r="B4" s="22" t="s">
        <v>31</v>
      </c>
      <c r="C4" s="22" t="s">
        <v>30</v>
      </c>
      <c r="D4" s="40">
        <v>4375.75</v>
      </c>
      <c r="E4" s="20">
        <v>1</v>
      </c>
      <c r="F4" s="21">
        <f t="shared" si="0"/>
        <v>4375.75</v>
      </c>
    </row>
    <row r="5" spans="1:6">
      <c r="A5" s="22" t="s">
        <v>26</v>
      </c>
      <c r="B5" s="22" t="s">
        <v>23</v>
      </c>
      <c r="C5" s="22" t="s">
        <v>22</v>
      </c>
      <c r="D5" s="28">
        <f>316+85.25</f>
        <v>401.25</v>
      </c>
      <c r="E5" s="20">
        <v>1</v>
      </c>
      <c r="F5" s="21">
        <f t="shared" si="0"/>
        <v>401.25</v>
      </c>
    </row>
    <row r="6" spans="1:6" ht="12">
      <c r="A6" s="26"/>
    </row>
    <row r="10" spans="1:6" ht="12">
      <c r="A10" s="26" t="s">
        <v>12</v>
      </c>
      <c r="B10" s="26"/>
      <c r="C10" s="26"/>
      <c r="D10" s="23"/>
      <c r="E10" s="24"/>
      <c r="F10" s="23">
        <f>SUM(F2:F7)</f>
        <v>7396</v>
      </c>
    </row>
    <row r="11" spans="1:6">
      <c r="F11" s="21">
        <v>7396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Budget_Summary</vt:lpstr>
      <vt:lpstr>Materials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Rose</dc:creator>
  <cp:lastModifiedBy>Chad</cp:lastModifiedBy>
  <cp:lastPrinted>2021-09-12T21:49:32Z</cp:lastPrinted>
  <dcterms:created xsi:type="dcterms:W3CDTF">1999-06-07T18:53:08Z</dcterms:created>
  <dcterms:modified xsi:type="dcterms:W3CDTF">2022-05-24T21:00:49Z</dcterms:modified>
</cp:coreProperties>
</file>