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ratbelekar/Desktop/spring/kdd/Assignments/"/>
    </mc:Choice>
  </mc:AlternateContent>
  <xr:revisionPtr revIDLastSave="0" documentId="13_ncr:1_{4F4032CE-E204-FD4B-B145-416051F845D9}" xr6:coauthVersionLast="45" xr6:coauthVersionMax="45" xr10:uidLastSave="{00000000-0000-0000-0000-000000000000}"/>
  <bookViews>
    <workbookView xWindow="0" yWindow="460" windowWidth="28800" windowHeight="16100" xr2:uid="{D815AAD2-438A-4053-8414-99713AD71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F59" i="1"/>
  <c r="H59" i="1"/>
  <c r="I59" i="1"/>
  <c r="F60" i="1"/>
  <c r="H60" i="1"/>
  <c r="I60" i="1"/>
  <c r="I58" i="1"/>
  <c r="H58" i="1"/>
  <c r="F58" i="1"/>
  <c r="I2" i="1"/>
  <c r="O2" i="1" s="1"/>
  <c r="I3" i="1"/>
  <c r="O3" i="1" s="1"/>
  <c r="I4" i="1"/>
  <c r="O4" i="1" s="1"/>
  <c r="I5" i="1"/>
  <c r="O5" i="1" s="1"/>
  <c r="I6" i="1"/>
  <c r="O6" i="1" s="1"/>
  <c r="I7" i="1"/>
  <c r="R7" i="1" s="1"/>
  <c r="I8" i="1"/>
  <c r="O8" i="1" s="1"/>
  <c r="I9" i="1"/>
  <c r="O9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R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R23" i="1" s="1"/>
  <c r="I24" i="1"/>
  <c r="O24" i="1" s="1"/>
  <c r="I25" i="1"/>
  <c r="O25" i="1" s="1"/>
  <c r="I26" i="1"/>
  <c r="O26" i="1" s="1"/>
  <c r="I27" i="1"/>
  <c r="O27" i="1" s="1"/>
  <c r="I28" i="1"/>
  <c r="O28" i="1" s="1"/>
  <c r="I29" i="1"/>
  <c r="O29" i="1" s="1"/>
  <c r="I30" i="1"/>
  <c r="O30" i="1" s="1"/>
  <c r="I31" i="1"/>
  <c r="R31" i="1" s="1"/>
  <c r="I32" i="1"/>
  <c r="O32" i="1" s="1"/>
  <c r="I33" i="1"/>
  <c r="O33" i="1" s="1"/>
  <c r="I34" i="1"/>
  <c r="O34" i="1" s="1"/>
  <c r="I35" i="1"/>
  <c r="O35" i="1" s="1"/>
  <c r="I36" i="1"/>
  <c r="O36" i="1" s="1"/>
  <c r="I37" i="1"/>
  <c r="O37" i="1" s="1"/>
  <c r="I38" i="1"/>
  <c r="O38" i="1" s="1"/>
  <c r="I39" i="1"/>
  <c r="R39" i="1" s="1"/>
  <c r="I40" i="1"/>
  <c r="O40" i="1" s="1"/>
  <c r="I41" i="1"/>
  <c r="O41" i="1" s="1"/>
  <c r="I42" i="1"/>
  <c r="O42" i="1" s="1"/>
  <c r="I43" i="1"/>
  <c r="O43" i="1" s="1"/>
  <c r="I44" i="1"/>
  <c r="O44" i="1" s="1"/>
  <c r="I45" i="1"/>
  <c r="O45" i="1" s="1"/>
  <c r="I46" i="1"/>
  <c r="O46" i="1" s="1"/>
  <c r="I47" i="1"/>
  <c r="R47" i="1" s="1"/>
  <c r="I48" i="1"/>
  <c r="O48" i="1" s="1"/>
  <c r="I49" i="1"/>
  <c r="O49" i="1" s="1"/>
  <c r="I50" i="1"/>
  <c r="O50" i="1" s="1"/>
  <c r="I51" i="1"/>
  <c r="O51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F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N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K2" i="1" l="1"/>
  <c r="N50" i="1"/>
  <c r="N42" i="1"/>
  <c r="N37" i="1"/>
  <c r="Q26" i="1"/>
  <c r="O23" i="1"/>
  <c r="Q32" i="1"/>
  <c r="R50" i="1"/>
  <c r="R46" i="1"/>
  <c r="R42" i="1"/>
  <c r="R38" i="1"/>
  <c r="R34" i="1"/>
  <c r="R30" i="1"/>
  <c r="R26" i="1"/>
  <c r="R22" i="1"/>
  <c r="R18" i="1"/>
  <c r="R14" i="1"/>
  <c r="R10" i="1"/>
  <c r="R6" i="1"/>
  <c r="R2" i="1"/>
  <c r="O47" i="1"/>
  <c r="O15" i="1"/>
  <c r="Q21" i="1"/>
  <c r="R49" i="1"/>
  <c r="R45" i="1"/>
  <c r="R41" i="1"/>
  <c r="R37" i="1"/>
  <c r="R33" i="1"/>
  <c r="R29" i="1"/>
  <c r="R25" i="1"/>
  <c r="R21" i="1"/>
  <c r="R17" i="1"/>
  <c r="R13" i="1"/>
  <c r="R9" i="1"/>
  <c r="R5" i="1"/>
  <c r="O39" i="1"/>
  <c r="O7" i="1"/>
  <c r="Q7" i="1"/>
  <c r="R48" i="1"/>
  <c r="R44" i="1"/>
  <c r="R40" i="1"/>
  <c r="R36" i="1"/>
  <c r="R32" i="1"/>
  <c r="R28" i="1"/>
  <c r="R24" i="1"/>
  <c r="R20" i="1"/>
  <c r="R16" i="1"/>
  <c r="R12" i="1"/>
  <c r="R8" i="1"/>
  <c r="R4" i="1"/>
  <c r="O31" i="1"/>
  <c r="Q39" i="1"/>
  <c r="R51" i="1"/>
  <c r="R43" i="1"/>
  <c r="R35" i="1"/>
  <c r="R27" i="1"/>
  <c r="R19" i="1"/>
  <c r="R11" i="1"/>
  <c r="R3" i="1"/>
  <c r="Q49" i="1"/>
  <c r="Q41" i="1"/>
  <c r="Q33" i="1"/>
  <c r="Q25" i="1"/>
  <c r="Q17" i="1"/>
  <c r="N21" i="1"/>
  <c r="N2" i="1"/>
  <c r="N34" i="1"/>
  <c r="N26" i="1"/>
  <c r="N18" i="1"/>
  <c r="N10" i="1"/>
  <c r="Q46" i="1"/>
  <c r="Q9" i="1"/>
  <c r="Q30" i="1"/>
  <c r="N47" i="1"/>
  <c r="N39" i="1"/>
  <c r="N31" i="1"/>
  <c r="N23" i="1"/>
  <c r="N15" i="1"/>
  <c r="N7" i="1"/>
  <c r="N46" i="1"/>
  <c r="N38" i="1"/>
  <c r="N30" i="1"/>
  <c r="N22" i="1"/>
  <c r="N14" i="1"/>
  <c r="N6" i="1"/>
  <c r="Q45" i="1"/>
  <c r="Q18" i="1"/>
  <c r="N13" i="1"/>
  <c r="Q42" i="1"/>
  <c r="Q16" i="1"/>
  <c r="Q5" i="1"/>
  <c r="N48" i="1"/>
  <c r="N40" i="1"/>
  <c r="N32" i="1"/>
  <c r="N24" i="1"/>
  <c r="N16" i="1"/>
  <c r="N8" i="1"/>
  <c r="N5" i="1"/>
  <c r="Q40" i="1"/>
  <c r="Q29" i="1"/>
  <c r="Q15" i="1"/>
  <c r="Q2" i="1"/>
  <c r="Q14" i="1"/>
  <c r="Q36" i="1"/>
  <c r="Q50" i="1"/>
  <c r="Q24" i="1"/>
  <c r="Q44" i="1"/>
  <c r="Q12" i="1"/>
  <c r="N45" i="1"/>
  <c r="Q37" i="1"/>
  <c r="Q10" i="1"/>
  <c r="Q35" i="1"/>
  <c r="Q19" i="1"/>
  <c r="Q3" i="1"/>
  <c r="Q38" i="1"/>
  <c r="Q13" i="1"/>
  <c r="Q28" i="1"/>
  <c r="Q20" i="1"/>
  <c r="Q4" i="1"/>
  <c r="Q48" i="1"/>
  <c r="Q23" i="1"/>
  <c r="Q51" i="1"/>
  <c r="Q43" i="1"/>
  <c r="Q27" i="1"/>
  <c r="Q11" i="1"/>
  <c r="N44" i="1"/>
  <c r="N36" i="1"/>
  <c r="N28" i="1"/>
  <c r="N20" i="1"/>
  <c r="N12" i="1"/>
  <c r="N4" i="1"/>
  <c r="Q47" i="1"/>
  <c r="Q34" i="1"/>
  <c r="Q22" i="1"/>
  <c r="Q8" i="1"/>
  <c r="Q31" i="1"/>
  <c r="Q6" i="1"/>
  <c r="N49" i="1"/>
  <c r="N41" i="1"/>
  <c r="N33" i="1"/>
  <c r="N25" i="1"/>
  <c r="N17" i="1"/>
  <c r="N9" i="1"/>
  <c r="N51" i="1"/>
  <c r="N43" i="1"/>
  <c r="N35" i="1"/>
  <c r="N27" i="1"/>
  <c r="N19" i="1"/>
  <c r="N11" i="1"/>
  <c r="N3" i="1"/>
  <c r="K43" i="1"/>
  <c r="K35" i="1"/>
  <c r="K27" i="1"/>
  <c r="K19" i="1"/>
  <c r="K3" i="1"/>
  <c r="K11" i="1"/>
  <c r="K18" i="1"/>
  <c r="K38" i="1"/>
  <c r="K30" i="1"/>
  <c r="K22" i="1"/>
  <c r="K6" i="1"/>
  <c r="K42" i="1"/>
  <c r="K46" i="1"/>
  <c r="K10" i="1"/>
  <c r="K34" i="1"/>
  <c r="K51" i="1"/>
  <c r="K26" i="1"/>
  <c r="K47" i="1"/>
  <c r="K39" i="1"/>
  <c r="K31" i="1"/>
  <c r="K23" i="1"/>
  <c r="K15" i="1"/>
  <c r="K50" i="1"/>
  <c r="K14" i="1"/>
  <c r="K7" i="1"/>
  <c r="K37" i="1"/>
  <c r="K13" i="1"/>
  <c r="K44" i="1"/>
  <c r="K36" i="1"/>
  <c r="K28" i="1"/>
  <c r="K20" i="1"/>
  <c r="K12" i="1"/>
  <c r="K4" i="1"/>
  <c r="K45" i="1"/>
  <c r="K21" i="1"/>
  <c r="K5" i="1"/>
  <c r="K49" i="1"/>
  <c r="K41" i="1"/>
  <c r="K33" i="1"/>
  <c r="K25" i="1"/>
  <c r="K17" i="1"/>
  <c r="K9" i="1"/>
  <c r="K29" i="1"/>
  <c r="K48" i="1"/>
  <c r="K40" i="1"/>
  <c r="K32" i="1"/>
  <c r="K24" i="1"/>
  <c r="K16" i="1"/>
  <c r="K8" i="1"/>
  <c r="P31" i="1" l="1"/>
  <c r="P27" i="1"/>
  <c r="P47" i="1"/>
  <c r="P44" i="1"/>
  <c r="P18" i="1"/>
  <c r="P40" i="1"/>
  <c r="P34" i="1"/>
  <c r="P46" i="1"/>
  <c r="P28" i="1"/>
  <c r="P15" i="1"/>
  <c r="P13" i="1"/>
  <c r="P29" i="1"/>
  <c r="P6" i="1"/>
  <c r="P19" i="1"/>
  <c r="P50" i="1"/>
  <c r="P42" i="1"/>
  <c r="P32" i="1"/>
  <c r="P11" i="1"/>
  <c r="P38" i="1"/>
  <c r="P17" i="1"/>
  <c r="P45" i="1"/>
  <c r="M10" i="1"/>
  <c r="P24" i="1"/>
  <c r="P4" i="1"/>
  <c r="P39" i="1"/>
  <c r="P33" i="1"/>
  <c r="P9" i="1"/>
  <c r="P43" i="1"/>
  <c r="J32" i="1"/>
  <c r="J41" i="1"/>
  <c r="P16" i="1"/>
  <c r="P12" i="1"/>
  <c r="P7" i="1"/>
  <c r="P49" i="1"/>
  <c r="P25" i="1"/>
  <c r="P51" i="1"/>
  <c r="P14" i="1"/>
  <c r="M19" i="1"/>
  <c r="P26" i="1"/>
  <c r="P8" i="1"/>
  <c r="P20" i="1"/>
  <c r="P21" i="1"/>
  <c r="P23" i="1"/>
  <c r="P48" i="1"/>
  <c r="P41" i="1"/>
  <c r="P5" i="1"/>
  <c r="P35" i="1"/>
  <c r="P36" i="1"/>
  <c r="J29" i="1"/>
  <c r="P10" i="1"/>
  <c r="P3" i="1"/>
  <c r="P30" i="1"/>
  <c r="P22" i="1"/>
  <c r="P2" i="1"/>
  <c r="P37" i="1"/>
  <c r="J13" i="1"/>
  <c r="M46" i="1"/>
  <c r="M49" i="1"/>
  <c r="M20" i="1"/>
  <c r="M34" i="1"/>
  <c r="M40" i="1"/>
  <c r="M31" i="1"/>
  <c r="J9" i="1"/>
  <c r="J45" i="1"/>
  <c r="J37" i="1"/>
  <c r="J47" i="1"/>
  <c r="J22" i="1"/>
  <c r="J35" i="1"/>
  <c r="M27" i="1"/>
  <c r="M2" i="1"/>
  <c r="M28" i="1"/>
  <c r="M50" i="1"/>
  <c r="M47" i="1"/>
  <c r="J6" i="1"/>
  <c r="J8" i="1"/>
  <c r="J7" i="1"/>
  <c r="J30" i="1"/>
  <c r="M44" i="1"/>
  <c r="J39" i="1"/>
  <c r="J12" i="1"/>
  <c r="J38" i="1"/>
  <c r="M43" i="1"/>
  <c r="M9" i="1"/>
  <c r="M12" i="1"/>
  <c r="M23" i="1"/>
  <c r="J21" i="1"/>
  <c r="J27" i="1"/>
  <c r="J17" i="1"/>
  <c r="J4" i="1"/>
  <c r="J26" i="1"/>
  <c r="J43" i="1"/>
  <c r="M35" i="1"/>
  <c r="M51" i="1"/>
  <c r="J16" i="1"/>
  <c r="J25" i="1"/>
  <c r="J14" i="1"/>
  <c r="J51" i="1"/>
  <c r="J2" i="1"/>
  <c r="J24" i="1"/>
  <c r="J33" i="1"/>
  <c r="J20" i="1"/>
  <c r="J50" i="1"/>
  <c r="J34" i="1"/>
  <c r="J18" i="1"/>
  <c r="M14" i="1"/>
  <c r="M17" i="1"/>
  <c r="M6" i="1"/>
  <c r="M16" i="1"/>
  <c r="M36" i="1"/>
  <c r="M39" i="1"/>
  <c r="M32" i="1"/>
  <c r="J15" i="1"/>
  <c r="J10" i="1"/>
  <c r="M22" i="1"/>
  <c r="M25" i="1"/>
  <c r="M24" i="1"/>
  <c r="J28" i="1"/>
  <c r="J11" i="1"/>
  <c r="J40" i="1"/>
  <c r="J49" i="1"/>
  <c r="J36" i="1"/>
  <c r="J23" i="1"/>
  <c r="J46" i="1"/>
  <c r="J3" i="1"/>
  <c r="M21" i="1"/>
  <c r="M13" i="1"/>
  <c r="M45" i="1"/>
  <c r="M3" i="1"/>
  <c r="M5" i="1"/>
  <c r="M29" i="1"/>
  <c r="M30" i="1"/>
  <c r="M33" i="1"/>
  <c r="M37" i="1"/>
  <c r="M48" i="1"/>
  <c r="M7" i="1"/>
  <c r="M26" i="1"/>
  <c r="J48" i="1"/>
  <c r="J5" i="1"/>
  <c r="J44" i="1"/>
  <c r="J31" i="1"/>
  <c r="J42" i="1"/>
  <c r="J19" i="1"/>
  <c r="M11" i="1"/>
  <c r="M38" i="1"/>
  <c r="M41" i="1"/>
  <c r="M4" i="1"/>
  <c r="M18" i="1"/>
  <c r="M8" i="1"/>
  <c r="M15" i="1"/>
  <c r="M42" i="1"/>
</calcChain>
</file>

<file path=xl/sharedStrings.xml><?xml version="1.0" encoding="utf-8"?>
<sst xmlns="http://schemas.openxmlformats.org/spreadsheetml/2006/main" count="148" uniqueCount="26">
  <si>
    <t>Exposure</t>
  </si>
  <si>
    <t>MaritalStatus</t>
  </si>
  <si>
    <t>MonthAtHospital</t>
  </si>
  <si>
    <t>Infected</t>
  </si>
  <si>
    <t>Married</t>
  </si>
  <si>
    <t>No</t>
  </si>
  <si>
    <t>Yes</t>
  </si>
  <si>
    <t>Single</t>
  </si>
  <si>
    <t>ExposureNormalized</t>
  </si>
  <si>
    <t>MaritalStatusNormalized</t>
  </si>
  <si>
    <t>MonthAtHospitalNormalized</t>
  </si>
  <si>
    <t>DistanceFromPoint1</t>
  </si>
  <si>
    <t>DistanceFromPoint2</t>
  </si>
  <si>
    <t>DistanceFromPoint3</t>
  </si>
  <si>
    <t>RankPoint1</t>
  </si>
  <si>
    <t>RankPoint2</t>
  </si>
  <si>
    <t>RankPoint3</t>
  </si>
  <si>
    <t>Infected2</t>
  </si>
  <si>
    <t>Infected1</t>
  </si>
  <si>
    <t>Infected3</t>
  </si>
  <si>
    <t>Rank Point1</t>
  </si>
  <si>
    <t>Rank Point2</t>
  </si>
  <si>
    <t>Rank Point 3</t>
  </si>
  <si>
    <t xml:space="preserve">Prediction </t>
  </si>
  <si>
    <t xml:space="preserve">No 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</si>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</sst>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3" applyNumberFormat="0" applyAlignment="0" applyProtection="0"/>
    <xf numFmtId="0" fontId="4" fillId="5" borderId="4" applyNumberFormat="0" applyFont="0" applyAlignment="0" applyProtection="0"/>
  </cellStyleXfs>
  <cellXfs count="1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0" xfId="0" applyNumberFormat="1"/>
    <xf numFmtId="0" fontId="2" fillId="0" borderId="0" xfId="0" applyFont="1" applyAlignment="1">
      <alignment horizontal="center" vertical="top"/>
    </xf>
    <xf numFmtId="0" fontId="6" fillId="4" borderId="3" xfId="2"/>
    <xf numFmtId="0" fontId="6" fillId="4" borderId="3" xfId="2" applyAlignment="1">
      <alignment horizontal="center" vertical="top"/>
    </xf>
    <xf numFmtId="0" fontId="5" fillId="3" borderId="0" xfId="1"/>
    <xf numFmtId="0" fontId="5" fillId="3" borderId="3" xfId="1" applyBorder="1"/>
    <xf numFmtId="0" fontId="6" fillId="4" borderId="3" xfId="2" applyAlignment="1">
      <alignment horizontal="center"/>
    </xf>
    <xf numFmtId="164" fontId="6" fillId="4" borderId="3" xfId="2" applyNumberFormat="1" applyAlignment="1">
      <alignment horizontal="center" vertical="top"/>
    </xf>
    <xf numFmtId="0" fontId="5" fillId="3" borderId="3" xfId="1" applyBorder="1" applyAlignment="1">
      <alignment horizontal="center"/>
    </xf>
    <xf numFmtId="0" fontId="6" fillId="5" borderId="4" xfId="3" applyFont="1"/>
    <xf numFmtId="1" fontId="6" fillId="5" borderId="4" xfId="3" applyNumberFormat="1" applyFont="1" applyAlignment="1">
      <alignment horizontal="center" vertical="top"/>
    </xf>
    <xf numFmtId="164" fontId="5" fillId="3" borderId="3" xfId="1" applyNumberFormat="1" applyBorder="1" applyAlignment="1">
      <alignment horizontal="center" vertical="top"/>
    </xf>
  </cellXfs>
  <cellStyles count="4">
    <cellStyle name="Good" xfId="1" builtinId="26"/>
    <cellStyle name="Input" xfId="2" builtinId="20"/>
    <cellStyle name="Normal" xfId="0" builtinId="0"/>
    <cellStyle name="Note" xfId="3" builtinId="10"/>
  </cellStyles>
  <dxfs count="33">
    <dxf>
      <numFmt numFmtId="164" formatCode="0.00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164" formatCode="0.000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2D7141-4175-4958-9D30-0CBFB7573B09}" name="Table2" displayName="Table2" ref="A1:D51" totalsRowShown="0" headerRowDxfId="32" dataDxfId="30" headerRowBorderDxfId="31" tableBorderDxfId="29" headerRowCellStyle="Input" dataCellStyle="Input">
  <autoFilter ref="A1:D51" xr:uid="{586E3BB4-9245-48DC-AE57-53F721E197B8}"/>
  <tableColumns count="4">
    <tableColumn id="1" xr3:uid="{634323DF-77BB-4B81-894E-6027C108BFBD}" name="Exposure" dataDxfId="28" dataCellStyle="Input"/>
    <tableColumn id="2" xr3:uid="{AD4E5597-29E8-4CEF-85FA-E4B2FCBA1FE3}" name="MaritalStatus" dataDxfId="27" dataCellStyle="Input"/>
    <tableColumn id="3" xr3:uid="{EFDB9437-2F90-4805-BB83-601E520DA4CA}" name="MonthAtHospital" dataDxfId="26" dataCellStyle="Input"/>
    <tableColumn id="4" xr3:uid="{3D269397-B71B-44A7-8877-EB76DD348BF0}" name="Infected" dataDxfId="25" dataCellStyle="Go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96D430-29AF-431A-92A9-0CE22D28B5FB}" name="Table3" displayName="Table3" ref="A57:D60" totalsRowShown="0" headerRowDxfId="24" dataDxfId="23">
  <autoFilter ref="A57:D60" xr:uid="{A8E4A379-776B-4A11-81D3-4D5329EEF4F8}"/>
  <tableColumns count="4">
    <tableColumn id="1" xr3:uid="{54219589-63E0-47B8-AC31-A4C13F2FA57E}" name="Exposure" dataDxfId="22" dataCellStyle="Input"/>
    <tableColumn id="2" xr3:uid="{F9CDA296-7834-4951-8347-C1FCCD1C3EEB}" name="MaritalStatus" dataDxfId="21" dataCellStyle="Input"/>
    <tableColumn id="3" xr3:uid="{E4267595-1AB6-4F89-B850-175475E2EE25}" name="MonthAtHospital" dataDxfId="20" dataCellStyle="Input"/>
    <tableColumn id="4" xr3:uid="{3F90B8A6-F182-43DC-9073-EFA7A0C4446B}" name="Infected" dataDxfId="19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DCC363-26D8-4424-833C-9E2D4E36D59D}" name="Table4" displayName="Table4" ref="F1:R51" totalsRowShown="0" dataDxfId="18" headerRowCellStyle="Input" dataCellStyle="Input">
  <autoFilter ref="F1:R51" xr:uid="{9EE6C783-6BB1-4481-933E-DCDFE04A6A2E}"/>
  <tableColumns count="13">
    <tableColumn id="1" xr3:uid="{A8601034-E4D4-4D32-9827-B7836B1373B3}" name="ExposureNormalized" dataDxfId="17" dataCellStyle="Input">
      <calculatedColumnFormula>Table2[[#This Row],[Exposure]]/4</calculatedColumnFormula>
    </tableColumn>
    <tableColumn id="2" xr3:uid="{D1E81ECD-E471-4E9D-87C6-C36F65A5C7C4}" name="MaritalStatusNormalized" dataDxfId="16" dataCellStyle="Input">
      <calculatedColumnFormula>IF(Table2[[#This Row],[MaritalStatus]]="Married",1,0.5)</calculatedColumnFormula>
    </tableColumn>
    <tableColumn id="3" xr3:uid="{CBF9F688-B63D-4952-A8B1-8B0CB6292AA7}" name="MonthAtHospitalNormalized" dataDxfId="15" dataCellStyle="Input">
      <calculatedColumnFormula>Table2[[#This Row],[MonthAtHospital]]/MAX(Table2[MonthAtHospital])</calculatedColumnFormula>
    </tableColumn>
    <tableColumn id="4" xr3:uid="{84370749-327D-4F9C-AA5A-3F6F8A08552A}" name="Infected" dataDxfId="14" dataCellStyle="Good">
      <calculatedColumnFormula>Table2[[#This Row],[Infected]]</calculatedColumnFormula>
    </tableColumn>
    <tableColumn id="8" xr3:uid="{5F2D3177-AF9E-4D25-AB71-F7AC163D3EE9}" name="RankPoint1" dataDxfId="13" dataCellStyle="Note">
      <calculatedColumnFormula>RANK(K2,$K$2:$K$51,1)+COUNTIF($K$2:K2,K2)-1</calculatedColumnFormula>
    </tableColumn>
    <tableColumn id="5" xr3:uid="{FBB3501F-ED1F-4018-8587-492DB10BAF4E}" name="DistanceFromPoint1" dataDxfId="12" dataCellStyle="Input">
      <calculatedColumnFormula>SQRT((Table4[[#This Row],[ExposureNormalized]]-$F$58)^2+(Table4[[#This Row],[MaritalStatusNormalized]]-$G$58)^2+(Table4[[#This Row],[MonthAtHospitalNormalized]]-$H$58)^2)</calculatedColumnFormula>
    </tableColumn>
    <tableColumn id="12" xr3:uid="{9B7055EF-8837-47E7-B766-7CFA7CF89A6F}" name="Infected1" dataDxfId="11" dataCellStyle="Good">
      <calculatedColumnFormula>Table2[[#This Row],[Infected]]</calculatedColumnFormula>
    </tableColumn>
    <tableColumn id="9" xr3:uid="{C208E06D-9198-489B-A0EF-BEA23363EFFB}" name="RankPoint2" dataDxfId="10" dataCellStyle="Note">
      <calculatedColumnFormula>RANK(N2,$N$2:$N$51,1)+COUNTIF($N$2:N2,N2)-1</calculatedColumnFormula>
    </tableColumn>
    <tableColumn id="6" xr3:uid="{19B93D5C-D498-4EE3-BCCB-932774A4EA06}" name="DistanceFromPoint2" dataDxfId="9" dataCellStyle="Input">
      <calculatedColumnFormula>SQRT((Table4[[#This Row],[ExposureNormalized]]-$F$59)^2+(Table4[[#This Row],[MaritalStatusNormalized]]-$G$59)^2+(Table4[[#This Row],[MonthAtHospitalNormalized]]-$H$59)^2)</calculatedColumnFormula>
    </tableColumn>
    <tableColumn id="13" xr3:uid="{CDF92C53-31F4-4714-888D-5F2FBB241189}" name="Infected2" dataDxfId="8" dataCellStyle="Good">
      <calculatedColumnFormula>Table4[[#This Row],[Infected]]</calculatedColumnFormula>
    </tableColumn>
    <tableColumn id="10" xr3:uid="{7C59C667-9471-4C62-AFC1-3AADA81EE591}" name="RankPoint3" dataDxfId="7" dataCellStyle="Note">
      <calculatedColumnFormula>RANK(Q2,$Q$2:$Q$51,1)+COUNTIF($Q$2:Q2,Q2)-1</calculatedColumnFormula>
    </tableColumn>
    <tableColumn id="14" xr3:uid="{C26A7D07-B2D4-454E-A51B-7C19C6D41637}" name="DistanceFromPoint3" dataDxfId="6" dataCellStyle="Input">
      <calculatedColumnFormula>SQRT((Table4[[#This Row],[ExposureNormalized]]-$F$60)^2+(Table4[[#This Row],[MaritalStatusNormalized]]-$G$60)^2+(Table4[[#This Row],[MonthAtHospitalNormalized]]-$H$60)^2)</calculatedColumnFormula>
    </tableColumn>
    <tableColumn id="7" xr3:uid="{F6D86B37-2354-486C-82F7-2D7ED19B4088}" name="Infected3" dataDxfId="5" dataCellStyle="Good">
      <calculatedColumnFormula>Table4[[#This Row],[Infected]]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4BA806-8BE2-4BB4-88EF-EAF50849D1B8}" name="Table5" displayName="Table5" ref="F57:I60" totalsRowShown="0" headerRowDxfId="4" headerRowBorderDxfId="3" tableBorderDxfId="2">
  <autoFilter ref="F57:I60" xr:uid="{DAF1BD30-DA2B-4A2D-9AA1-4D0B9CB5C257}"/>
  <tableColumns count="4">
    <tableColumn id="1" xr3:uid="{D39DF016-8DAC-45C1-B34B-7807C40BD5A1}" name="ExposureNormalized">
      <calculatedColumnFormula>Table3[[#This Row],[Exposure]]/MAX(Table2[Exposure])</calculatedColumnFormula>
    </tableColumn>
    <tableColumn id="2" xr3:uid="{E9B77741-363C-4053-8D5A-A74FC86B61E5}" name="MaritalStatusNormalized" dataDxfId="1">
      <calculatedColumnFormula>IF(Table3[[#This Row],[MaritalStatus]]="Married",1,0.5)</calculatedColumnFormula>
    </tableColumn>
    <tableColumn id="3" xr3:uid="{9BDA22AE-EEA0-4FD0-8B73-4AC5D60BD1C5}" name="MonthAtHospitalNormalized" dataDxfId="0">
      <calculatedColumnFormula>Table3[[#This Row],[MonthAtHospital]]/MAX(Table2[MonthAtHospital])</calculatedColumnFormula>
    </tableColumn>
    <tableColumn id="4" xr3:uid="{B601AD7C-D499-4A97-B761-5624132879D5}" name="Infected">
      <calculatedColumnFormula>Table3[[#This Row],[Infected]]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DC16-601B-4657-B83C-F8C84EA714EF}">
  <dimension ref="A1:R65"/>
  <sheetViews>
    <sheetView tabSelected="1" zoomScale="150" workbookViewId="0">
      <selection activeCell="V26" sqref="V26"/>
    </sheetView>
  </sheetViews>
  <sheetFormatPr baseColWidth="10" defaultColWidth="8.83203125" defaultRowHeight="15" x14ac:dyDescent="0.2"/>
  <cols>
    <col min="1" max="1" width="13.6640625" bestFit="1" customWidth="1"/>
    <col min="2" max="2" width="17.5" bestFit="1" customWidth="1"/>
    <col min="3" max="3" width="21" bestFit="1" customWidth="1"/>
    <col min="4" max="4" width="13" bestFit="1" customWidth="1"/>
    <col min="5" max="5" width="21" bestFit="1" customWidth="1"/>
    <col min="6" max="6" width="22" bestFit="1" customWidth="1"/>
    <col min="7" max="7" width="25.83203125" bestFit="1" customWidth="1"/>
    <col min="8" max="9" width="29.5" bestFit="1" customWidth="1"/>
    <col min="10" max="10" width="16.33203125" customWidth="1"/>
    <col min="11" max="11" width="21.5" bestFit="1" customWidth="1"/>
    <col min="12" max="12" width="11.6640625" bestFit="1" customWidth="1"/>
    <col min="13" max="13" width="13.33203125" bestFit="1" customWidth="1"/>
    <col min="14" max="14" width="21.5" bestFit="1" customWidth="1"/>
    <col min="15" max="15" width="11.6640625" bestFit="1" customWidth="1"/>
    <col min="16" max="16" width="13.33203125" bestFit="1" customWidth="1"/>
    <col min="17" max="17" width="21.5" bestFit="1" customWidth="1"/>
    <col min="18" max="18" width="11.6640625" bestFit="1" customWidth="1"/>
  </cols>
  <sheetData>
    <row r="1" spans="1:18" ht="16" x14ac:dyDescent="0.2">
      <c r="A1" s="10" t="s">
        <v>0</v>
      </c>
      <c r="B1" s="10" t="s">
        <v>1</v>
      </c>
      <c r="C1" s="10" t="s">
        <v>2</v>
      </c>
      <c r="D1" s="12" t="s">
        <v>3</v>
      </c>
      <c r="F1" s="6" t="s">
        <v>8</v>
      </c>
      <c r="G1" s="6" t="s">
        <v>9</v>
      </c>
      <c r="H1" s="6" t="s">
        <v>10</v>
      </c>
      <c r="I1" s="9" t="s">
        <v>3</v>
      </c>
      <c r="J1" s="13" t="s">
        <v>14</v>
      </c>
      <c r="K1" s="6" t="s">
        <v>11</v>
      </c>
      <c r="L1" s="9" t="s">
        <v>18</v>
      </c>
      <c r="M1" s="13" t="s">
        <v>15</v>
      </c>
      <c r="N1" s="6" t="s">
        <v>12</v>
      </c>
      <c r="O1" s="9" t="s">
        <v>17</v>
      </c>
      <c r="P1" s="13" t="s">
        <v>16</v>
      </c>
      <c r="Q1" s="6" t="s">
        <v>13</v>
      </c>
      <c r="R1" s="9" t="s">
        <v>19</v>
      </c>
    </row>
    <row r="2" spans="1:18" ht="16" x14ac:dyDescent="0.2">
      <c r="A2" s="10">
        <v>3</v>
      </c>
      <c r="B2" s="10" t="s">
        <v>4</v>
      </c>
      <c r="C2" s="10">
        <v>7</v>
      </c>
      <c r="D2" s="12" t="s">
        <v>5</v>
      </c>
      <c r="F2" s="7">
        <f>Table2[[#This Row],[Exposure]]/4</f>
        <v>0.75</v>
      </c>
      <c r="G2" s="7">
        <f>IF(Table2[[#This Row],[MaritalStatus]]="Married",1,0.5)</f>
        <v>1</v>
      </c>
      <c r="H2" s="11">
        <f>Table2[[#This Row],[MonthAtHospital]]/MAX(Table2[MonthAtHospital])</f>
        <v>0.20588235294117646</v>
      </c>
      <c r="I2" s="15" t="str">
        <f>Table2[[#This Row],[Infected]]</f>
        <v>No</v>
      </c>
      <c r="J2" s="14">
        <f>RANK(K2,$K$2:$K$51,1)+COUNTIF($K$2:K2,K2)-1</f>
        <v>19</v>
      </c>
      <c r="K2" s="11">
        <f>SQRT((Table4[[#This Row],[ExposureNormalized]]-$F$58)^2+(Table4[[#This Row],[MaritalStatusNormalized]]-$G$58)^2+(Table4[[#This Row],[MonthAtHospitalNormalized]]-$H$58)^2)</f>
        <v>0.53022812874470426</v>
      </c>
      <c r="L2" s="15" t="str">
        <f>Table2[[#This Row],[Infected]]</f>
        <v>No</v>
      </c>
      <c r="M2" s="14">
        <f>RANK(N2,$N$2:$N$51,1)+COUNTIF($N$2:N2,N2)-1</f>
        <v>26</v>
      </c>
      <c r="N2" s="11">
        <f>SQRT((Table4[[#This Row],[ExposureNormalized]]-$F$59)^2+(Table4[[#This Row],[MaritalStatusNormalized]]-$G$59)^2+(Table4[[#This Row],[MonthAtHospitalNormalized]]-$H$59)^2)</f>
        <v>0.50772577945976671</v>
      </c>
      <c r="O2" s="15" t="str">
        <f>Table4[[#This Row],[Infected]]</f>
        <v>No</v>
      </c>
      <c r="P2" s="14">
        <f>RANK(Q2,$Q$2:$Q$51,1)+COUNTIF($Q$2:Q2,Q2)-1</f>
        <v>27</v>
      </c>
      <c r="Q2" s="11">
        <f>SQRT((Table4[[#This Row],[ExposureNormalized]]-$F$60)^2+(Table4[[#This Row],[MaritalStatusNormalized]]-$G$60)^2+(Table4[[#This Row],[MonthAtHospitalNormalized]]-$H$60)^2)</f>
        <v>0.55979018560806704</v>
      </c>
      <c r="R2" s="15" t="str">
        <f>Table4[[#This Row],[Infected]]</f>
        <v>No</v>
      </c>
    </row>
    <row r="3" spans="1:18" ht="16" x14ac:dyDescent="0.2">
      <c r="A3" s="10">
        <v>3</v>
      </c>
      <c r="B3" s="10" t="s">
        <v>4</v>
      </c>
      <c r="C3" s="10">
        <v>2</v>
      </c>
      <c r="D3" s="12" t="s">
        <v>6</v>
      </c>
      <c r="F3" s="7">
        <f>Table2[[#This Row],[Exposure]]/4</f>
        <v>0.75</v>
      </c>
      <c r="G3" s="7">
        <f>IF(Table2[[#This Row],[MaritalStatus]]="Married",1,0.5)</f>
        <v>1</v>
      </c>
      <c r="H3" s="11">
        <f>Table2[[#This Row],[MonthAtHospital]]/MAX(Table2[MonthAtHospital])</f>
        <v>5.8823529411764705E-2</v>
      </c>
      <c r="I3" s="15" t="str">
        <f>Table2[[#This Row],[Infected]]</f>
        <v>Yes</v>
      </c>
      <c r="J3" s="14">
        <f>RANK(K3,$K$2:$K$51,1)+COUNTIF($K$2:K3,K3)-1</f>
        <v>11</v>
      </c>
      <c r="K3" s="11">
        <f>SQRT((Table4[[#This Row],[ExposureNormalized]]-$F$58)^2+(Table4[[#This Row],[MaritalStatusNormalized]]-$G$58)^2+(Table4[[#This Row],[MonthAtHospitalNormalized]]-$H$58)^2)</f>
        <v>0.50086430488018829</v>
      </c>
      <c r="L3" s="15" t="str">
        <f>Table2[[#This Row],[Infected]]</f>
        <v>Yes</v>
      </c>
      <c r="M3" s="14">
        <f>RANK(N3,$N$2:$N$51,1)+COUNTIF($N$2:N3,N3)-1</f>
        <v>20</v>
      </c>
      <c r="N3" s="11">
        <f>SQRT((Table4[[#This Row],[ExposureNormalized]]-$F$59)^2+(Table4[[#This Row],[MaritalStatusNormalized]]-$G$59)^2+(Table4[[#This Row],[MonthAtHospitalNormalized]]-$H$59)^2)</f>
        <v>0.50344831672422619</v>
      </c>
      <c r="O3" s="15" t="str">
        <f>Table4[[#This Row],[Infected]]</f>
        <v>Yes</v>
      </c>
      <c r="P3" s="14">
        <f>RANK(Q3,$Q$2:$Q$51,1)+COUNTIF($Q$2:Q3,Q3)-1</f>
        <v>31</v>
      </c>
      <c r="Q3" s="11">
        <f>SQRT((Table4[[#This Row],[ExposureNormalized]]-$F$60)^2+(Table4[[#This Row],[MaritalStatusNormalized]]-$G$60)^2+(Table4[[#This Row],[MonthAtHospitalNormalized]]-$H$60)^2)</f>
        <v>0.57126248822220682</v>
      </c>
      <c r="R3" s="15" t="str">
        <f>Table4[[#This Row],[Infected]]</f>
        <v>Yes</v>
      </c>
    </row>
    <row r="4" spans="1:18" ht="16" x14ac:dyDescent="0.2">
      <c r="A4" s="10">
        <v>3</v>
      </c>
      <c r="B4" s="10" t="s">
        <v>4</v>
      </c>
      <c r="C4" s="10">
        <v>7</v>
      </c>
      <c r="D4" s="12" t="s">
        <v>5</v>
      </c>
      <c r="F4" s="7">
        <f>Table2[[#This Row],[Exposure]]/4</f>
        <v>0.75</v>
      </c>
      <c r="G4" s="7">
        <f>IF(Table2[[#This Row],[MaritalStatus]]="Married",1,0.5)</f>
        <v>1</v>
      </c>
      <c r="H4" s="11">
        <f>Table2[[#This Row],[MonthAtHospital]]/MAX(Table2[MonthAtHospital])</f>
        <v>0.20588235294117646</v>
      </c>
      <c r="I4" s="15" t="str">
        <f>Table2[[#This Row],[Infected]]</f>
        <v>No</v>
      </c>
      <c r="J4" s="14">
        <f>RANK(K4,$K$2:$K$51,1)+COUNTIF($K$2:K4,K4)-1</f>
        <v>20</v>
      </c>
      <c r="K4" s="11">
        <f>SQRT((Table4[[#This Row],[ExposureNormalized]]-$F$58)^2+(Table4[[#This Row],[MaritalStatusNormalized]]-$G$58)^2+(Table4[[#This Row],[MonthAtHospitalNormalized]]-$H$58)^2)</f>
        <v>0.53022812874470426</v>
      </c>
      <c r="L4" s="15" t="str">
        <f>Table2[[#This Row],[Infected]]</f>
        <v>No</v>
      </c>
      <c r="M4" s="14">
        <f>RANK(N4,$N$2:$N$51,1)+COUNTIF($N$2:N4,N4)-1</f>
        <v>27</v>
      </c>
      <c r="N4" s="11">
        <f>SQRT((Table4[[#This Row],[ExposureNormalized]]-$F$59)^2+(Table4[[#This Row],[MaritalStatusNormalized]]-$G$59)^2+(Table4[[#This Row],[MonthAtHospitalNormalized]]-$H$59)^2)</f>
        <v>0.50772577945976671</v>
      </c>
      <c r="O4" s="15" t="str">
        <f>Table4[[#This Row],[Infected]]</f>
        <v>No</v>
      </c>
      <c r="P4" s="14">
        <f>RANK(Q4,$Q$2:$Q$51,1)+COUNTIF($Q$2:Q4,Q4)-1</f>
        <v>28</v>
      </c>
      <c r="Q4" s="11">
        <f>SQRT((Table4[[#This Row],[ExposureNormalized]]-$F$60)^2+(Table4[[#This Row],[MaritalStatusNormalized]]-$G$60)^2+(Table4[[#This Row],[MonthAtHospitalNormalized]]-$H$60)^2)</f>
        <v>0.55979018560806704</v>
      </c>
      <c r="R4" s="15" t="str">
        <f>Table4[[#This Row],[Infected]]</f>
        <v>No</v>
      </c>
    </row>
    <row r="5" spans="1:18" ht="16" x14ac:dyDescent="0.2">
      <c r="A5" s="10">
        <v>1</v>
      </c>
      <c r="B5" s="10" t="s">
        <v>4</v>
      </c>
      <c r="C5" s="10">
        <v>18</v>
      </c>
      <c r="D5" s="12" t="s">
        <v>5</v>
      </c>
      <c r="F5" s="7">
        <f>Table2[[#This Row],[Exposure]]/4</f>
        <v>0.25</v>
      </c>
      <c r="G5" s="7">
        <f>IF(Table2[[#This Row],[MaritalStatus]]="Married",1,0.5)</f>
        <v>1</v>
      </c>
      <c r="H5" s="11">
        <f>Table2[[#This Row],[MonthAtHospital]]/MAX(Table2[MonthAtHospital])</f>
        <v>0.52941176470588236</v>
      </c>
      <c r="I5" s="15" t="str">
        <f>Table2[[#This Row],[Infected]]</f>
        <v>No</v>
      </c>
      <c r="J5" s="14">
        <f>RANK(K5,$K$2:$K$51,1)+COUNTIF($K$2:K5,K5)-1</f>
        <v>9</v>
      </c>
      <c r="K5" s="11">
        <f>SQRT((Table4[[#This Row],[ExposureNormalized]]-$F$58)^2+(Table4[[#This Row],[MaritalStatusNormalized]]-$G$58)^2+(Table4[[#This Row],[MonthAtHospitalNormalized]]-$H$58)^2)</f>
        <v>0.5</v>
      </c>
      <c r="L5" s="15" t="str">
        <f>Table2[[#This Row],[Infected]]</f>
        <v>No</v>
      </c>
      <c r="M5" s="14">
        <f>RANK(N5,$N$2:$N$51,1)+COUNTIF($N$2:N5,N5)-1</f>
        <v>48</v>
      </c>
      <c r="N5" s="11">
        <f>SQRT((Table4[[#This Row],[ExposureNormalized]]-$F$59)^2+(Table4[[#This Row],[MaritalStatusNormalized]]-$G$59)^2+(Table4[[#This Row],[MonthAtHospitalNormalized]]-$H$59)^2)</f>
        <v>0.81826045548491499</v>
      </c>
      <c r="O5" s="15" t="str">
        <f>Table4[[#This Row],[Infected]]</f>
        <v>No</v>
      </c>
      <c r="P5" s="14">
        <f>RANK(Q5,$Q$2:$Q$51,1)+COUNTIF($Q$2:Q5,Q5)-1</f>
        <v>41</v>
      </c>
      <c r="Q5" s="11">
        <f>SQRT((Table4[[#This Row],[ExposureNormalized]]-$F$60)^2+(Table4[[#This Row],[MaritalStatusNormalized]]-$G$60)^2+(Table4[[#This Row],[MonthAtHospitalNormalized]]-$H$60)^2)</f>
        <v>0.66111078802908885</v>
      </c>
      <c r="R5" s="15" t="str">
        <f>Table4[[#This Row],[Infected]]</f>
        <v>No</v>
      </c>
    </row>
    <row r="6" spans="1:18" ht="16" x14ac:dyDescent="0.2">
      <c r="A6" s="10">
        <v>4</v>
      </c>
      <c r="B6" s="10" t="s">
        <v>7</v>
      </c>
      <c r="C6" s="10">
        <v>1</v>
      </c>
      <c r="D6" s="12" t="s">
        <v>5</v>
      </c>
      <c r="F6" s="7">
        <f>Table2[[#This Row],[Exposure]]/4</f>
        <v>1</v>
      </c>
      <c r="G6" s="7">
        <f>IF(Table2[[#This Row],[MaritalStatus]]="Married",1,0.5)</f>
        <v>0.5</v>
      </c>
      <c r="H6" s="11">
        <f>Table2[[#This Row],[MonthAtHospital]]/MAX(Table2[MonthAtHospital])</f>
        <v>2.9411764705882353E-2</v>
      </c>
      <c r="I6" s="15" t="str">
        <f>Table2[[#This Row],[Infected]]</f>
        <v>No</v>
      </c>
      <c r="J6" s="14">
        <f>RANK(K6,$K$2:$K$51,1)+COUNTIF($K$2:K6,K6)-1</f>
        <v>39</v>
      </c>
      <c r="K6" s="11">
        <f>SQRT((Table4[[#This Row],[ExposureNormalized]]-$F$58)^2+(Table4[[#This Row],[MaritalStatusNormalized]]-$G$58)^2+(Table4[[#This Row],[MonthAtHospitalNormalized]]-$H$58)^2)</f>
        <v>0.90138781886599728</v>
      </c>
      <c r="L6" s="15" t="str">
        <f>Table2[[#This Row],[Infected]]</f>
        <v>No</v>
      </c>
      <c r="M6" s="14">
        <f>RANK(N6,$N$2:$N$51,1)+COUNTIF($N$2:N6,N6)-1</f>
        <v>15</v>
      </c>
      <c r="N6" s="11">
        <f>SQRT((Table4[[#This Row],[ExposureNormalized]]-$F$59)^2+(Table4[[#This Row],[MaritalStatusNormalized]]-$G$59)^2+(Table4[[#This Row],[MonthAtHospitalNormalized]]-$H$59)^2)</f>
        <v>0.26511406437235213</v>
      </c>
      <c r="O6" s="15" t="str">
        <f>Table4[[#This Row],[Infected]]</f>
        <v>No</v>
      </c>
      <c r="P6" s="14">
        <f>RANK(Q6,$Q$2:$Q$51,1)+COUNTIF($Q$2:Q6,Q6)-1</f>
        <v>22</v>
      </c>
      <c r="Q6" s="11">
        <f>SQRT((Table4[[#This Row],[ExposureNormalized]]-$F$60)^2+(Table4[[#This Row],[MaritalStatusNormalized]]-$G$60)^2+(Table4[[#This Row],[MonthAtHospitalNormalized]]-$H$60)^2)</f>
        <v>0.52117779843145151</v>
      </c>
      <c r="R6" s="15" t="str">
        <f>Table4[[#This Row],[Infected]]</f>
        <v>No</v>
      </c>
    </row>
    <row r="7" spans="1:18" ht="16" x14ac:dyDescent="0.2">
      <c r="A7" s="10">
        <v>3</v>
      </c>
      <c r="B7" s="10" t="s">
        <v>4</v>
      </c>
      <c r="C7" s="10">
        <v>2</v>
      </c>
      <c r="D7" s="12" t="s">
        <v>5</v>
      </c>
      <c r="F7" s="7">
        <f>Table2[[#This Row],[Exposure]]/4</f>
        <v>0.75</v>
      </c>
      <c r="G7" s="7">
        <f>IF(Table2[[#This Row],[MaritalStatus]]="Married",1,0.5)</f>
        <v>1</v>
      </c>
      <c r="H7" s="11">
        <f>Table2[[#This Row],[MonthAtHospital]]/MAX(Table2[MonthAtHospital])</f>
        <v>5.8823529411764705E-2</v>
      </c>
      <c r="I7" s="15" t="str">
        <f>Table2[[#This Row],[Infected]]</f>
        <v>No</v>
      </c>
      <c r="J7" s="14">
        <f>RANK(K7,$K$2:$K$51,1)+COUNTIF($K$2:K7,K7)-1</f>
        <v>12</v>
      </c>
      <c r="K7" s="11">
        <f>SQRT((Table4[[#This Row],[ExposureNormalized]]-$F$58)^2+(Table4[[#This Row],[MaritalStatusNormalized]]-$G$58)^2+(Table4[[#This Row],[MonthAtHospitalNormalized]]-$H$58)^2)</f>
        <v>0.50086430488018829</v>
      </c>
      <c r="L7" s="15" t="str">
        <f>Table2[[#This Row],[Infected]]</f>
        <v>No</v>
      </c>
      <c r="M7" s="14">
        <f>RANK(N7,$N$2:$N$51,1)+COUNTIF($N$2:N7,N7)-1</f>
        <v>21</v>
      </c>
      <c r="N7" s="11">
        <f>SQRT((Table4[[#This Row],[ExposureNormalized]]-$F$59)^2+(Table4[[#This Row],[MaritalStatusNormalized]]-$G$59)^2+(Table4[[#This Row],[MonthAtHospitalNormalized]]-$H$59)^2)</f>
        <v>0.50344831672422619</v>
      </c>
      <c r="O7" s="15" t="str">
        <f>Table4[[#This Row],[Infected]]</f>
        <v>No</v>
      </c>
      <c r="P7" s="14">
        <f>RANK(Q7,$Q$2:$Q$51,1)+COUNTIF($Q$2:Q7,Q7)-1</f>
        <v>32</v>
      </c>
      <c r="Q7" s="11">
        <f>SQRT((Table4[[#This Row],[ExposureNormalized]]-$F$60)^2+(Table4[[#This Row],[MaritalStatusNormalized]]-$G$60)^2+(Table4[[#This Row],[MonthAtHospitalNormalized]]-$H$60)^2)</f>
        <v>0.57126248822220682</v>
      </c>
      <c r="R7" s="15" t="str">
        <f>Table4[[#This Row],[Infected]]</f>
        <v>No</v>
      </c>
    </row>
    <row r="8" spans="1:18" ht="16" x14ac:dyDescent="0.2">
      <c r="A8" s="10">
        <v>2</v>
      </c>
      <c r="B8" s="10" t="s">
        <v>4</v>
      </c>
      <c r="C8" s="10">
        <v>3</v>
      </c>
      <c r="D8" s="12" t="s">
        <v>6</v>
      </c>
      <c r="F8" s="7">
        <f>Table2[[#This Row],[Exposure]]/4</f>
        <v>0.5</v>
      </c>
      <c r="G8" s="7">
        <f>IF(Table2[[#This Row],[MaritalStatus]]="Married",1,0.5)</f>
        <v>1</v>
      </c>
      <c r="H8" s="11">
        <f>Table2[[#This Row],[MonthAtHospital]]/MAX(Table2[MonthAtHospital])</f>
        <v>8.8235294117647065E-2</v>
      </c>
      <c r="I8" s="15" t="str">
        <f>Table2[[#This Row],[Infected]]</f>
        <v>Yes</v>
      </c>
      <c r="J8" s="14">
        <f>RANK(K8,$K$2:$K$51,1)+COUNTIF($K$2:K8,K8)-1</f>
        <v>4</v>
      </c>
      <c r="K8" s="11">
        <f>SQRT((Table4[[#This Row],[ExposureNormalized]]-$F$58)^2+(Table4[[#This Row],[MaritalStatusNormalized]]-$G$58)^2+(Table4[[#This Row],[MonthAtHospitalNormalized]]-$H$58)^2)</f>
        <v>0.25682719406724969</v>
      </c>
      <c r="L8" s="15" t="str">
        <f>Table2[[#This Row],[Infected]]</f>
        <v>Yes</v>
      </c>
      <c r="M8" s="14">
        <f>RANK(N8,$N$2:$N$51,1)+COUNTIF($N$2:N8,N8)-1</f>
        <v>33</v>
      </c>
      <c r="N8" s="11">
        <f>SQRT((Table4[[#This Row],[ExposureNormalized]]-$F$59)^2+(Table4[[#This Row],[MaritalStatusNormalized]]-$G$59)^2+(Table4[[#This Row],[MonthAtHospitalNormalized]]-$H$59)^2)</f>
        <v>0.55979018560806704</v>
      </c>
      <c r="O8" s="15" t="str">
        <f>Table4[[#This Row],[Infected]]</f>
        <v>Yes</v>
      </c>
      <c r="P8" s="14">
        <f>RANK(Q8,$Q$2:$Q$51,1)+COUNTIF($Q$2:Q8,Q8)-1</f>
        <v>19</v>
      </c>
      <c r="Q8" s="11">
        <f>SQRT((Table4[[#This Row],[ExposureNormalized]]-$F$60)^2+(Table4[[#This Row],[MaritalStatusNormalized]]-$G$60)^2+(Table4[[#This Row],[MonthAtHospitalNormalized]]-$H$60)^2)</f>
        <v>0.50772577945976671</v>
      </c>
      <c r="R8" s="15" t="str">
        <f>Table4[[#This Row],[Infected]]</f>
        <v>Yes</v>
      </c>
    </row>
    <row r="9" spans="1:18" ht="16" x14ac:dyDescent="0.2">
      <c r="A9" s="10">
        <v>1</v>
      </c>
      <c r="B9" s="10" t="s">
        <v>4</v>
      </c>
      <c r="C9" s="10">
        <v>7</v>
      </c>
      <c r="D9" s="12" t="s">
        <v>5</v>
      </c>
      <c r="F9" s="7">
        <f>Table2[[#This Row],[Exposure]]/4</f>
        <v>0.25</v>
      </c>
      <c r="G9" s="7">
        <f>IF(Table2[[#This Row],[MaritalStatus]]="Married",1,0.5)</f>
        <v>1</v>
      </c>
      <c r="H9" s="11">
        <f>Table2[[#This Row],[MonthAtHospital]]/MAX(Table2[MonthAtHospital])</f>
        <v>0.20588235294117646</v>
      </c>
      <c r="I9" s="15" t="str">
        <f>Table2[[#This Row],[Infected]]</f>
        <v>No</v>
      </c>
      <c r="J9" s="14">
        <f>RANK(K9,$K$2:$K$51,1)+COUNTIF($K$2:K9,K9)-1</f>
        <v>2</v>
      </c>
      <c r="K9" s="11">
        <f>SQRT((Table4[[#This Row],[ExposureNormalized]]-$F$58)^2+(Table4[[#This Row],[MaritalStatusNormalized]]-$G$58)^2+(Table4[[#This Row],[MonthAtHospitalNormalized]]-$H$58)^2)</f>
        <v>0.1764705882352941</v>
      </c>
      <c r="L9" s="15" t="str">
        <f>Table2[[#This Row],[Infected]]</f>
        <v>No</v>
      </c>
      <c r="M9" s="14">
        <f>RANK(N9,$N$2:$N$51,1)+COUNTIF($N$2:N9,N9)-1</f>
        <v>44</v>
      </c>
      <c r="N9" s="11">
        <f>SQRT((Table4[[#This Row],[ExposureNormalized]]-$F$59)^2+(Table4[[#This Row],[MaritalStatusNormalized]]-$G$59)^2+(Table4[[#This Row],[MonthAtHospitalNormalized]]-$H$59)^2)</f>
        <v>0.71259067291680689</v>
      </c>
      <c r="O9" s="15" t="str">
        <f>Table4[[#This Row],[Infected]]</f>
        <v>No</v>
      </c>
      <c r="P9" s="14">
        <f>RANK(Q9,$Q$2:$Q$51,1)+COUNTIF($Q$2:Q9,Q9)-1</f>
        <v>29</v>
      </c>
      <c r="Q9" s="11">
        <f>SQRT((Table4[[#This Row],[ExposureNormalized]]-$F$60)^2+(Table4[[#This Row],[MaritalStatusNormalized]]-$G$60)^2+(Table4[[#This Row],[MonthAtHospitalNormalized]]-$H$60)^2)</f>
        <v>0.55979018560806704</v>
      </c>
      <c r="R9" s="15" t="str">
        <f>Table4[[#This Row],[Infected]]</f>
        <v>No</v>
      </c>
    </row>
    <row r="10" spans="1:18" ht="16" x14ac:dyDescent="0.2">
      <c r="A10" s="10">
        <v>4</v>
      </c>
      <c r="B10" s="10" t="s">
        <v>7</v>
      </c>
      <c r="C10" s="10">
        <v>6</v>
      </c>
      <c r="D10" s="12" t="s">
        <v>5</v>
      </c>
      <c r="F10" s="7">
        <f>Table2[[#This Row],[Exposure]]/4</f>
        <v>1</v>
      </c>
      <c r="G10" s="7">
        <f>IF(Table2[[#This Row],[MaritalStatus]]="Married",1,0.5)</f>
        <v>0.5</v>
      </c>
      <c r="H10" s="11">
        <f>Table2[[#This Row],[MonthAtHospital]]/MAX(Table2[MonthAtHospital])</f>
        <v>0.17647058823529413</v>
      </c>
      <c r="I10" s="15" t="str">
        <f>Table2[[#This Row],[Infected]]</f>
        <v>No</v>
      </c>
      <c r="J10" s="14">
        <f>RANK(K10,$K$2:$K$51,1)+COUNTIF($K$2:K10,K10)-1</f>
        <v>46</v>
      </c>
      <c r="K10" s="11">
        <f>SQRT((Table4[[#This Row],[ExposureNormalized]]-$F$58)^2+(Table4[[#This Row],[MaritalStatusNormalized]]-$G$58)^2+(Table4[[#This Row],[MonthAtHospitalNormalized]]-$H$58)^2)</f>
        <v>0.91330515030730819</v>
      </c>
      <c r="L10" s="15" t="str">
        <f>Table2[[#This Row],[Infected]]</f>
        <v>No</v>
      </c>
      <c r="M10" s="14">
        <f>RANK(N10,$N$2:$N$51,1)+COUNTIF($N$2:N10,N10)-1</f>
        <v>9</v>
      </c>
      <c r="N10" s="11">
        <f>SQRT((Table4[[#This Row],[ExposureNormalized]]-$F$59)^2+(Table4[[#This Row],[MaritalStatusNormalized]]-$G$59)^2+(Table4[[#This Row],[MonthAtHospitalNormalized]]-$H$59)^2)</f>
        <v>0.25682719406724969</v>
      </c>
      <c r="O10" s="15" t="str">
        <f>Table4[[#This Row],[Infected]]</f>
        <v>No</v>
      </c>
      <c r="P10" s="14">
        <f>RANK(Q10,$Q$2:$Q$51,1)+COUNTIF($Q$2:Q10,Q10)-1</f>
        <v>13</v>
      </c>
      <c r="Q10" s="11">
        <f>SQRT((Table4[[#This Row],[ExposureNormalized]]-$F$60)^2+(Table4[[#This Row],[MaritalStatusNormalized]]-$G$60)^2+(Table4[[#This Row],[MonthAtHospitalNormalized]]-$H$60)^2)</f>
        <v>0.5</v>
      </c>
      <c r="R10" s="15" t="str">
        <f>Table4[[#This Row],[Infected]]</f>
        <v>No</v>
      </c>
    </row>
    <row r="11" spans="1:18" ht="16" x14ac:dyDescent="0.2">
      <c r="A11" s="10">
        <v>4</v>
      </c>
      <c r="B11" s="10" t="s">
        <v>7</v>
      </c>
      <c r="C11" s="10">
        <v>6</v>
      </c>
      <c r="D11" s="12" t="s">
        <v>5</v>
      </c>
      <c r="F11" s="7">
        <f>Table2[[#This Row],[Exposure]]/4</f>
        <v>1</v>
      </c>
      <c r="G11" s="7">
        <f>IF(Table2[[#This Row],[MaritalStatus]]="Married",1,0.5)</f>
        <v>0.5</v>
      </c>
      <c r="H11" s="11">
        <f>Table2[[#This Row],[MonthAtHospital]]/MAX(Table2[MonthAtHospital])</f>
        <v>0.17647058823529413</v>
      </c>
      <c r="I11" s="15" t="str">
        <f>Table2[[#This Row],[Infected]]</f>
        <v>No</v>
      </c>
      <c r="J11" s="14">
        <f>RANK(K11,$K$2:$K$51,1)+COUNTIF($K$2:K11,K11)-1</f>
        <v>47</v>
      </c>
      <c r="K11" s="11">
        <f>SQRT((Table4[[#This Row],[ExposureNormalized]]-$F$58)^2+(Table4[[#This Row],[MaritalStatusNormalized]]-$G$58)^2+(Table4[[#This Row],[MonthAtHospitalNormalized]]-$H$58)^2)</f>
        <v>0.91330515030730819</v>
      </c>
      <c r="L11" s="15" t="str">
        <f>Table2[[#This Row],[Infected]]</f>
        <v>No</v>
      </c>
      <c r="M11" s="14">
        <f>RANK(N11,$N$2:$N$51,1)+COUNTIF($N$2:N11,N11)-1</f>
        <v>10</v>
      </c>
      <c r="N11" s="11">
        <f>SQRT((Table4[[#This Row],[ExposureNormalized]]-$F$59)^2+(Table4[[#This Row],[MaritalStatusNormalized]]-$G$59)^2+(Table4[[#This Row],[MonthAtHospitalNormalized]]-$H$59)^2)</f>
        <v>0.25682719406724969</v>
      </c>
      <c r="O11" s="15" t="str">
        <f>Table4[[#This Row],[Infected]]</f>
        <v>No</v>
      </c>
      <c r="P11" s="14">
        <f>RANK(Q11,$Q$2:$Q$51,1)+COUNTIF($Q$2:Q11,Q11)-1</f>
        <v>14</v>
      </c>
      <c r="Q11" s="11">
        <f>SQRT((Table4[[#This Row],[ExposureNormalized]]-$F$60)^2+(Table4[[#This Row],[MaritalStatusNormalized]]-$G$60)^2+(Table4[[#This Row],[MonthAtHospitalNormalized]]-$H$60)^2)</f>
        <v>0.5</v>
      </c>
      <c r="R11" s="15" t="str">
        <f>Table4[[#This Row],[Infected]]</f>
        <v>No</v>
      </c>
    </row>
    <row r="12" spans="1:18" ht="16" x14ac:dyDescent="0.2">
      <c r="A12" s="10">
        <v>4</v>
      </c>
      <c r="B12" s="10" t="s">
        <v>7</v>
      </c>
      <c r="C12" s="10">
        <v>1</v>
      </c>
      <c r="D12" s="12" t="s">
        <v>5</v>
      </c>
      <c r="F12" s="7">
        <f>Table2[[#This Row],[Exposure]]/4</f>
        <v>1</v>
      </c>
      <c r="G12" s="7">
        <f>IF(Table2[[#This Row],[MaritalStatus]]="Married",1,0.5)</f>
        <v>0.5</v>
      </c>
      <c r="H12" s="11">
        <f>Table2[[#This Row],[MonthAtHospital]]/MAX(Table2[MonthAtHospital])</f>
        <v>2.9411764705882353E-2</v>
      </c>
      <c r="I12" s="15" t="str">
        <f>Table2[[#This Row],[Infected]]</f>
        <v>No</v>
      </c>
      <c r="J12" s="14">
        <f>RANK(K12,$K$2:$K$51,1)+COUNTIF($K$2:K12,K12)-1</f>
        <v>40</v>
      </c>
      <c r="K12" s="11">
        <f>SQRT((Table4[[#This Row],[ExposureNormalized]]-$F$58)^2+(Table4[[#This Row],[MaritalStatusNormalized]]-$G$58)^2+(Table4[[#This Row],[MonthAtHospitalNormalized]]-$H$58)^2)</f>
        <v>0.90138781886599728</v>
      </c>
      <c r="L12" s="15" t="str">
        <f>Table2[[#This Row],[Infected]]</f>
        <v>No</v>
      </c>
      <c r="M12" s="14">
        <f>RANK(N12,$N$2:$N$51,1)+COUNTIF($N$2:N12,N12)-1</f>
        <v>16</v>
      </c>
      <c r="N12" s="11">
        <f>SQRT((Table4[[#This Row],[ExposureNormalized]]-$F$59)^2+(Table4[[#This Row],[MaritalStatusNormalized]]-$G$59)^2+(Table4[[#This Row],[MonthAtHospitalNormalized]]-$H$59)^2)</f>
        <v>0.26511406437235213</v>
      </c>
      <c r="O12" s="15" t="str">
        <f>Table4[[#This Row],[Infected]]</f>
        <v>No</v>
      </c>
      <c r="P12" s="14">
        <f>RANK(Q12,$Q$2:$Q$51,1)+COUNTIF($Q$2:Q12,Q12)-1</f>
        <v>23</v>
      </c>
      <c r="Q12" s="11">
        <f>SQRT((Table4[[#This Row],[ExposureNormalized]]-$F$60)^2+(Table4[[#This Row],[MaritalStatusNormalized]]-$G$60)^2+(Table4[[#This Row],[MonthAtHospitalNormalized]]-$H$60)^2)</f>
        <v>0.52117779843145151</v>
      </c>
      <c r="R12" s="15" t="str">
        <f>Table4[[#This Row],[Infected]]</f>
        <v>No</v>
      </c>
    </row>
    <row r="13" spans="1:18" ht="16" x14ac:dyDescent="0.2">
      <c r="A13" s="10">
        <v>2</v>
      </c>
      <c r="B13" s="10" t="s">
        <v>4</v>
      </c>
      <c r="C13" s="10">
        <v>7</v>
      </c>
      <c r="D13" s="12" t="s">
        <v>5</v>
      </c>
      <c r="F13" s="7">
        <f>Table2[[#This Row],[Exposure]]/4</f>
        <v>0.5</v>
      </c>
      <c r="G13" s="7">
        <f>IF(Table2[[#This Row],[MaritalStatus]]="Married",1,0.5)</f>
        <v>1</v>
      </c>
      <c r="H13" s="11">
        <f>Table2[[#This Row],[MonthAtHospital]]/MAX(Table2[MonthAtHospital])</f>
        <v>0.20588235294117646</v>
      </c>
      <c r="I13" s="15" t="str">
        <f>Table2[[#This Row],[Infected]]</f>
        <v>No</v>
      </c>
      <c r="J13" s="14">
        <f>RANK(K13,$K$2:$K$51,1)+COUNTIF($K$2:K13,K13)-1</f>
        <v>7</v>
      </c>
      <c r="K13" s="11">
        <f>SQRT((Table4[[#This Row],[ExposureNormalized]]-$F$58)^2+(Table4[[#This Row],[MaritalStatusNormalized]]-$G$58)^2+(Table4[[#This Row],[MonthAtHospitalNormalized]]-$H$58)^2)</f>
        <v>0.30600958892183544</v>
      </c>
      <c r="L13" s="15" t="str">
        <f>Table2[[#This Row],[Infected]]</f>
        <v>No</v>
      </c>
      <c r="M13" s="14">
        <f>RANK(N13,$N$2:$N$51,1)+COUNTIF($N$2:N13,N13)-1</f>
        <v>38</v>
      </c>
      <c r="N13" s="11">
        <f>SQRT((Table4[[#This Row],[ExposureNormalized]]-$F$59)^2+(Table4[[#This Row],[MaritalStatusNormalized]]-$G$59)^2+(Table4[[#This Row],[MonthAtHospitalNormalized]]-$H$59)^2)</f>
        <v>0.56593768837923109</v>
      </c>
      <c r="O13" s="15" t="str">
        <f>Table4[[#This Row],[Infected]]</f>
        <v>No</v>
      </c>
      <c r="P13" s="14">
        <f>RANK(Q13,$Q$2:$Q$51,1)+COUNTIF($Q$2:Q13,Q13)-1</f>
        <v>16</v>
      </c>
      <c r="Q13" s="11">
        <f>SQRT((Table4[[#This Row],[ExposureNormalized]]-$F$60)^2+(Table4[[#This Row],[MaritalStatusNormalized]]-$G$60)^2+(Table4[[#This Row],[MonthAtHospitalNormalized]]-$H$60)^2)</f>
        <v>0.50086430488018829</v>
      </c>
      <c r="R13" s="15" t="str">
        <f>Table4[[#This Row],[Infected]]</f>
        <v>No</v>
      </c>
    </row>
    <row r="14" spans="1:18" ht="16" x14ac:dyDescent="0.2">
      <c r="A14" s="10">
        <v>1</v>
      </c>
      <c r="B14" s="10" t="s">
        <v>7</v>
      </c>
      <c r="C14" s="10">
        <v>2</v>
      </c>
      <c r="D14" s="12" t="s">
        <v>6</v>
      </c>
      <c r="F14" s="7">
        <f>Table2[[#This Row],[Exposure]]/4</f>
        <v>0.25</v>
      </c>
      <c r="G14" s="7">
        <f>IF(Table2[[#This Row],[MaritalStatus]]="Married",1,0.5)</f>
        <v>0.5</v>
      </c>
      <c r="H14" s="11">
        <f>Table2[[#This Row],[MonthAtHospital]]/MAX(Table2[MonthAtHospital])</f>
        <v>5.8823529411764705E-2</v>
      </c>
      <c r="I14" s="15" t="str">
        <f>Table2[[#This Row],[Infected]]</f>
        <v>Yes</v>
      </c>
      <c r="J14" s="14">
        <f>RANK(K14,$K$2:$K$51,1)+COUNTIF($K$2:K14,K14)-1</f>
        <v>13</v>
      </c>
      <c r="K14" s="11">
        <f>SQRT((Table4[[#This Row],[ExposureNormalized]]-$F$58)^2+(Table4[[#This Row],[MaritalStatusNormalized]]-$G$58)^2+(Table4[[#This Row],[MonthAtHospitalNormalized]]-$H$58)^2)</f>
        <v>0.50086430488018829</v>
      </c>
      <c r="L14" s="15" t="str">
        <f>Table2[[#This Row],[Infected]]</f>
        <v>Yes</v>
      </c>
      <c r="M14" s="14">
        <f>RANK(N14,$N$2:$N$51,1)+COUNTIF($N$2:N14,N14)-1</f>
        <v>22</v>
      </c>
      <c r="N14" s="11">
        <f>SQRT((Table4[[#This Row],[ExposureNormalized]]-$F$59)^2+(Table4[[#This Row],[MaritalStatusNormalized]]-$G$59)^2+(Table4[[#This Row],[MonthAtHospitalNormalized]]-$H$59)^2)</f>
        <v>0.50344831672422619</v>
      </c>
      <c r="O14" s="15" t="str">
        <f>Table4[[#This Row],[Infected]]</f>
        <v>Yes</v>
      </c>
      <c r="P14" s="14">
        <f>RANK(Q14,$Q$2:$Q$51,1)+COUNTIF($Q$2:Q14,Q14)-1</f>
        <v>8</v>
      </c>
      <c r="Q14" s="11">
        <f>SQRT((Table4[[#This Row],[ExposureNormalized]]-$F$60)^2+(Table4[[#This Row],[MaritalStatusNormalized]]-$G$60)^2+(Table4[[#This Row],[MonthAtHospitalNormalized]]-$H$60)^2)</f>
        <v>0.27629844453023433</v>
      </c>
      <c r="R14" s="15" t="str">
        <f>Table4[[#This Row],[Infected]]</f>
        <v>Yes</v>
      </c>
    </row>
    <row r="15" spans="1:18" ht="16" x14ac:dyDescent="0.2">
      <c r="A15" s="10">
        <v>3</v>
      </c>
      <c r="B15" s="10" t="s">
        <v>4</v>
      </c>
      <c r="C15" s="10">
        <v>10</v>
      </c>
      <c r="D15" s="12" t="s">
        <v>5</v>
      </c>
      <c r="F15" s="7">
        <f>Table2[[#This Row],[Exposure]]/4</f>
        <v>0.75</v>
      </c>
      <c r="G15" s="7">
        <f>IF(Table2[[#This Row],[MaritalStatus]]="Married",1,0.5)</f>
        <v>1</v>
      </c>
      <c r="H15" s="11">
        <f>Table2[[#This Row],[MonthAtHospital]]/MAX(Table2[MonthAtHospital])</f>
        <v>0.29411764705882354</v>
      </c>
      <c r="I15" s="15" t="str">
        <f>Table2[[#This Row],[Infected]]</f>
        <v>No</v>
      </c>
      <c r="J15" s="14">
        <f>RANK(K15,$K$2:$K$51,1)+COUNTIF($K$2:K15,K15)-1</f>
        <v>24</v>
      </c>
      <c r="K15" s="11">
        <f>SQRT((Table4[[#This Row],[ExposureNormalized]]-$F$58)^2+(Table4[[#This Row],[MaritalStatusNormalized]]-$G$58)^2+(Table4[[#This Row],[MonthAtHospitalNormalized]]-$H$58)^2)</f>
        <v>0.56574659004915717</v>
      </c>
      <c r="L15" s="15" t="str">
        <f>Table2[[#This Row],[Infected]]</f>
        <v>No</v>
      </c>
      <c r="M15" s="14">
        <f>RANK(N15,$N$2:$N$51,1)+COUNTIF($N$2:N15,N15)-1</f>
        <v>31</v>
      </c>
      <c r="N15" s="11">
        <f>SQRT((Table4[[#This Row],[ExposureNormalized]]-$F$59)^2+(Table4[[#This Row],[MaritalStatusNormalized]]-$G$59)^2+(Table4[[#This Row],[MonthAtHospitalNormalized]]-$H$59)^2)</f>
        <v>0.53022812874470437</v>
      </c>
      <c r="O15" s="15" t="str">
        <f>Table4[[#This Row],[Infected]]</f>
        <v>No</v>
      </c>
      <c r="P15" s="14">
        <f>RANK(Q15,$Q$2:$Q$51,1)+COUNTIF($Q$2:Q15,Q15)-1</f>
        <v>33</v>
      </c>
      <c r="Q15" s="11">
        <f>SQRT((Table4[[#This Row],[ExposureNormalized]]-$F$60)^2+(Table4[[#This Row],[MaritalStatusNormalized]]-$G$60)^2+(Table4[[#This Row],[MonthAtHospitalNormalized]]-$H$60)^2)</f>
        <v>0.57126248822220682</v>
      </c>
      <c r="R15" s="15" t="str">
        <f>Table4[[#This Row],[Infected]]</f>
        <v>No</v>
      </c>
    </row>
    <row r="16" spans="1:18" ht="16" x14ac:dyDescent="0.2">
      <c r="A16" s="10">
        <v>1</v>
      </c>
      <c r="B16" s="10" t="s">
        <v>4</v>
      </c>
      <c r="C16" s="10">
        <v>12</v>
      </c>
      <c r="D16" s="12" t="s">
        <v>6</v>
      </c>
      <c r="F16" s="7">
        <f>Table2[[#This Row],[Exposure]]/4</f>
        <v>0.25</v>
      </c>
      <c r="G16" s="7">
        <f>IF(Table2[[#This Row],[MaritalStatus]]="Married",1,0.5)</f>
        <v>1</v>
      </c>
      <c r="H16" s="11">
        <f>Table2[[#This Row],[MonthAtHospital]]/MAX(Table2[MonthAtHospital])</f>
        <v>0.35294117647058826</v>
      </c>
      <c r="I16" s="15" t="str">
        <f>Table2[[#This Row],[Infected]]</f>
        <v>Yes</v>
      </c>
      <c r="J16" s="14">
        <f>RANK(K16,$K$2:$K$51,1)+COUNTIF($K$2:K16,K16)-1</f>
        <v>8</v>
      </c>
      <c r="K16" s="11">
        <f>SQRT((Table4[[#This Row],[ExposureNormalized]]-$F$58)^2+(Table4[[#This Row],[MaritalStatusNormalized]]-$G$58)^2+(Table4[[#This Row],[MonthAtHospitalNormalized]]-$H$58)^2)</f>
        <v>0.3235294117647059</v>
      </c>
      <c r="L16" s="15" t="str">
        <f>Table2[[#This Row],[Infected]]</f>
        <v>Yes</v>
      </c>
      <c r="M16" s="14">
        <f>RANK(N16,$N$2:$N$51,1)+COUNTIF($N$2:N16,N16)-1</f>
        <v>46</v>
      </c>
      <c r="N16" s="11">
        <f>SQRT((Table4[[#This Row],[ExposureNormalized]]-$F$59)^2+(Table4[[#This Row],[MaritalStatusNormalized]]-$G$59)^2+(Table4[[#This Row],[MonthAtHospitalNormalized]]-$H$59)^2)</f>
        <v>0.74522702701881927</v>
      </c>
      <c r="O16" s="15" t="str">
        <f>Table4[[#This Row],[Infected]]</f>
        <v>Yes</v>
      </c>
      <c r="P16" s="14">
        <f>RANK(Q16,$Q$2:$Q$51,1)+COUNTIF($Q$2:Q16,Q16)-1</f>
        <v>40</v>
      </c>
      <c r="Q16" s="11">
        <f>SQRT((Table4[[#This Row],[ExposureNormalized]]-$F$60)^2+(Table4[[#This Row],[MaritalStatusNormalized]]-$G$60)^2+(Table4[[#This Row],[MonthAtHospitalNormalized]]-$H$60)^2)</f>
        <v>0.58620974788219848</v>
      </c>
      <c r="R16" s="15" t="str">
        <f>Table4[[#This Row],[Infected]]</f>
        <v>Yes</v>
      </c>
    </row>
    <row r="17" spans="1:18" ht="16" x14ac:dyDescent="0.2">
      <c r="A17" s="10">
        <v>1</v>
      </c>
      <c r="B17" s="10" t="s">
        <v>4</v>
      </c>
      <c r="C17" s="10">
        <v>29</v>
      </c>
      <c r="D17" s="12" t="s">
        <v>5</v>
      </c>
      <c r="F17" s="7">
        <f>Table2[[#This Row],[Exposure]]/4</f>
        <v>0.25</v>
      </c>
      <c r="G17" s="7">
        <f>IF(Table2[[#This Row],[MaritalStatus]]="Married",1,0.5)</f>
        <v>1</v>
      </c>
      <c r="H17" s="11">
        <f>Table2[[#This Row],[MonthAtHospital]]/MAX(Table2[MonthAtHospital])</f>
        <v>0.8529411764705882</v>
      </c>
      <c r="I17" s="15" t="str">
        <f>Table2[[#This Row],[Infected]]</f>
        <v>No</v>
      </c>
      <c r="J17" s="14">
        <f>RANK(K17,$K$2:$K$51,1)+COUNTIF($K$2:K17,K17)-1</f>
        <v>38</v>
      </c>
      <c r="K17" s="11">
        <f>SQRT((Table4[[#This Row],[ExposureNormalized]]-$F$58)^2+(Table4[[#This Row],[MaritalStatusNormalized]]-$G$58)^2+(Table4[[#This Row],[MonthAtHospitalNormalized]]-$H$58)^2)</f>
        <v>0.82352941176470584</v>
      </c>
      <c r="L17" s="15" t="str">
        <f>Table2[[#This Row],[Infected]]</f>
        <v>No</v>
      </c>
      <c r="M17" s="14">
        <f>RANK(N17,$N$2:$N$51,1)+COUNTIF($N$2:N17,N17)-1</f>
        <v>49</v>
      </c>
      <c r="N17" s="11">
        <f>SQRT((Table4[[#This Row],[ExposureNormalized]]-$F$59)^2+(Table4[[#This Row],[MaritalStatusNormalized]]-$G$59)^2+(Table4[[#This Row],[MonthAtHospitalNormalized]]-$H$59)^2)</f>
        <v>1.0201261880014485</v>
      </c>
      <c r="O17" s="15" t="str">
        <f>Table4[[#This Row],[Infected]]</f>
        <v>No</v>
      </c>
      <c r="P17" s="14">
        <f>RANK(Q17,$Q$2:$Q$51,1)+COUNTIF($Q$2:Q17,Q17)-1</f>
        <v>49</v>
      </c>
      <c r="Q17" s="11">
        <f>SQRT((Table4[[#This Row],[ExposureNormalized]]-$F$60)^2+(Table4[[#This Row],[MaritalStatusNormalized]]-$G$60)^2+(Table4[[#This Row],[MonthAtHospitalNormalized]]-$H$60)^2)</f>
        <v>0.87756051457857009</v>
      </c>
      <c r="R17" s="15" t="str">
        <f>Table4[[#This Row],[Infected]]</f>
        <v>No</v>
      </c>
    </row>
    <row r="18" spans="1:18" ht="16" x14ac:dyDescent="0.2">
      <c r="A18" s="10">
        <v>4</v>
      </c>
      <c r="B18" s="10" t="s">
        <v>4</v>
      </c>
      <c r="C18" s="10">
        <v>22</v>
      </c>
      <c r="D18" s="12" t="s">
        <v>5</v>
      </c>
      <c r="F18" s="7">
        <f>Table2[[#This Row],[Exposure]]/4</f>
        <v>1</v>
      </c>
      <c r="G18" s="7">
        <f>IF(Table2[[#This Row],[MaritalStatus]]="Married",1,0.5)</f>
        <v>1</v>
      </c>
      <c r="H18" s="11">
        <f>Table2[[#This Row],[MonthAtHospital]]/MAX(Table2[MonthAtHospital])</f>
        <v>0.6470588235294118</v>
      </c>
      <c r="I18" s="15" t="str">
        <f>Table2[[#This Row],[Infected]]</f>
        <v>No</v>
      </c>
      <c r="J18" s="14">
        <f>RANK(K18,$K$2:$K$51,1)+COUNTIF($K$2:K18,K18)-1</f>
        <v>50</v>
      </c>
      <c r="K18" s="11">
        <f>SQRT((Table4[[#This Row],[ExposureNormalized]]-$F$58)^2+(Table4[[#This Row],[MaritalStatusNormalized]]-$G$58)^2+(Table4[[#This Row],[MonthAtHospitalNormalized]]-$H$58)^2)</f>
        <v>0.97159039171523121</v>
      </c>
      <c r="L18" s="15" t="str">
        <f>Table2[[#This Row],[Infected]]</f>
        <v>No</v>
      </c>
      <c r="M18" s="14">
        <f>RANK(N18,$N$2:$N$51,1)+COUNTIF($N$2:N18,N18)-1</f>
        <v>47</v>
      </c>
      <c r="N18" s="11">
        <f>SQRT((Table4[[#This Row],[ExposureNormalized]]-$F$59)^2+(Table4[[#This Row],[MaritalStatusNormalized]]-$G$59)^2+(Table4[[#This Row],[MonthAtHospitalNormalized]]-$H$59)^2)</f>
        <v>0.76992000662990734</v>
      </c>
      <c r="O18" s="15" t="str">
        <f>Table4[[#This Row],[Infected]]</f>
        <v>No</v>
      </c>
      <c r="P18" s="14">
        <f>RANK(Q18,$Q$2:$Q$51,1)+COUNTIF($Q$2:Q18,Q18)-1</f>
        <v>48</v>
      </c>
      <c r="Q18" s="11">
        <f>SQRT((Table4[[#This Row],[ExposureNormalized]]-$F$60)^2+(Table4[[#This Row],[MaritalStatusNormalized]]-$G$60)^2+(Table4[[#This Row],[MonthAtHospitalNormalized]]-$H$60)^2)</f>
        <v>0.84938406342315598</v>
      </c>
      <c r="R18" s="15" t="str">
        <f>Table4[[#This Row],[Infected]]</f>
        <v>No</v>
      </c>
    </row>
    <row r="19" spans="1:18" ht="16" x14ac:dyDescent="0.2">
      <c r="A19" s="10">
        <v>2</v>
      </c>
      <c r="B19" s="10" t="s">
        <v>4</v>
      </c>
      <c r="C19" s="10">
        <v>1</v>
      </c>
      <c r="D19" s="12" t="s">
        <v>6</v>
      </c>
      <c r="F19" s="7">
        <f>Table2[[#This Row],[Exposure]]/4</f>
        <v>0.5</v>
      </c>
      <c r="G19" s="7">
        <f>IF(Table2[[#This Row],[MaritalStatus]]="Married",1,0.5)</f>
        <v>1</v>
      </c>
      <c r="H19" s="11">
        <f>Table2[[#This Row],[MonthAtHospital]]/MAX(Table2[MonthAtHospital])</f>
        <v>2.9411764705882353E-2</v>
      </c>
      <c r="I19" s="15" t="str">
        <f>Table2[[#This Row],[Infected]]</f>
        <v>Yes</v>
      </c>
      <c r="J19" s="14">
        <f>RANK(K19,$K$2:$K$51,1)+COUNTIF($K$2:K19,K19)-1</f>
        <v>3</v>
      </c>
      <c r="K19" s="11">
        <f>SQRT((Table4[[#This Row],[ExposureNormalized]]-$F$58)^2+(Table4[[#This Row],[MaritalStatusNormalized]]-$G$58)^2+(Table4[[#This Row],[MonthAtHospitalNormalized]]-$H$58)^2)</f>
        <v>0.25</v>
      </c>
      <c r="L19" s="15" t="str">
        <f>Table2[[#This Row],[Infected]]</f>
        <v>Yes</v>
      </c>
      <c r="M19" s="14">
        <f>RANK(N19,$N$2:$N$51,1)+COUNTIF($N$2:N19,N19)-1</f>
        <v>39</v>
      </c>
      <c r="N19" s="11">
        <f>SQRT((Table4[[#This Row],[ExposureNormalized]]-$F$59)^2+(Table4[[#This Row],[MaritalStatusNormalized]]-$G$59)^2+(Table4[[#This Row],[MonthAtHospitalNormalized]]-$H$59)^2)</f>
        <v>0.56593768837923109</v>
      </c>
      <c r="O19" s="15" t="str">
        <f>Table4[[#This Row],[Infected]]</f>
        <v>Yes</v>
      </c>
      <c r="P19" s="14">
        <f>RANK(Q19,$Q$2:$Q$51,1)+COUNTIF($Q$2:Q19,Q19)-1</f>
        <v>24</v>
      </c>
      <c r="Q19" s="11">
        <f>SQRT((Table4[[#This Row],[ExposureNormalized]]-$F$60)^2+(Table4[[#This Row],[MaritalStatusNormalized]]-$G$60)^2+(Table4[[#This Row],[MonthAtHospitalNormalized]]-$H$60)^2)</f>
        <v>0.52117779843145151</v>
      </c>
      <c r="R19" s="15" t="str">
        <f>Table4[[#This Row],[Infected]]</f>
        <v>Yes</v>
      </c>
    </row>
    <row r="20" spans="1:18" ht="16" x14ac:dyDescent="0.2">
      <c r="A20" s="10">
        <v>3</v>
      </c>
      <c r="B20" s="10" t="s">
        <v>4</v>
      </c>
      <c r="C20" s="10">
        <v>2</v>
      </c>
      <c r="D20" s="12" t="s">
        <v>5</v>
      </c>
      <c r="F20" s="7">
        <f>Table2[[#This Row],[Exposure]]/4</f>
        <v>0.75</v>
      </c>
      <c r="G20" s="7">
        <f>IF(Table2[[#This Row],[MaritalStatus]]="Married",1,0.5)</f>
        <v>1</v>
      </c>
      <c r="H20" s="11">
        <f>Table2[[#This Row],[MonthAtHospital]]/MAX(Table2[MonthAtHospital])</f>
        <v>5.8823529411764705E-2</v>
      </c>
      <c r="I20" s="15" t="str">
        <f>Table2[[#This Row],[Infected]]</f>
        <v>No</v>
      </c>
      <c r="J20" s="14">
        <f>RANK(K20,$K$2:$K$51,1)+COUNTIF($K$2:K20,K20)-1</f>
        <v>14</v>
      </c>
      <c r="K20" s="11">
        <f>SQRT((Table4[[#This Row],[ExposureNormalized]]-$F$58)^2+(Table4[[#This Row],[MaritalStatusNormalized]]-$G$58)^2+(Table4[[#This Row],[MonthAtHospitalNormalized]]-$H$58)^2)</f>
        <v>0.50086430488018829</v>
      </c>
      <c r="L20" s="15" t="str">
        <f>Table2[[#This Row],[Infected]]</f>
        <v>No</v>
      </c>
      <c r="M20" s="14">
        <f>RANK(N20,$N$2:$N$51,1)+COUNTIF($N$2:N20,N20)-1</f>
        <v>23</v>
      </c>
      <c r="N20" s="11">
        <f>SQRT((Table4[[#This Row],[ExposureNormalized]]-$F$59)^2+(Table4[[#This Row],[MaritalStatusNormalized]]-$G$59)^2+(Table4[[#This Row],[MonthAtHospitalNormalized]]-$H$59)^2)</f>
        <v>0.50344831672422619</v>
      </c>
      <c r="O20" s="15" t="str">
        <f>Table4[[#This Row],[Infected]]</f>
        <v>No</v>
      </c>
      <c r="P20" s="14">
        <f>RANK(Q20,$Q$2:$Q$51,1)+COUNTIF($Q$2:Q20,Q20)-1</f>
        <v>34</v>
      </c>
      <c r="Q20" s="11">
        <f>SQRT((Table4[[#This Row],[ExposureNormalized]]-$F$60)^2+(Table4[[#This Row],[MaritalStatusNormalized]]-$G$60)^2+(Table4[[#This Row],[MonthAtHospitalNormalized]]-$H$60)^2)</f>
        <v>0.57126248822220682</v>
      </c>
      <c r="R20" s="15" t="str">
        <f>Table4[[#This Row],[Infected]]</f>
        <v>No</v>
      </c>
    </row>
    <row r="21" spans="1:18" ht="16" x14ac:dyDescent="0.2">
      <c r="A21" s="10">
        <v>3</v>
      </c>
      <c r="B21" s="10" t="s">
        <v>7</v>
      </c>
      <c r="C21" s="10">
        <v>11</v>
      </c>
      <c r="D21" s="12" t="s">
        <v>5</v>
      </c>
      <c r="F21" s="7">
        <f>Table2[[#This Row],[Exposure]]/4</f>
        <v>0.75</v>
      </c>
      <c r="G21" s="7">
        <f>IF(Table2[[#This Row],[MaritalStatus]]="Married",1,0.5)</f>
        <v>0.5</v>
      </c>
      <c r="H21" s="11">
        <f>Table2[[#This Row],[MonthAtHospital]]/MAX(Table2[MonthAtHospital])</f>
        <v>0.3235294117647059</v>
      </c>
      <c r="I21" s="15" t="str">
        <f>Table2[[#This Row],[Infected]]</f>
        <v>No</v>
      </c>
      <c r="J21" s="14">
        <f>RANK(K21,$K$2:$K$51,1)+COUNTIF($K$2:K21,K21)-1</f>
        <v>36</v>
      </c>
      <c r="K21" s="11">
        <f>SQRT((Table4[[#This Row],[ExposureNormalized]]-$F$58)^2+(Table4[[#This Row],[MaritalStatusNormalized]]-$G$58)^2+(Table4[[#This Row],[MonthAtHospitalNormalized]]-$H$58)^2)</f>
        <v>0.76583626860538456</v>
      </c>
      <c r="L21" s="15" t="str">
        <f>Table2[[#This Row],[Infected]]</f>
        <v>No</v>
      </c>
      <c r="M21" s="14">
        <f>RANK(N21,$N$2:$N$51,1)+COUNTIF($N$2:N21,N21)-1</f>
        <v>5</v>
      </c>
      <c r="N21" s="11">
        <f>SQRT((Table4[[#This Row],[ExposureNormalized]]-$F$59)^2+(Table4[[#This Row],[MaritalStatusNormalized]]-$G$59)^2+(Table4[[#This Row],[MonthAtHospitalNormalized]]-$H$59)^2)</f>
        <v>0.20588235294117649</v>
      </c>
      <c r="O21" s="15" t="str">
        <f>Table4[[#This Row],[Infected]]</f>
        <v>No</v>
      </c>
      <c r="P21" s="14">
        <f>RANK(Q21,$Q$2:$Q$51,1)+COUNTIF($Q$2:Q21,Q21)-1</f>
        <v>10</v>
      </c>
      <c r="Q21" s="11">
        <f>SQRT((Table4[[#This Row],[ExposureNormalized]]-$F$60)^2+(Table4[[#This Row],[MaritalStatusNormalized]]-$G$60)^2+(Table4[[#This Row],[MonthAtHospitalNormalized]]-$H$60)^2)</f>
        <v>0.29004533710758851</v>
      </c>
      <c r="R21" s="15" t="str">
        <f>Table4[[#This Row],[Infected]]</f>
        <v>No</v>
      </c>
    </row>
    <row r="22" spans="1:18" ht="16" x14ac:dyDescent="0.2">
      <c r="A22" s="10">
        <v>2</v>
      </c>
      <c r="B22" s="10" t="s">
        <v>7</v>
      </c>
      <c r="C22" s="10">
        <v>3</v>
      </c>
      <c r="D22" s="12" t="s">
        <v>6</v>
      </c>
      <c r="F22" s="7">
        <f>Table2[[#This Row],[Exposure]]/4</f>
        <v>0.5</v>
      </c>
      <c r="G22" s="7">
        <f>IF(Table2[[#This Row],[MaritalStatus]]="Married",1,0.5)</f>
        <v>0.5</v>
      </c>
      <c r="H22" s="11">
        <f>Table2[[#This Row],[MonthAtHospital]]/MAX(Table2[MonthAtHospital])</f>
        <v>8.8235294117647065E-2</v>
      </c>
      <c r="I22" s="15" t="str">
        <f>Table2[[#This Row],[Infected]]</f>
        <v>Yes</v>
      </c>
      <c r="J22" s="14">
        <f>RANK(K22,$K$2:$K$51,1)+COUNTIF($K$2:K22,K22)-1</f>
        <v>23</v>
      </c>
      <c r="K22" s="11">
        <f>SQRT((Table4[[#This Row],[ExposureNormalized]]-$F$58)^2+(Table4[[#This Row],[MaritalStatusNormalized]]-$G$58)^2+(Table4[[#This Row],[MonthAtHospitalNormalized]]-$H$58)^2)</f>
        <v>0.56210337804754096</v>
      </c>
      <c r="L22" s="15" t="str">
        <f>Table2[[#This Row],[Infected]]</f>
        <v>Yes</v>
      </c>
      <c r="M22" s="14">
        <f>RANK(N22,$N$2:$N$51,1)+COUNTIF($N$2:N22,N22)-1</f>
        <v>6</v>
      </c>
      <c r="N22" s="11">
        <f>SQRT((Table4[[#This Row],[ExposureNormalized]]-$F$59)^2+(Table4[[#This Row],[MaritalStatusNormalized]]-$G$59)^2+(Table4[[#This Row],[MonthAtHospitalNormalized]]-$H$59)^2)</f>
        <v>0.25172415836211309</v>
      </c>
      <c r="O22" s="15" t="str">
        <f>Table4[[#This Row],[Infected]]</f>
        <v>Yes</v>
      </c>
      <c r="P22" s="14">
        <f>RANK(Q22,$Q$2:$Q$51,1)+COUNTIF($Q$2:Q22,Q22)-1</f>
        <v>3</v>
      </c>
      <c r="Q22" s="11">
        <f>SQRT((Table4[[#This Row],[ExposureNormalized]]-$F$60)^2+(Table4[[#This Row],[MaritalStatusNormalized]]-$G$60)^2+(Table4[[#This Row],[MonthAtHospitalNormalized]]-$H$60)^2)</f>
        <v>8.8235294117647065E-2</v>
      </c>
      <c r="R22" s="15" t="str">
        <f>Table4[[#This Row],[Infected]]</f>
        <v>Yes</v>
      </c>
    </row>
    <row r="23" spans="1:18" ht="16" x14ac:dyDescent="0.2">
      <c r="A23" s="10">
        <v>3</v>
      </c>
      <c r="B23" s="10" t="s">
        <v>4</v>
      </c>
      <c r="C23" s="10">
        <v>1</v>
      </c>
      <c r="D23" s="12" t="s">
        <v>6</v>
      </c>
      <c r="F23" s="7">
        <f>Table2[[#This Row],[Exposure]]/4</f>
        <v>0.75</v>
      </c>
      <c r="G23" s="7">
        <f>IF(Table2[[#This Row],[MaritalStatus]]="Married",1,0.5)</f>
        <v>1</v>
      </c>
      <c r="H23" s="11">
        <f>Table2[[#This Row],[MonthAtHospital]]/MAX(Table2[MonthAtHospital])</f>
        <v>2.9411764705882353E-2</v>
      </c>
      <c r="I23" s="15" t="str">
        <f>Table2[[#This Row],[Infected]]</f>
        <v>Yes</v>
      </c>
      <c r="J23" s="14">
        <f>RANK(K23,$K$2:$K$51,1)+COUNTIF($K$2:K23,K23)-1</f>
        <v>10</v>
      </c>
      <c r="K23" s="11">
        <f>SQRT((Table4[[#This Row],[ExposureNormalized]]-$F$58)^2+(Table4[[#This Row],[MaritalStatusNormalized]]-$G$58)^2+(Table4[[#This Row],[MonthAtHospitalNormalized]]-$H$58)^2)</f>
        <v>0.5</v>
      </c>
      <c r="L23" s="15" t="str">
        <f>Table2[[#This Row],[Infected]]</f>
        <v>Yes</v>
      </c>
      <c r="M23" s="14">
        <f>RANK(N23,$N$2:$N$51,1)+COUNTIF($N$2:N23,N23)-1</f>
        <v>28</v>
      </c>
      <c r="N23" s="11">
        <f>SQRT((Table4[[#This Row],[ExposureNormalized]]-$F$59)^2+(Table4[[#This Row],[MaritalStatusNormalized]]-$G$59)^2+(Table4[[#This Row],[MonthAtHospitalNormalized]]-$H$59)^2)</f>
        <v>0.50772577945976671</v>
      </c>
      <c r="O23" s="15" t="str">
        <f>Table4[[#This Row],[Infected]]</f>
        <v>Yes</v>
      </c>
      <c r="P23" s="14">
        <f>RANK(Q23,$Q$2:$Q$51,1)+COUNTIF($Q$2:Q23,Q23)-1</f>
        <v>38</v>
      </c>
      <c r="Q23" s="11">
        <f>SQRT((Table4[[#This Row],[ExposureNormalized]]-$F$60)^2+(Table4[[#This Row],[MaritalStatusNormalized]]-$G$60)^2+(Table4[[#This Row],[MonthAtHospitalNormalized]]-$H$60)^2)</f>
        <v>0.5780365884421631</v>
      </c>
      <c r="R23" s="15" t="str">
        <f>Table4[[#This Row],[Infected]]</f>
        <v>Yes</v>
      </c>
    </row>
    <row r="24" spans="1:18" ht="16" x14ac:dyDescent="0.2">
      <c r="A24" s="10">
        <v>3</v>
      </c>
      <c r="B24" s="10" t="s">
        <v>7</v>
      </c>
      <c r="C24" s="10">
        <v>1</v>
      </c>
      <c r="D24" s="12" t="s">
        <v>5</v>
      </c>
      <c r="F24" s="7">
        <f>Table2[[#This Row],[Exposure]]/4</f>
        <v>0.75</v>
      </c>
      <c r="G24" s="7">
        <f>IF(Table2[[#This Row],[MaritalStatus]]="Married",1,0.5)</f>
        <v>0.5</v>
      </c>
      <c r="H24" s="11">
        <f>Table2[[#This Row],[MonthAtHospital]]/MAX(Table2[MonthAtHospital])</f>
        <v>2.9411764705882353E-2</v>
      </c>
      <c r="I24" s="15" t="str">
        <f>Table2[[#This Row],[Infected]]</f>
        <v>No</v>
      </c>
      <c r="J24" s="14">
        <f>RANK(K24,$K$2:$K$51,1)+COUNTIF($K$2:K24,K24)-1</f>
        <v>28</v>
      </c>
      <c r="K24" s="11">
        <f>SQRT((Table4[[#This Row],[ExposureNormalized]]-$F$58)^2+(Table4[[#This Row],[MaritalStatusNormalized]]-$G$58)^2+(Table4[[#This Row],[MonthAtHospitalNormalized]]-$H$58)^2)</f>
        <v>0.70710678118654757</v>
      </c>
      <c r="L24" s="15" t="str">
        <f>Table2[[#This Row],[Infected]]</f>
        <v>No</v>
      </c>
      <c r="M24" s="14">
        <f>RANK(N24,$N$2:$N$51,1)+COUNTIF($N$2:N24,N24)-1</f>
        <v>1</v>
      </c>
      <c r="N24" s="11">
        <f>SQRT((Table4[[#This Row],[ExposureNormalized]]-$F$59)^2+(Table4[[#This Row],[MaritalStatusNormalized]]-$G$59)^2+(Table4[[#This Row],[MonthAtHospitalNormalized]]-$H$59)^2)</f>
        <v>8.8235294117647051E-2</v>
      </c>
      <c r="O24" s="15" t="str">
        <f>Table4[[#This Row],[Infected]]</f>
        <v>No</v>
      </c>
      <c r="P24" s="14">
        <f>RANK(Q24,$Q$2:$Q$51,1)+COUNTIF($Q$2:Q24,Q24)-1</f>
        <v>11</v>
      </c>
      <c r="Q24" s="11">
        <f>SQRT((Table4[[#This Row],[ExposureNormalized]]-$F$60)^2+(Table4[[#This Row],[MaritalStatusNormalized]]-$G$60)^2+(Table4[[#This Row],[MonthAtHospitalNormalized]]-$H$60)^2)</f>
        <v>0.29004533710758851</v>
      </c>
      <c r="R24" s="15" t="str">
        <f>Table4[[#This Row],[Infected]]</f>
        <v>No</v>
      </c>
    </row>
    <row r="25" spans="1:18" ht="16" x14ac:dyDescent="0.2">
      <c r="A25" s="10">
        <v>4</v>
      </c>
      <c r="B25" s="10" t="s">
        <v>4</v>
      </c>
      <c r="C25" s="10">
        <v>5</v>
      </c>
      <c r="D25" s="12" t="s">
        <v>5</v>
      </c>
      <c r="F25" s="7">
        <f>Table2[[#This Row],[Exposure]]/4</f>
        <v>1</v>
      </c>
      <c r="G25" s="7">
        <f>IF(Table2[[#This Row],[MaritalStatus]]="Married",1,0.5)</f>
        <v>1</v>
      </c>
      <c r="H25" s="11">
        <f>Table2[[#This Row],[MonthAtHospital]]/MAX(Table2[MonthAtHospital])</f>
        <v>0.14705882352941177</v>
      </c>
      <c r="I25" s="15" t="str">
        <f>Table2[[#This Row],[Infected]]</f>
        <v>No</v>
      </c>
      <c r="J25" s="14">
        <f>RANK(K25,$K$2:$K$51,1)+COUNTIF($K$2:K25,K25)-1</f>
        <v>35</v>
      </c>
      <c r="K25" s="11">
        <f>SQRT((Table4[[#This Row],[ExposureNormalized]]-$F$58)^2+(Table4[[#This Row],[MaritalStatusNormalized]]-$G$58)^2+(Table4[[#This Row],[MonthAtHospitalNormalized]]-$H$58)^2)</f>
        <v>0.75917114700825328</v>
      </c>
      <c r="L25" s="15" t="str">
        <f>Table2[[#This Row],[Infected]]</f>
        <v>No</v>
      </c>
      <c r="M25" s="14">
        <f>RANK(N25,$N$2:$N$51,1)+COUNTIF($N$2:N25,N25)-1</f>
        <v>34</v>
      </c>
      <c r="N25" s="11">
        <f>SQRT((Table4[[#This Row],[ExposureNormalized]]-$F$59)^2+(Table4[[#This Row],[MaritalStatusNormalized]]-$G$59)^2+(Table4[[#This Row],[MonthAtHospitalNormalized]]-$H$59)^2)</f>
        <v>0.55979018560806704</v>
      </c>
      <c r="O25" s="15" t="str">
        <f>Table4[[#This Row],[Infected]]</f>
        <v>No</v>
      </c>
      <c r="P25" s="14">
        <f>RANK(Q25,$Q$2:$Q$51,1)+COUNTIF($Q$2:Q25,Q25)-1</f>
        <v>43</v>
      </c>
      <c r="Q25" s="11">
        <f>SQRT((Table4[[#This Row],[ExposureNormalized]]-$F$60)^2+(Table4[[#This Row],[MaritalStatusNormalized]]-$G$60)^2+(Table4[[#This Row],[MonthAtHospitalNormalized]]-$H$60)^2)</f>
        <v>0.70771820091270377</v>
      </c>
      <c r="R25" s="15" t="str">
        <f>Table4[[#This Row],[Infected]]</f>
        <v>No</v>
      </c>
    </row>
    <row r="26" spans="1:18" ht="16" x14ac:dyDescent="0.2">
      <c r="A26" s="10">
        <v>1</v>
      </c>
      <c r="B26" s="10" t="s">
        <v>7</v>
      </c>
      <c r="C26" s="10">
        <v>9</v>
      </c>
      <c r="D26" s="12" t="s">
        <v>6</v>
      </c>
      <c r="F26" s="7">
        <f>Table2[[#This Row],[Exposure]]/4</f>
        <v>0.25</v>
      </c>
      <c r="G26" s="7">
        <f>IF(Table2[[#This Row],[MaritalStatus]]="Married",1,0.5)</f>
        <v>0.5</v>
      </c>
      <c r="H26" s="11">
        <f>Table2[[#This Row],[MonthAtHospital]]/MAX(Table2[MonthAtHospital])</f>
        <v>0.26470588235294118</v>
      </c>
      <c r="I26" s="15" t="str">
        <f>Table2[[#This Row],[Infected]]</f>
        <v>Yes</v>
      </c>
      <c r="J26" s="14">
        <f>RANK(K26,$K$2:$K$51,1)+COUNTIF($K$2:K26,K26)-1</f>
        <v>21</v>
      </c>
      <c r="K26" s="11">
        <f>SQRT((Table4[[#This Row],[ExposureNormalized]]-$F$58)^2+(Table4[[#This Row],[MaritalStatusNormalized]]-$G$58)^2+(Table4[[#This Row],[MonthAtHospitalNormalized]]-$H$58)^2)</f>
        <v>0.55259688906046867</v>
      </c>
      <c r="L26" s="15" t="str">
        <f>Table2[[#This Row],[Infected]]</f>
        <v>Yes</v>
      </c>
      <c r="M26" s="14">
        <f>RANK(N26,$N$2:$N$51,1)+COUNTIF($N$2:N26,N26)-1</f>
        <v>29</v>
      </c>
      <c r="N26" s="11">
        <f>SQRT((Table4[[#This Row],[ExposureNormalized]]-$F$59)^2+(Table4[[#This Row],[MaritalStatusNormalized]]-$G$59)^2+(Table4[[#This Row],[MonthAtHospitalNormalized]]-$H$59)^2)</f>
        <v>0.52117779843145151</v>
      </c>
      <c r="O26" s="15" t="str">
        <f>Table4[[#This Row],[Infected]]</f>
        <v>Yes</v>
      </c>
      <c r="P26" s="14">
        <f>RANK(Q26,$Q$2:$Q$51,1)+COUNTIF($Q$2:Q26,Q26)-1</f>
        <v>5</v>
      </c>
      <c r="Q26" s="11">
        <f>SQRT((Table4[[#This Row],[ExposureNormalized]]-$F$60)^2+(Table4[[#This Row],[MaritalStatusNormalized]]-$G$60)^2+(Table4[[#This Row],[MonthAtHospitalNormalized]]-$H$60)^2)</f>
        <v>0.26511406437235213</v>
      </c>
      <c r="R26" s="15" t="str">
        <f>Table4[[#This Row],[Infected]]</f>
        <v>Yes</v>
      </c>
    </row>
    <row r="27" spans="1:18" ht="16" x14ac:dyDescent="0.2">
      <c r="A27" s="10">
        <v>3</v>
      </c>
      <c r="B27" s="10" t="s">
        <v>7</v>
      </c>
      <c r="C27" s="10">
        <v>8</v>
      </c>
      <c r="D27" s="12" t="s">
        <v>5</v>
      </c>
      <c r="F27" s="7">
        <f>Table2[[#This Row],[Exposure]]/4</f>
        <v>0.75</v>
      </c>
      <c r="G27" s="7">
        <f>IF(Table2[[#This Row],[MaritalStatus]]="Married",1,0.5)</f>
        <v>0.5</v>
      </c>
      <c r="H27" s="11">
        <f>Table2[[#This Row],[MonthAtHospital]]/MAX(Table2[MonthAtHospital])</f>
        <v>0.23529411764705882</v>
      </c>
      <c r="I27" s="15" t="str">
        <f>Table2[[#This Row],[Infected]]</f>
        <v>No</v>
      </c>
      <c r="J27" s="14">
        <f>RANK(K27,$K$2:$K$51,1)+COUNTIF($K$2:K27,K27)-1</f>
        <v>31</v>
      </c>
      <c r="K27" s="11">
        <f>SQRT((Table4[[#This Row],[ExposureNormalized]]-$F$58)^2+(Table4[[#This Row],[MaritalStatusNormalized]]-$G$58)^2+(Table4[[#This Row],[MonthAtHospitalNormalized]]-$H$58)^2)</f>
        <v>0.73646964856170083</v>
      </c>
      <c r="L27" s="15" t="str">
        <f>Table2[[#This Row],[Infected]]</f>
        <v>No</v>
      </c>
      <c r="M27" s="14">
        <f>RANK(N27,$N$2:$N$51,1)+COUNTIF($N$2:N27,N27)-1</f>
        <v>3</v>
      </c>
      <c r="N27" s="11">
        <f>SQRT((Table4[[#This Row],[ExposureNormalized]]-$F$59)^2+(Table4[[#This Row],[MaritalStatusNormalized]]-$G$59)^2+(Table4[[#This Row],[MonthAtHospitalNormalized]]-$H$59)^2)</f>
        <v>0.11764705882352941</v>
      </c>
      <c r="O27" s="15" t="str">
        <f>Table4[[#This Row],[Infected]]</f>
        <v>No</v>
      </c>
      <c r="P27" s="14">
        <f>RANK(Q27,$Q$2:$Q$51,1)+COUNTIF($Q$2:Q27,Q27)-1</f>
        <v>4</v>
      </c>
      <c r="Q27" s="11">
        <f>SQRT((Table4[[#This Row],[ExposureNormalized]]-$F$60)^2+(Table4[[#This Row],[MaritalStatusNormalized]]-$G$60)^2+(Table4[[#This Row],[MonthAtHospitalNormalized]]-$H$60)^2)</f>
        <v>0.25682719406724969</v>
      </c>
      <c r="R27" s="15" t="str">
        <f>Table4[[#This Row],[Infected]]</f>
        <v>No</v>
      </c>
    </row>
    <row r="28" spans="1:18" ht="16" x14ac:dyDescent="0.2">
      <c r="A28" s="10">
        <v>3</v>
      </c>
      <c r="B28" s="10" t="s">
        <v>4</v>
      </c>
      <c r="C28" s="10">
        <v>5</v>
      </c>
      <c r="D28" s="12" t="s">
        <v>5</v>
      </c>
      <c r="F28" s="7">
        <f>Table2[[#This Row],[Exposure]]/4</f>
        <v>0.75</v>
      </c>
      <c r="G28" s="7">
        <f>IF(Table2[[#This Row],[MaritalStatus]]="Married",1,0.5)</f>
        <v>1</v>
      </c>
      <c r="H28" s="11">
        <f>Table2[[#This Row],[MonthAtHospital]]/MAX(Table2[MonthAtHospital])</f>
        <v>0.14705882352941177</v>
      </c>
      <c r="I28" s="15" t="str">
        <f>Table2[[#This Row],[Infected]]</f>
        <v>No</v>
      </c>
      <c r="J28" s="14">
        <f>RANK(K28,$K$2:$K$51,1)+COUNTIF($K$2:K28,K28)-1</f>
        <v>18</v>
      </c>
      <c r="K28" s="11">
        <f>SQRT((Table4[[#This Row],[ExposureNormalized]]-$F$58)^2+(Table4[[#This Row],[MaritalStatusNormalized]]-$G$58)^2+(Table4[[#This Row],[MonthAtHospitalNormalized]]-$H$58)^2)</f>
        <v>0.51365438813449937</v>
      </c>
      <c r="L28" s="15" t="str">
        <f>Table2[[#This Row],[Infected]]</f>
        <v>No</v>
      </c>
      <c r="M28" s="14">
        <f>RANK(N28,$N$2:$N$51,1)+COUNTIF($N$2:N28,N28)-1</f>
        <v>18</v>
      </c>
      <c r="N28" s="11">
        <f>SQRT((Table4[[#This Row],[ExposureNormalized]]-$F$59)^2+(Table4[[#This Row],[MaritalStatusNormalized]]-$G$59)^2+(Table4[[#This Row],[MonthAtHospitalNormalized]]-$H$59)^2)</f>
        <v>0.50086430488018829</v>
      </c>
      <c r="O28" s="15" t="str">
        <f>Table4[[#This Row],[Infected]]</f>
        <v>No</v>
      </c>
      <c r="P28" s="14">
        <f>RANK(Q28,$Q$2:$Q$51,1)+COUNTIF($Q$2:Q28,Q28)-1</f>
        <v>30</v>
      </c>
      <c r="Q28" s="11">
        <f>SQRT((Table4[[#This Row],[ExposureNormalized]]-$F$60)^2+(Table4[[#This Row],[MaritalStatusNormalized]]-$G$60)^2+(Table4[[#This Row],[MonthAtHospitalNormalized]]-$H$60)^2)</f>
        <v>0.55979018560806704</v>
      </c>
      <c r="R28" s="15" t="str">
        <f>Table4[[#This Row],[Infected]]</f>
        <v>No</v>
      </c>
    </row>
    <row r="29" spans="1:18" ht="16" x14ac:dyDescent="0.2">
      <c r="A29" s="10">
        <v>3</v>
      </c>
      <c r="B29" s="10" t="s">
        <v>7</v>
      </c>
      <c r="C29" s="10">
        <v>1</v>
      </c>
      <c r="D29" s="12" t="s">
        <v>5</v>
      </c>
      <c r="F29" s="7">
        <f>Table2[[#This Row],[Exposure]]/4</f>
        <v>0.75</v>
      </c>
      <c r="G29" s="7">
        <f>IF(Table2[[#This Row],[MaritalStatus]]="Married",1,0.5)</f>
        <v>0.5</v>
      </c>
      <c r="H29" s="11">
        <f>Table2[[#This Row],[MonthAtHospital]]/MAX(Table2[MonthAtHospital])</f>
        <v>2.9411764705882353E-2</v>
      </c>
      <c r="I29" s="15" t="str">
        <f>Table2[[#This Row],[Infected]]</f>
        <v>No</v>
      </c>
      <c r="J29" s="14">
        <f>RANK(K29,$K$2:$K$51,1)+COUNTIF($K$2:K29,K29)-1</f>
        <v>29</v>
      </c>
      <c r="K29" s="11">
        <f>SQRT((Table4[[#This Row],[ExposureNormalized]]-$F$58)^2+(Table4[[#This Row],[MaritalStatusNormalized]]-$G$58)^2+(Table4[[#This Row],[MonthAtHospitalNormalized]]-$H$58)^2)</f>
        <v>0.70710678118654757</v>
      </c>
      <c r="L29" s="15" t="str">
        <f>Table2[[#This Row],[Infected]]</f>
        <v>No</v>
      </c>
      <c r="M29" s="14">
        <f>RANK(N29,$N$2:$N$51,1)+COUNTIF($N$2:N29,N29)-1</f>
        <v>2</v>
      </c>
      <c r="N29" s="11">
        <f>SQRT((Table4[[#This Row],[ExposureNormalized]]-$F$59)^2+(Table4[[#This Row],[MaritalStatusNormalized]]-$G$59)^2+(Table4[[#This Row],[MonthAtHospitalNormalized]]-$H$59)^2)</f>
        <v>8.8235294117647051E-2</v>
      </c>
      <c r="O29" s="15" t="str">
        <f>Table4[[#This Row],[Infected]]</f>
        <v>No</v>
      </c>
      <c r="P29" s="14">
        <f>RANK(Q29,$Q$2:$Q$51,1)+COUNTIF($Q$2:Q29,Q29)-1</f>
        <v>12</v>
      </c>
      <c r="Q29" s="11">
        <f>SQRT((Table4[[#This Row],[ExposureNormalized]]-$F$60)^2+(Table4[[#This Row],[MaritalStatusNormalized]]-$G$60)^2+(Table4[[#This Row],[MonthAtHospitalNormalized]]-$H$60)^2)</f>
        <v>0.29004533710758851</v>
      </c>
      <c r="R29" s="15" t="str">
        <f>Table4[[#This Row],[Infected]]</f>
        <v>No</v>
      </c>
    </row>
    <row r="30" spans="1:18" ht="16" x14ac:dyDescent="0.2">
      <c r="A30" s="10">
        <v>2</v>
      </c>
      <c r="B30" s="10" t="s">
        <v>4</v>
      </c>
      <c r="C30" s="10">
        <v>5</v>
      </c>
      <c r="D30" s="12" t="s">
        <v>6</v>
      </c>
      <c r="F30" s="7">
        <f>Table2[[#This Row],[Exposure]]/4</f>
        <v>0.5</v>
      </c>
      <c r="G30" s="7">
        <f>IF(Table2[[#This Row],[MaritalStatus]]="Married",1,0.5)</f>
        <v>1</v>
      </c>
      <c r="H30" s="11">
        <f>Table2[[#This Row],[MonthAtHospital]]/MAX(Table2[MonthAtHospital])</f>
        <v>0.14705882352941177</v>
      </c>
      <c r="I30" s="15" t="str">
        <f>Table2[[#This Row],[Infected]]</f>
        <v>Yes</v>
      </c>
      <c r="J30" s="14">
        <f>RANK(K30,$K$2:$K$51,1)+COUNTIF($K$2:K30,K30)-1</f>
        <v>6</v>
      </c>
      <c r="K30" s="11">
        <f>SQRT((Table4[[#This Row],[ExposureNormalized]]-$F$58)^2+(Table4[[#This Row],[MaritalStatusNormalized]]-$G$58)^2+(Table4[[#This Row],[MonthAtHospitalNormalized]]-$H$58)^2)</f>
        <v>0.27629844453023433</v>
      </c>
      <c r="L30" s="15" t="str">
        <f>Table2[[#This Row],[Infected]]</f>
        <v>Yes</v>
      </c>
      <c r="M30" s="14">
        <f>RANK(N30,$N$2:$N$51,1)+COUNTIF($N$2:N30,N30)-1</f>
        <v>35</v>
      </c>
      <c r="N30" s="11">
        <f>SQRT((Table4[[#This Row],[ExposureNormalized]]-$F$59)^2+(Table4[[#This Row],[MaritalStatusNormalized]]-$G$59)^2+(Table4[[#This Row],[MonthAtHospitalNormalized]]-$H$59)^2)</f>
        <v>0.55979018560806704</v>
      </c>
      <c r="O30" s="15" t="str">
        <f>Table4[[#This Row],[Infected]]</f>
        <v>Yes</v>
      </c>
      <c r="P30" s="14">
        <f>RANK(Q30,$Q$2:$Q$51,1)+COUNTIF($Q$2:Q30,Q30)-1</f>
        <v>17</v>
      </c>
      <c r="Q30" s="11">
        <f>SQRT((Table4[[#This Row],[ExposureNormalized]]-$F$60)^2+(Table4[[#This Row],[MaritalStatusNormalized]]-$G$60)^2+(Table4[[#This Row],[MonthAtHospitalNormalized]]-$H$60)^2)</f>
        <v>0.50086430488018829</v>
      </c>
      <c r="R30" s="15" t="str">
        <f>Table4[[#This Row],[Infected]]</f>
        <v>Yes</v>
      </c>
    </row>
    <row r="31" spans="1:18" ht="16" x14ac:dyDescent="0.2">
      <c r="A31" s="10">
        <v>4</v>
      </c>
      <c r="B31" s="10" t="s">
        <v>4</v>
      </c>
      <c r="C31" s="10">
        <v>18</v>
      </c>
      <c r="D31" s="12" t="s">
        <v>5</v>
      </c>
      <c r="F31" s="7">
        <f>Table2[[#This Row],[Exposure]]/4</f>
        <v>1</v>
      </c>
      <c r="G31" s="7">
        <f>IF(Table2[[#This Row],[MaritalStatus]]="Married",1,0.5)</f>
        <v>1</v>
      </c>
      <c r="H31" s="11">
        <f>Table2[[#This Row],[MonthAtHospital]]/MAX(Table2[MonthAtHospital])</f>
        <v>0.52941176470588236</v>
      </c>
      <c r="I31" s="15" t="str">
        <f>Table2[[#This Row],[Infected]]</f>
        <v>No</v>
      </c>
      <c r="J31" s="14">
        <f>RANK(K31,$K$2:$K$51,1)+COUNTIF($K$2:K31,K31)-1</f>
        <v>41</v>
      </c>
      <c r="K31" s="11">
        <f>SQRT((Table4[[#This Row],[ExposureNormalized]]-$F$58)^2+(Table4[[#This Row],[MaritalStatusNormalized]]-$G$58)^2+(Table4[[#This Row],[MonthAtHospitalNormalized]]-$H$58)^2)</f>
        <v>0.90138781886599728</v>
      </c>
      <c r="L31" s="15" t="str">
        <f>Table2[[#This Row],[Infected]]</f>
        <v>No</v>
      </c>
      <c r="M31" s="14">
        <f>RANK(N31,$N$2:$N$51,1)+COUNTIF($N$2:N31,N31)-1</f>
        <v>42</v>
      </c>
      <c r="N31" s="11">
        <f>SQRT((Table4[[#This Row],[ExposureNormalized]]-$F$59)^2+(Table4[[#This Row],[MaritalStatusNormalized]]-$G$59)^2+(Table4[[#This Row],[MonthAtHospitalNormalized]]-$H$59)^2)</f>
        <v>0.69429833141840447</v>
      </c>
      <c r="O31" s="15" t="str">
        <f>Table4[[#This Row],[Infected]]</f>
        <v>No</v>
      </c>
      <c r="P31" s="14">
        <f>RANK(Q31,$Q$2:$Q$51,1)+COUNTIF($Q$2:Q31,Q31)-1</f>
        <v>47</v>
      </c>
      <c r="Q31" s="11">
        <f>SQRT((Table4[[#This Row],[ExposureNormalized]]-$F$60)^2+(Table4[[#This Row],[MaritalStatusNormalized]]-$G$60)^2+(Table4[[#This Row],[MonthAtHospitalNormalized]]-$H$60)^2)</f>
        <v>0.79029581426731788</v>
      </c>
      <c r="R31" s="15" t="str">
        <f>Table4[[#This Row],[Infected]]</f>
        <v>No</v>
      </c>
    </row>
    <row r="32" spans="1:18" ht="16" x14ac:dyDescent="0.2">
      <c r="A32" s="10">
        <v>4</v>
      </c>
      <c r="B32" s="10" t="s">
        <v>4</v>
      </c>
      <c r="C32" s="10">
        <v>3</v>
      </c>
      <c r="D32" s="12" t="s">
        <v>5</v>
      </c>
      <c r="F32" s="7">
        <f>Table2[[#This Row],[Exposure]]/4</f>
        <v>1</v>
      </c>
      <c r="G32" s="7">
        <f>IF(Table2[[#This Row],[MaritalStatus]]="Married",1,0.5)</f>
        <v>1</v>
      </c>
      <c r="H32" s="11">
        <f>Table2[[#This Row],[MonthAtHospital]]/MAX(Table2[MonthAtHospital])</f>
        <v>8.8235294117647065E-2</v>
      </c>
      <c r="I32" s="15" t="str">
        <f>Table2[[#This Row],[Infected]]</f>
        <v>No</v>
      </c>
      <c r="J32" s="14">
        <f>RANK(K32,$K$2:$K$51,1)+COUNTIF($K$2:K32,K32)-1</f>
        <v>32</v>
      </c>
      <c r="K32" s="11">
        <f>SQRT((Table4[[#This Row],[ExposureNormalized]]-$F$58)^2+(Table4[[#This Row],[MaritalStatusNormalized]]-$G$58)^2+(Table4[[#This Row],[MonthAtHospitalNormalized]]-$H$58)^2)</f>
        <v>0.75230326837815664</v>
      </c>
      <c r="L32" s="15" t="str">
        <f>Table2[[#This Row],[Infected]]</f>
        <v>No</v>
      </c>
      <c r="M32" s="14">
        <f>RANK(N32,$N$2:$N$51,1)+COUNTIF($N$2:N32,N32)-1</f>
        <v>36</v>
      </c>
      <c r="N32" s="11">
        <f>SQRT((Table4[[#This Row],[ExposureNormalized]]-$F$59)^2+(Table4[[#This Row],[MaritalStatusNormalized]]-$G$59)^2+(Table4[[#This Row],[MonthAtHospitalNormalized]]-$H$59)^2)</f>
        <v>0.55979018560806704</v>
      </c>
      <c r="O32" s="15" t="str">
        <f>Table4[[#This Row],[Infected]]</f>
        <v>No</v>
      </c>
      <c r="P32" s="14">
        <f>RANK(Q32,$Q$2:$Q$51,1)+COUNTIF($Q$2:Q32,Q32)-1</f>
        <v>45</v>
      </c>
      <c r="Q32" s="11">
        <f>SQRT((Table4[[#This Row],[ExposureNormalized]]-$F$60)^2+(Table4[[#This Row],[MaritalStatusNormalized]]-$G$60)^2+(Table4[[#This Row],[MonthAtHospitalNormalized]]-$H$60)^2)</f>
        <v>0.71259067291680689</v>
      </c>
      <c r="R32" s="15" t="str">
        <f>Table4[[#This Row],[Infected]]</f>
        <v>No</v>
      </c>
    </row>
    <row r="33" spans="1:18" ht="16" x14ac:dyDescent="0.2">
      <c r="A33" s="10">
        <v>3</v>
      </c>
      <c r="B33" s="10" t="s">
        <v>7</v>
      </c>
      <c r="C33" s="10">
        <v>10</v>
      </c>
      <c r="D33" s="12" t="s">
        <v>5</v>
      </c>
      <c r="F33" s="7">
        <f>Table2[[#This Row],[Exposure]]/4</f>
        <v>0.75</v>
      </c>
      <c r="G33" s="7">
        <f>IF(Table2[[#This Row],[MaritalStatus]]="Married",1,0.5)</f>
        <v>0.5</v>
      </c>
      <c r="H33" s="11">
        <f>Table2[[#This Row],[MonthAtHospital]]/MAX(Table2[MonthAtHospital])</f>
        <v>0.29411764705882354</v>
      </c>
      <c r="I33" s="15" t="str">
        <f>Table2[[#This Row],[Infected]]</f>
        <v>No</v>
      </c>
      <c r="J33" s="14">
        <f>RANK(K33,$K$2:$K$51,1)+COUNTIF($K$2:K33,K33)-1</f>
        <v>34</v>
      </c>
      <c r="K33" s="11">
        <f>SQRT((Table4[[#This Row],[ExposureNormalized]]-$F$58)^2+(Table4[[#This Row],[MaritalStatusNormalized]]-$G$58)^2+(Table4[[#This Row],[MonthAtHospitalNormalized]]-$H$58)^2)</f>
        <v>0.75502927370549622</v>
      </c>
      <c r="L33" s="15" t="str">
        <f>Table2[[#This Row],[Infected]]</f>
        <v>No</v>
      </c>
      <c r="M33" s="14">
        <f>RANK(N33,$N$2:$N$51,1)+COUNTIF($N$2:N33,N33)-1</f>
        <v>4</v>
      </c>
      <c r="N33" s="11">
        <f>SQRT((Table4[[#This Row],[ExposureNormalized]]-$F$59)^2+(Table4[[#This Row],[MaritalStatusNormalized]]-$G$59)^2+(Table4[[#This Row],[MonthAtHospitalNormalized]]-$H$59)^2)</f>
        <v>0.17647058823529413</v>
      </c>
      <c r="O33" s="15" t="str">
        <f>Table4[[#This Row],[Infected]]</f>
        <v>No</v>
      </c>
      <c r="P33" s="14">
        <f>RANK(Q33,$Q$2:$Q$51,1)+COUNTIF($Q$2:Q33,Q33)-1</f>
        <v>9</v>
      </c>
      <c r="Q33" s="11">
        <f>SQRT((Table4[[#This Row],[ExposureNormalized]]-$F$60)^2+(Table4[[#This Row],[MaritalStatusNormalized]]-$G$60)^2+(Table4[[#This Row],[MonthAtHospitalNormalized]]-$H$60)^2)</f>
        <v>0.27629844453023433</v>
      </c>
      <c r="R33" s="15" t="str">
        <f>Table4[[#This Row],[Infected]]</f>
        <v>No</v>
      </c>
    </row>
    <row r="34" spans="1:18" ht="16" x14ac:dyDescent="0.2">
      <c r="A34" s="10">
        <v>1</v>
      </c>
      <c r="B34" s="10" t="s">
        <v>4</v>
      </c>
      <c r="C34" s="10">
        <v>10</v>
      </c>
      <c r="D34" s="12" t="s">
        <v>5</v>
      </c>
      <c r="F34" s="7">
        <f>Table2[[#This Row],[Exposure]]/4</f>
        <v>0.25</v>
      </c>
      <c r="G34" s="7">
        <f>IF(Table2[[#This Row],[MaritalStatus]]="Married",1,0.5)</f>
        <v>1</v>
      </c>
      <c r="H34" s="11">
        <f>Table2[[#This Row],[MonthAtHospital]]/MAX(Table2[MonthAtHospital])</f>
        <v>0.29411764705882354</v>
      </c>
      <c r="I34" s="15" t="str">
        <f>Table2[[#This Row],[Infected]]</f>
        <v>No</v>
      </c>
      <c r="J34" s="14">
        <f>RANK(K34,$K$2:$K$51,1)+COUNTIF($K$2:K34,K34)-1</f>
        <v>5</v>
      </c>
      <c r="K34" s="11">
        <f>SQRT((Table4[[#This Row],[ExposureNormalized]]-$F$58)^2+(Table4[[#This Row],[MaritalStatusNormalized]]-$G$58)^2+(Table4[[#This Row],[MonthAtHospitalNormalized]]-$H$58)^2)</f>
        <v>0.26470588235294118</v>
      </c>
      <c r="L34" s="15" t="str">
        <f>Table2[[#This Row],[Infected]]</f>
        <v>No</v>
      </c>
      <c r="M34" s="14">
        <f>RANK(N34,$N$2:$N$51,1)+COUNTIF($N$2:N34,N34)-1</f>
        <v>45</v>
      </c>
      <c r="N34" s="11">
        <f>SQRT((Table4[[#This Row],[ExposureNormalized]]-$F$59)^2+(Table4[[#This Row],[MaritalStatusNormalized]]-$G$59)^2+(Table4[[#This Row],[MonthAtHospitalNormalized]]-$H$59)^2)</f>
        <v>0.72879480549199216</v>
      </c>
      <c r="O34" s="15" t="str">
        <f>Table4[[#This Row],[Infected]]</f>
        <v>No</v>
      </c>
      <c r="P34" s="14">
        <f>RANK(Q34,$Q$2:$Q$51,1)+COUNTIF($Q$2:Q34,Q34)-1</f>
        <v>35</v>
      </c>
      <c r="Q34" s="11">
        <f>SQRT((Table4[[#This Row],[ExposureNormalized]]-$F$60)^2+(Table4[[#This Row],[MaritalStatusNormalized]]-$G$60)^2+(Table4[[#This Row],[MonthAtHospitalNormalized]]-$H$60)^2)</f>
        <v>0.57126248822220682</v>
      </c>
      <c r="R34" s="15" t="str">
        <f>Table4[[#This Row],[Infected]]</f>
        <v>No</v>
      </c>
    </row>
    <row r="35" spans="1:18" ht="16" x14ac:dyDescent="0.2">
      <c r="A35" s="10">
        <v>4</v>
      </c>
      <c r="B35" s="10" t="s">
        <v>4</v>
      </c>
      <c r="C35" s="10">
        <v>8</v>
      </c>
      <c r="D35" s="12" t="s">
        <v>5</v>
      </c>
      <c r="F35" s="7">
        <f>Table2[[#This Row],[Exposure]]/4</f>
        <v>1</v>
      </c>
      <c r="G35" s="7">
        <f>IF(Table2[[#This Row],[MaritalStatus]]="Married",1,0.5)</f>
        <v>1</v>
      </c>
      <c r="H35" s="11">
        <f>Table2[[#This Row],[MonthAtHospital]]/MAX(Table2[MonthAtHospital])</f>
        <v>0.23529411764705882</v>
      </c>
      <c r="I35" s="15" t="str">
        <f>Table2[[#This Row],[Infected]]</f>
        <v>No</v>
      </c>
      <c r="J35" s="14">
        <f>RANK(K35,$K$2:$K$51,1)+COUNTIF($K$2:K35,K35)-1</f>
        <v>37</v>
      </c>
      <c r="K35" s="11">
        <f>SQRT((Table4[[#This Row],[ExposureNormalized]]-$F$58)^2+(Table4[[#This Row],[MaritalStatusNormalized]]-$G$58)^2+(Table4[[#This Row],[MonthAtHospitalNormalized]]-$H$58)^2)</f>
        <v>0.77774516601043253</v>
      </c>
      <c r="L35" s="15" t="str">
        <f>Table2[[#This Row],[Infected]]</f>
        <v>No</v>
      </c>
      <c r="M35" s="14">
        <f>RANK(N35,$N$2:$N$51,1)+COUNTIF($N$2:N35,N35)-1</f>
        <v>40</v>
      </c>
      <c r="N35" s="11">
        <f>SQRT((Table4[[#This Row],[ExposureNormalized]]-$F$59)^2+(Table4[[#This Row],[MaritalStatusNormalized]]-$G$59)^2+(Table4[[#This Row],[MonthAtHospitalNormalized]]-$H$59)^2)</f>
        <v>0.57126248822220682</v>
      </c>
      <c r="O35" s="15" t="str">
        <f>Table4[[#This Row],[Infected]]</f>
        <v>No</v>
      </c>
      <c r="P35" s="14">
        <f>RANK(Q35,$Q$2:$Q$51,1)+COUNTIF($Q$2:Q35,Q35)-1</f>
        <v>44</v>
      </c>
      <c r="Q35" s="11">
        <f>SQRT((Table4[[#This Row],[ExposureNormalized]]-$F$60)^2+(Table4[[#This Row],[MaritalStatusNormalized]]-$G$60)^2+(Table4[[#This Row],[MonthAtHospitalNormalized]]-$H$60)^2)</f>
        <v>0.70954929893028351</v>
      </c>
      <c r="R35" s="15" t="str">
        <f>Table4[[#This Row],[Infected]]</f>
        <v>No</v>
      </c>
    </row>
    <row r="36" spans="1:18" ht="16" x14ac:dyDescent="0.2">
      <c r="A36" s="10">
        <v>2</v>
      </c>
      <c r="B36" s="10" t="s">
        <v>7</v>
      </c>
      <c r="C36" s="10">
        <v>5</v>
      </c>
      <c r="D36" s="12" t="s">
        <v>5</v>
      </c>
      <c r="F36" s="7">
        <f>Table2[[#This Row],[Exposure]]/4</f>
        <v>0.5</v>
      </c>
      <c r="G36" s="7">
        <f>IF(Table2[[#This Row],[MaritalStatus]]="Married",1,0.5)</f>
        <v>0.5</v>
      </c>
      <c r="H36" s="11">
        <f>Table2[[#This Row],[MonthAtHospital]]/MAX(Table2[MonthAtHospital])</f>
        <v>0.14705882352941177</v>
      </c>
      <c r="I36" s="15" t="str">
        <f>Table2[[#This Row],[Infected]]</f>
        <v>No</v>
      </c>
      <c r="J36" s="14">
        <f>RANK(K36,$K$2:$K$51,1)+COUNTIF($K$2:K36,K36)-1</f>
        <v>25</v>
      </c>
      <c r="K36" s="11">
        <f>SQRT((Table4[[#This Row],[ExposureNormalized]]-$F$58)^2+(Table4[[#This Row],[MaritalStatusNormalized]]-$G$58)^2+(Table4[[#This Row],[MonthAtHospitalNormalized]]-$H$58)^2)</f>
        <v>0.57126248822220682</v>
      </c>
      <c r="L36" s="15" t="str">
        <f>Table2[[#This Row],[Infected]]</f>
        <v>No</v>
      </c>
      <c r="M36" s="14">
        <f>RANK(N36,$N$2:$N$51,1)+COUNTIF($N$2:N36,N36)-1</f>
        <v>7</v>
      </c>
      <c r="N36" s="11">
        <f>SQRT((Table4[[#This Row],[ExposureNormalized]]-$F$59)^2+(Table4[[#This Row],[MaritalStatusNormalized]]-$G$59)^2+(Table4[[#This Row],[MonthAtHospitalNormalized]]-$H$59)^2)</f>
        <v>0.25172415836211309</v>
      </c>
      <c r="O36" s="15" t="str">
        <f>Table4[[#This Row],[Infected]]</f>
        <v>No</v>
      </c>
      <c r="P36" s="14">
        <f>RANK(Q36,$Q$2:$Q$51,1)+COUNTIF($Q$2:Q36,Q36)-1</f>
        <v>2</v>
      </c>
      <c r="Q36" s="11">
        <f>SQRT((Table4[[#This Row],[ExposureNormalized]]-$F$60)^2+(Table4[[#This Row],[MaritalStatusNormalized]]-$G$60)^2+(Table4[[#This Row],[MonthAtHospitalNormalized]]-$H$60)^2)</f>
        <v>2.9411764705882359E-2</v>
      </c>
      <c r="R36" s="15" t="str">
        <f>Table4[[#This Row],[Infected]]</f>
        <v>No</v>
      </c>
    </row>
    <row r="37" spans="1:18" ht="16" x14ac:dyDescent="0.2">
      <c r="A37" s="10">
        <v>1</v>
      </c>
      <c r="B37" s="10" t="s">
        <v>7</v>
      </c>
      <c r="C37" s="10">
        <v>3</v>
      </c>
      <c r="D37" s="12" t="s">
        <v>5</v>
      </c>
      <c r="F37" s="7">
        <f>Table2[[#This Row],[Exposure]]/4</f>
        <v>0.25</v>
      </c>
      <c r="G37" s="7">
        <f>IF(Table2[[#This Row],[MaritalStatus]]="Married",1,0.5)</f>
        <v>0.5</v>
      </c>
      <c r="H37" s="11">
        <f>Table2[[#This Row],[MonthAtHospital]]/MAX(Table2[MonthAtHospital])</f>
        <v>8.8235294117647065E-2</v>
      </c>
      <c r="I37" s="15" t="str">
        <f>Table2[[#This Row],[Infected]]</f>
        <v>No</v>
      </c>
      <c r="J37" s="14">
        <f>RANK(K37,$K$2:$K$51,1)+COUNTIF($K$2:K37,K37)-1</f>
        <v>17</v>
      </c>
      <c r="K37" s="11">
        <f>SQRT((Table4[[#This Row],[ExposureNormalized]]-$F$58)^2+(Table4[[#This Row],[MaritalStatusNormalized]]-$G$58)^2+(Table4[[#This Row],[MonthAtHospitalNormalized]]-$H$58)^2)</f>
        <v>0.50344831672422619</v>
      </c>
      <c r="L37" s="15" t="str">
        <f>Table2[[#This Row],[Infected]]</f>
        <v>No</v>
      </c>
      <c r="M37" s="14">
        <f>RANK(N37,$N$2:$N$51,1)+COUNTIF($N$2:N37,N37)-1</f>
        <v>19</v>
      </c>
      <c r="N37" s="11">
        <f>SQRT((Table4[[#This Row],[ExposureNormalized]]-$F$59)^2+(Table4[[#This Row],[MaritalStatusNormalized]]-$G$59)^2+(Table4[[#This Row],[MonthAtHospitalNormalized]]-$H$59)^2)</f>
        <v>0.50086430488018829</v>
      </c>
      <c r="O37" s="15" t="str">
        <f>Table4[[#This Row],[Infected]]</f>
        <v>No</v>
      </c>
      <c r="P37" s="14">
        <f>RANK(Q37,$Q$2:$Q$51,1)+COUNTIF($Q$2:Q37,Q37)-1</f>
        <v>8</v>
      </c>
      <c r="Q37" s="11">
        <f>SQRT((Table4[[#This Row],[ExposureNormalized]]-$F$60)^2+(Table4[[#This Row],[MaritalStatusNormalized]]-$G$60)^2+(Table4[[#This Row],[MonthAtHospitalNormalized]]-$H$60)^2)</f>
        <v>0.26511406437235219</v>
      </c>
      <c r="R37" s="15" t="str">
        <f>Table4[[#This Row],[Infected]]</f>
        <v>No</v>
      </c>
    </row>
    <row r="38" spans="1:18" ht="16" x14ac:dyDescent="0.2">
      <c r="A38" s="10">
        <v>3</v>
      </c>
      <c r="B38" s="10" t="s">
        <v>4</v>
      </c>
      <c r="C38" s="10">
        <v>2</v>
      </c>
      <c r="D38" s="12" t="s">
        <v>5</v>
      </c>
      <c r="F38" s="7">
        <f>Table2[[#This Row],[Exposure]]/4</f>
        <v>0.75</v>
      </c>
      <c r="G38" s="7">
        <f>IF(Table2[[#This Row],[MaritalStatus]]="Married",1,0.5)</f>
        <v>1</v>
      </c>
      <c r="H38" s="11">
        <f>Table2[[#This Row],[MonthAtHospital]]/MAX(Table2[MonthAtHospital])</f>
        <v>5.8823529411764705E-2</v>
      </c>
      <c r="I38" s="15" t="str">
        <f>Table2[[#This Row],[Infected]]</f>
        <v>No</v>
      </c>
      <c r="J38" s="14">
        <f>RANK(K38,$K$2:$K$51,1)+COUNTIF($K$2:K38,K38)-1</f>
        <v>15</v>
      </c>
      <c r="K38" s="11">
        <f>SQRT((Table4[[#This Row],[ExposureNormalized]]-$F$58)^2+(Table4[[#This Row],[MaritalStatusNormalized]]-$G$58)^2+(Table4[[#This Row],[MonthAtHospitalNormalized]]-$H$58)^2)</f>
        <v>0.50086430488018829</v>
      </c>
      <c r="L38" s="15" t="str">
        <f>Table2[[#This Row],[Infected]]</f>
        <v>No</v>
      </c>
      <c r="M38" s="14">
        <f>RANK(N38,$N$2:$N$51,1)+COUNTIF($N$2:N38,N38)-1</f>
        <v>24</v>
      </c>
      <c r="N38" s="11">
        <f>SQRT((Table4[[#This Row],[ExposureNormalized]]-$F$59)^2+(Table4[[#This Row],[MaritalStatusNormalized]]-$G$59)^2+(Table4[[#This Row],[MonthAtHospitalNormalized]]-$H$59)^2)</f>
        <v>0.50344831672422619</v>
      </c>
      <c r="O38" s="15" t="str">
        <f>Table4[[#This Row],[Infected]]</f>
        <v>No</v>
      </c>
      <c r="P38" s="14">
        <f>RANK(Q38,$Q$2:$Q$51,1)+COUNTIF($Q$2:Q38,Q38)-1</f>
        <v>36</v>
      </c>
      <c r="Q38" s="11">
        <f>SQRT((Table4[[#This Row],[ExposureNormalized]]-$F$60)^2+(Table4[[#This Row],[MaritalStatusNormalized]]-$G$60)^2+(Table4[[#This Row],[MonthAtHospitalNormalized]]-$H$60)^2)</f>
        <v>0.57126248822220682</v>
      </c>
      <c r="R38" s="15" t="str">
        <f>Table4[[#This Row],[Infected]]</f>
        <v>No</v>
      </c>
    </row>
    <row r="39" spans="1:18" ht="16" x14ac:dyDescent="0.2">
      <c r="A39" s="10">
        <v>4</v>
      </c>
      <c r="B39" s="10" t="s">
        <v>7</v>
      </c>
      <c r="C39" s="10">
        <v>5</v>
      </c>
      <c r="D39" s="12" t="s">
        <v>5</v>
      </c>
      <c r="F39" s="7">
        <f>Table2[[#This Row],[Exposure]]/4</f>
        <v>1</v>
      </c>
      <c r="G39" s="7">
        <f>IF(Table2[[#This Row],[MaritalStatus]]="Married",1,0.5)</f>
        <v>0.5</v>
      </c>
      <c r="H39" s="11">
        <f>Table2[[#This Row],[MonthAtHospital]]/MAX(Table2[MonthAtHospital])</f>
        <v>0.14705882352941177</v>
      </c>
      <c r="I39" s="15" t="str">
        <f>Table2[[#This Row],[Infected]]</f>
        <v>No</v>
      </c>
      <c r="J39" s="14">
        <f>RANK(K39,$K$2:$K$51,1)+COUNTIF($K$2:K39,K39)-1</f>
        <v>45</v>
      </c>
      <c r="K39" s="11">
        <f>SQRT((Table4[[#This Row],[ExposureNormalized]]-$F$58)^2+(Table4[[#This Row],[MaritalStatusNormalized]]-$G$58)^2+(Table4[[#This Row],[MonthAtHospitalNormalized]]-$H$58)^2)</f>
        <v>0.90903290944268178</v>
      </c>
      <c r="L39" s="15" t="str">
        <f>Table2[[#This Row],[Infected]]</f>
        <v>No</v>
      </c>
      <c r="M39" s="14">
        <f>RANK(N39,$N$2:$N$51,1)+COUNTIF($N$2:N39,N39)-1</f>
        <v>8</v>
      </c>
      <c r="N39" s="11">
        <f>SQRT((Table4[[#This Row],[ExposureNormalized]]-$F$59)^2+(Table4[[#This Row],[MaritalStatusNormalized]]-$G$59)^2+(Table4[[#This Row],[MonthAtHospitalNormalized]]-$H$59)^2)</f>
        <v>0.25172415836211309</v>
      </c>
      <c r="O39" s="15" t="str">
        <f>Table4[[#This Row],[Infected]]</f>
        <v>No</v>
      </c>
      <c r="P39" s="14">
        <f>RANK(Q39,$Q$2:$Q$51,1)+COUNTIF($Q$2:Q39,Q39)-1</f>
        <v>18</v>
      </c>
      <c r="Q39" s="11">
        <f>SQRT((Table4[[#This Row],[ExposureNormalized]]-$F$60)^2+(Table4[[#This Row],[MaritalStatusNormalized]]-$G$60)^2+(Table4[[#This Row],[MonthAtHospitalNormalized]]-$H$60)^2)</f>
        <v>0.50086430488018829</v>
      </c>
      <c r="R39" s="15" t="str">
        <f>Table4[[#This Row],[Infected]]</f>
        <v>No</v>
      </c>
    </row>
    <row r="40" spans="1:18" ht="16" x14ac:dyDescent="0.2">
      <c r="A40" s="10">
        <v>1</v>
      </c>
      <c r="B40" s="10" t="s">
        <v>4</v>
      </c>
      <c r="C40" s="10">
        <v>34</v>
      </c>
      <c r="D40" s="12" t="s">
        <v>5</v>
      </c>
      <c r="F40" s="7">
        <f>Table2[[#This Row],[Exposure]]/4</f>
        <v>0.25</v>
      </c>
      <c r="G40" s="7">
        <f>IF(Table2[[#This Row],[MaritalStatus]]="Married",1,0.5)</f>
        <v>1</v>
      </c>
      <c r="H40" s="11">
        <f>Table2[[#This Row],[MonthAtHospital]]/MAX(Table2[MonthAtHospital])</f>
        <v>1</v>
      </c>
      <c r="I40" s="15" t="str">
        <f>Table2[[#This Row],[Infected]]</f>
        <v>No</v>
      </c>
      <c r="J40" s="14">
        <f>RANK(K40,$K$2:$K$51,1)+COUNTIF($K$2:K40,K40)-1</f>
        <v>49</v>
      </c>
      <c r="K40" s="11">
        <f>SQRT((Table4[[#This Row],[ExposureNormalized]]-$F$58)^2+(Table4[[#This Row],[MaritalStatusNormalized]]-$G$58)^2+(Table4[[#This Row],[MonthAtHospitalNormalized]]-$H$58)^2)</f>
        <v>0.97058823529411764</v>
      </c>
      <c r="L40" s="15" t="str">
        <f>Table2[[#This Row],[Infected]]</f>
        <v>No</v>
      </c>
      <c r="M40" s="14">
        <f>RANK(N40,$N$2:$N$51,1)+COUNTIF($N$2:N40,N40)-1</f>
        <v>50</v>
      </c>
      <c r="N40" s="11">
        <f>SQRT((Table4[[#This Row],[ExposureNormalized]]-$F$59)^2+(Table4[[#This Row],[MaritalStatusNormalized]]-$G$59)^2+(Table4[[#This Row],[MonthAtHospitalNormalized]]-$H$59)^2)</f>
        <v>1.1307283992200639</v>
      </c>
      <c r="O40" s="15" t="str">
        <f>Table4[[#This Row],[Infected]]</f>
        <v>No</v>
      </c>
      <c r="P40" s="14">
        <f>RANK(Q40,$Q$2:$Q$51,1)+COUNTIF($Q$2:Q40,Q40)-1</f>
        <v>50</v>
      </c>
      <c r="Q40" s="11">
        <f>SQRT((Table4[[#This Row],[ExposureNormalized]]-$F$60)^2+(Table4[[#This Row],[MaritalStatusNormalized]]-$G$60)^2+(Table4[[#This Row],[MonthAtHospitalNormalized]]-$H$60)^2)</f>
        <v>0.99533948582457155</v>
      </c>
      <c r="R40" s="15" t="str">
        <f>Table4[[#This Row],[Infected]]</f>
        <v>No</v>
      </c>
    </row>
    <row r="41" spans="1:18" ht="16" x14ac:dyDescent="0.2">
      <c r="A41" s="10">
        <v>3</v>
      </c>
      <c r="B41" s="10" t="s">
        <v>4</v>
      </c>
      <c r="C41" s="10">
        <v>2</v>
      </c>
      <c r="D41" s="12" t="s">
        <v>6</v>
      </c>
      <c r="F41" s="7">
        <f>Table2[[#This Row],[Exposure]]/4</f>
        <v>0.75</v>
      </c>
      <c r="G41" s="7">
        <f>IF(Table2[[#This Row],[MaritalStatus]]="Married",1,0.5)</f>
        <v>1</v>
      </c>
      <c r="H41" s="11">
        <f>Table2[[#This Row],[MonthAtHospital]]/MAX(Table2[MonthAtHospital])</f>
        <v>5.8823529411764705E-2</v>
      </c>
      <c r="I41" s="15" t="str">
        <f>Table2[[#This Row],[Infected]]</f>
        <v>Yes</v>
      </c>
      <c r="J41" s="14">
        <f>RANK(K41,$K$2:$K$51,1)+COUNTIF($K$2:K41,K41)-1</f>
        <v>16</v>
      </c>
      <c r="K41" s="11">
        <f>SQRT((Table4[[#This Row],[ExposureNormalized]]-$F$58)^2+(Table4[[#This Row],[MaritalStatusNormalized]]-$G$58)^2+(Table4[[#This Row],[MonthAtHospitalNormalized]]-$H$58)^2)</f>
        <v>0.50086430488018829</v>
      </c>
      <c r="L41" s="15" t="str">
        <f>Table2[[#This Row],[Infected]]</f>
        <v>Yes</v>
      </c>
      <c r="M41" s="14">
        <f>RANK(N41,$N$2:$N$51,1)+COUNTIF($N$2:N41,N41)-1</f>
        <v>25</v>
      </c>
      <c r="N41" s="11">
        <f>SQRT((Table4[[#This Row],[ExposureNormalized]]-$F$59)^2+(Table4[[#This Row],[MaritalStatusNormalized]]-$G$59)^2+(Table4[[#This Row],[MonthAtHospitalNormalized]]-$H$59)^2)</f>
        <v>0.50344831672422619</v>
      </c>
      <c r="O41" s="15" t="str">
        <f>Table4[[#This Row],[Infected]]</f>
        <v>Yes</v>
      </c>
      <c r="P41" s="14">
        <f>RANK(Q41,$Q$2:$Q$51,1)+COUNTIF($Q$2:Q41,Q41)-1</f>
        <v>37</v>
      </c>
      <c r="Q41" s="11">
        <f>SQRT((Table4[[#This Row],[ExposureNormalized]]-$F$60)^2+(Table4[[#This Row],[MaritalStatusNormalized]]-$G$60)^2+(Table4[[#This Row],[MonthAtHospitalNormalized]]-$H$60)^2)</f>
        <v>0.57126248822220682</v>
      </c>
      <c r="R41" s="15" t="str">
        <f>Table4[[#This Row],[Infected]]</f>
        <v>Yes</v>
      </c>
    </row>
    <row r="42" spans="1:18" ht="16" x14ac:dyDescent="0.2">
      <c r="A42" s="10">
        <v>4</v>
      </c>
      <c r="B42" s="10" t="s">
        <v>4</v>
      </c>
      <c r="C42" s="10">
        <v>3</v>
      </c>
      <c r="D42" s="12" t="s">
        <v>5</v>
      </c>
      <c r="F42" s="7">
        <f>Table2[[#This Row],[Exposure]]/4</f>
        <v>1</v>
      </c>
      <c r="G42" s="7">
        <f>IF(Table2[[#This Row],[MaritalStatus]]="Married",1,0.5)</f>
        <v>1</v>
      </c>
      <c r="H42" s="11">
        <f>Table2[[#This Row],[MonthAtHospital]]/MAX(Table2[MonthAtHospital])</f>
        <v>8.8235294117647065E-2</v>
      </c>
      <c r="I42" s="15" t="str">
        <f>Table2[[#This Row],[Infected]]</f>
        <v>No</v>
      </c>
      <c r="J42" s="14">
        <f>RANK(K42,$K$2:$K$51,1)+COUNTIF($K$2:K42,K42)-1</f>
        <v>33</v>
      </c>
      <c r="K42" s="11">
        <f>SQRT((Table4[[#This Row],[ExposureNormalized]]-$F$58)^2+(Table4[[#This Row],[MaritalStatusNormalized]]-$G$58)^2+(Table4[[#This Row],[MonthAtHospitalNormalized]]-$H$58)^2)</f>
        <v>0.75230326837815664</v>
      </c>
      <c r="L42" s="15" t="str">
        <f>Table2[[#This Row],[Infected]]</f>
        <v>No</v>
      </c>
      <c r="M42" s="14">
        <f>RANK(N42,$N$2:$N$51,1)+COUNTIF($N$2:N42,N42)-1</f>
        <v>37</v>
      </c>
      <c r="N42" s="11">
        <f>SQRT((Table4[[#This Row],[ExposureNormalized]]-$F$59)^2+(Table4[[#This Row],[MaritalStatusNormalized]]-$G$59)^2+(Table4[[#This Row],[MonthAtHospitalNormalized]]-$H$59)^2)</f>
        <v>0.55979018560806704</v>
      </c>
      <c r="O42" s="15" t="str">
        <f>Table4[[#This Row],[Infected]]</f>
        <v>No</v>
      </c>
      <c r="P42" s="14">
        <f>RANK(Q42,$Q$2:$Q$51,1)+COUNTIF($Q$2:Q42,Q42)-1</f>
        <v>46</v>
      </c>
      <c r="Q42" s="11">
        <f>SQRT((Table4[[#This Row],[ExposureNormalized]]-$F$60)^2+(Table4[[#This Row],[MaritalStatusNormalized]]-$G$60)^2+(Table4[[#This Row],[MonthAtHospitalNormalized]]-$H$60)^2)</f>
        <v>0.71259067291680689</v>
      </c>
      <c r="R42" s="15" t="str">
        <f>Table4[[#This Row],[Infected]]</f>
        <v>No</v>
      </c>
    </row>
    <row r="43" spans="1:18" ht="16" x14ac:dyDescent="0.2">
      <c r="A43" s="10">
        <v>4</v>
      </c>
      <c r="B43" s="10" t="s">
        <v>7</v>
      </c>
      <c r="C43" s="10">
        <v>1</v>
      </c>
      <c r="D43" s="12" t="s">
        <v>5</v>
      </c>
      <c r="F43" s="7">
        <f>Table2[[#This Row],[Exposure]]/4</f>
        <v>1</v>
      </c>
      <c r="G43" s="7">
        <f>IF(Table2[[#This Row],[MaritalStatus]]="Married",1,0.5)</f>
        <v>0.5</v>
      </c>
      <c r="H43" s="11">
        <f>Table2[[#This Row],[MonthAtHospital]]/MAX(Table2[MonthAtHospital])</f>
        <v>2.9411764705882353E-2</v>
      </c>
      <c r="I43" s="15" t="str">
        <f>Table2[[#This Row],[Infected]]</f>
        <v>No</v>
      </c>
      <c r="J43" s="14">
        <f>RANK(K43,$K$2:$K$51,1)+COUNTIF($K$2:K43,K43)-1</f>
        <v>42</v>
      </c>
      <c r="K43" s="11">
        <f>SQRT((Table4[[#This Row],[ExposureNormalized]]-$F$58)^2+(Table4[[#This Row],[MaritalStatusNormalized]]-$G$58)^2+(Table4[[#This Row],[MonthAtHospitalNormalized]]-$H$58)^2)</f>
        <v>0.90138781886599728</v>
      </c>
      <c r="L43" s="15" t="str">
        <f>Table2[[#This Row],[Infected]]</f>
        <v>No</v>
      </c>
      <c r="M43" s="14">
        <f>RANK(N43,$N$2:$N$51,1)+COUNTIF($N$2:N43,N43)-1</f>
        <v>17</v>
      </c>
      <c r="N43" s="11">
        <f>SQRT((Table4[[#This Row],[ExposureNormalized]]-$F$59)^2+(Table4[[#This Row],[MaritalStatusNormalized]]-$G$59)^2+(Table4[[#This Row],[MonthAtHospitalNormalized]]-$H$59)^2)</f>
        <v>0.26511406437235213</v>
      </c>
      <c r="O43" s="15" t="str">
        <f>Table4[[#This Row],[Infected]]</f>
        <v>No</v>
      </c>
      <c r="P43" s="14">
        <f>RANK(Q43,$Q$2:$Q$51,1)+COUNTIF($Q$2:Q43,Q43)-1</f>
        <v>25</v>
      </c>
      <c r="Q43" s="11">
        <f>SQRT((Table4[[#This Row],[ExposureNormalized]]-$F$60)^2+(Table4[[#This Row],[MaritalStatusNormalized]]-$G$60)^2+(Table4[[#This Row],[MonthAtHospitalNormalized]]-$H$60)^2)</f>
        <v>0.52117779843145151</v>
      </c>
      <c r="R43" s="15" t="str">
        <f>Table4[[#This Row],[Infected]]</f>
        <v>No</v>
      </c>
    </row>
    <row r="44" spans="1:18" ht="16" x14ac:dyDescent="0.2">
      <c r="A44" s="10">
        <v>1</v>
      </c>
      <c r="B44" s="10" t="s">
        <v>4</v>
      </c>
      <c r="C44" s="10">
        <v>6</v>
      </c>
      <c r="D44" s="12" t="s">
        <v>5</v>
      </c>
      <c r="F44" s="7">
        <f>Table2[[#This Row],[Exposure]]/4</f>
        <v>0.25</v>
      </c>
      <c r="G44" s="7">
        <f>IF(Table2[[#This Row],[MaritalStatus]]="Married",1,0.5)</f>
        <v>1</v>
      </c>
      <c r="H44" s="11">
        <f>Table2[[#This Row],[MonthAtHospital]]/MAX(Table2[MonthAtHospital])</f>
        <v>0.17647058823529413</v>
      </c>
      <c r="I44" s="15" t="str">
        <f>Table2[[#This Row],[Infected]]</f>
        <v>No</v>
      </c>
      <c r="J44" s="14">
        <f>RANK(K44,$K$2:$K$51,1)+COUNTIF($K$2:K44,K44)-1</f>
        <v>1</v>
      </c>
      <c r="K44" s="11">
        <f>SQRT((Table4[[#This Row],[ExposureNormalized]]-$F$58)^2+(Table4[[#This Row],[MaritalStatusNormalized]]-$G$58)^2+(Table4[[#This Row],[MonthAtHospitalNormalized]]-$H$58)^2)</f>
        <v>0.14705882352941177</v>
      </c>
      <c r="L44" s="15" t="str">
        <f>Table2[[#This Row],[Infected]]</f>
        <v>No</v>
      </c>
      <c r="M44" s="14">
        <f>RANK(N44,$N$2:$N$51,1)+COUNTIF($N$2:N44,N44)-1</f>
        <v>43</v>
      </c>
      <c r="N44" s="11">
        <f>SQRT((Table4[[#This Row],[ExposureNormalized]]-$F$59)^2+(Table4[[#This Row],[MaritalStatusNormalized]]-$G$59)^2+(Table4[[#This Row],[MonthAtHospitalNormalized]]-$H$59)^2)</f>
        <v>0.70954929893028351</v>
      </c>
      <c r="O44" s="15" t="str">
        <f>Table4[[#This Row],[Infected]]</f>
        <v>No</v>
      </c>
      <c r="P44" s="14">
        <f>RANK(Q44,$Q$2:$Q$51,1)+COUNTIF($Q$2:Q44,Q44)-1</f>
        <v>26</v>
      </c>
      <c r="Q44" s="11">
        <f>SQRT((Table4[[#This Row],[ExposureNormalized]]-$F$60)^2+(Table4[[#This Row],[MaritalStatusNormalized]]-$G$60)^2+(Table4[[#This Row],[MonthAtHospitalNormalized]]-$H$60)^2)</f>
        <v>0.55901699437494745</v>
      </c>
      <c r="R44" s="15" t="str">
        <f>Table4[[#This Row],[Infected]]</f>
        <v>No</v>
      </c>
    </row>
    <row r="45" spans="1:18" ht="16" x14ac:dyDescent="0.2">
      <c r="A45" s="10">
        <v>4</v>
      </c>
      <c r="B45" s="10" t="s">
        <v>7</v>
      </c>
      <c r="C45" s="10">
        <v>2</v>
      </c>
      <c r="D45" s="12" t="s">
        <v>5</v>
      </c>
      <c r="F45" s="7">
        <f>Table2[[#This Row],[Exposure]]/4</f>
        <v>1</v>
      </c>
      <c r="G45" s="7">
        <f>IF(Table2[[#This Row],[MaritalStatus]]="Married",1,0.5)</f>
        <v>0.5</v>
      </c>
      <c r="H45" s="11">
        <f>Table2[[#This Row],[MonthAtHospital]]/MAX(Table2[MonthAtHospital])</f>
        <v>5.8823529411764705E-2</v>
      </c>
      <c r="I45" s="15" t="str">
        <f>Table2[[#This Row],[Infected]]</f>
        <v>No</v>
      </c>
      <c r="J45" s="14">
        <f>RANK(K45,$K$2:$K$51,1)+COUNTIF($K$2:K45,K45)-1</f>
        <v>43</v>
      </c>
      <c r="K45" s="11">
        <f>SQRT((Table4[[#This Row],[ExposureNormalized]]-$F$58)^2+(Table4[[#This Row],[MaritalStatusNormalized]]-$G$58)^2+(Table4[[#This Row],[MonthAtHospitalNormalized]]-$H$58)^2)</f>
        <v>0.90186753567423317</v>
      </c>
      <c r="L45" s="15" t="str">
        <f>Table2[[#This Row],[Infected]]</f>
        <v>No</v>
      </c>
      <c r="M45" s="14">
        <f>RANK(N45,$N$2:$N$51,1)+COUNTIF($N$2:N45,N45)-1</f>
        <v>11</v>
      </c>
      <c r="N45" s="11">
        <f>SQRT((Table4[[#This Row],[ExposureNormalized]]-$F$59)^2+(Table4[[#This Row],[MaritalStatusNormalized]]-$G$59)^2+(Table4[[#This Row],[MonthAtHospitalNormalized]]-$H$59)^2)</f>
        <v>0.25682719406724969</v>
      </c>
      <c r="O45" s="15" t="str">
        <f>Table4[[#This Row],[Infected]]</f>
        <v>No</v>
      </c>
      <c r="P45" s="14">
        <f>RANK(Q45,$Q$2:$Q$51,1)+COUNTIF($Q$2:Q45,Q45)-1</f>
        <v>20</v>
      </c>
      <c r="Q45" s="11">
        <f>SQRT((Table4[[#This Row],[ExposureNormalized]]-$F$60)^2+(Table4[[#This Row],[MaritalStatusNormalized]]-$G$60)^2+(Table4[[#This Row],[MonthAtHospitalNormalized]]-$H$60)^2)</f>
        <v>0.51365438813449937</v>
      </c>
      <c r="R45" s="15" t="str">
        <f>Table4[[#This Row],[Infected]]</f>
        <v>No</v>
      </c>
    </row>
    <row r="46" spans="1:18" ht="16" x14ac:dyDescent="0.2">
      <c r="A46" s="10">
        <v>3</v>
      </c>
      <c r="B46" s="10" t="s">
        <v>4</v>
      </c>
      <c r="C46" s="10">
        <v>19</v>
      </c>
      <c r="D46" s="12" t="s">
        <v>5</v>
      </c>
      <c r="F46" s="7">
        <f>Table2[[#This Row],[Exposure]]/4</f>
        <v>0.75</v>
      </c>
      <c r="G46" s="7">
        <f>IF(Table2[[#This Row],[MaritalStatus]]="Married",1,0.5)</f>
        <v>1</v>
      </c>
      <c r="H46" s="11">
        <f>Table2[[#This Row],[MonthAtHospital]]/MAX(Table2[MonthAtHospital])</f>
        <v>0.55882352941176472</v>
      </c>
      <c r="I46" s="15" t="str">
        <f>Table2[[#This Row],[Infected]]</f>
        <v>No</v>
      </c>
      <c r="J46" s="14">
        <f>RANK(K46,$K$2:$K$51,1)+COUNTIF($K$2:K46,K46)-1</f>
        <v>30</v>
      </c>
      <c r="K46" s="11">
        <f>SQRT((Table4[[#This Row],[ExposureNormalized]]-$F$58)^2+(Table4[[#This Row],[MaritalStatusNormalized]]-$G$58)^2+(Table4[[#This Row],[MonthAtHospitalNormalized]]-$H$58)^2)</f>
        <v>0.72820108253764404</v>
      </c>
      <c r="L46" s="15" t="str">
        <f>Table2[[#This Row],[Infected]]</f>
        <v>No</v>
      </c>
      <c r="M46" s="14">
        <f>RANK(N46,$N$2:$N$51,1)+COUNTIF($N$2:N46,N46)-1</f>
        <v>41</v>
      </c>
      <c r="N46" s="11">
        <f>SQRT((Table4[[#This Row],[ExposureNormalized]]-$F$59)^2+(Table4[[#This Row],[MaritalStatusNormalized]]-$G$59)^2+(Table4[[#This Row],[MonthAtHospitalNormalized]]-$H$59)^2)</f>
        <v>0.66681082639733136</v>
      </c>
      <c r="O46" s="15" t="str">
        <f>Table4[[#This Row],[Infected]]</f>
        <v>No</v>
      </c>
      <c r="P46" s="14">
        <f>RANK(Q46,$Q$2:$Q$51,1)+COUNTIF($Q$2:Q46,Q46)-1</f>
        <v>42</v>
      </c>
      <c r="Q46" s="11">
        <f>SQRT((Table4[[#This Row],[ExposureNormalized]]-$F$60)^2+(Table4[[#This Row],[MaritalStatusNormalized]]-$G$60)^2+(Table4[[#This Row],[MonthAtHospitalNormalized]]-$H$60)^2)</f>
        <v>0.67726934939232086</v>
      </c>
      <c r="R46" s="15" t="str">
        <f>Table4[[#This Row],[Infected]]</f>
        <v>No</v>
      </c>
    </row>
    <row r="47" spans="1:18" ht="16" x14ac:dyDescent="0.2">
      <c r="A47" s="10">
        <v>4</v>
      </c>
      <c r="B47" s="10" t="s">
        <v>7</v>
      </c>
      <c r="C47" s="10">
        <v>2</v>
      </c>
      <c r="D47" s="12" t="s">
        <v>5</v>
      </c>
      <c r="F47" s="7">
        <f>Table2[[#This Row],[Exposure]]/4</f>
        <v>1</v>
      </c>
      <c r="G47" s="7">
        <f>IF(Table2[[#This Row],[MaritalStatus]]="Married",1,0.5)</f>
        <v>0.5</v>
      </c>
      <c r="H47" s="11">
        <f>Table2[[#This Row],[MonthAtHospital]]/MAX(Table2[MonthAtHospital])</f>
        <v>5.8823529411764705E-2</v>
      </c>
      <c r="I47" s="15" t="str">
        <f>Table2[[#This Row],[Infected]]</f>
        <v>No</v>
      </c>
      <c r="J47" s="14">
        <f>RANK(K47,$K$2:$K$51,1)+COUNTIF($K$2:K47,K47)-1</f>
        <v>44</v>
      </c>
      <c r="K47" s="11">
        <f>SQRT((Table4[[#This Row],[ExposureNormalized]]-$F$58)^2+(Table4[[#This Row],[MaritalStatusNormalized]]-$G$58)^2+(Table4[[#This Row],[MonthAtHospitalNormalized]]-$H$58)^2)</f>
        <v>0.90186753567423317</v>
      </c>
      <c r="L47" s="15" t="str">
        <f>Table2[[#This Row],[Infected]]</f>
        <v>No</v>
      </c>
      <c r="M47" s="14">
        <f>RANK(N47,$N$2:$N$51,1)+COUNTIF($N$2:N47,N47)-1</f>
        <v>12</v>
      </c>
      <c r="N47" s="11">
        <f>SQRT((Table4[[#This Row],[ExposureNormalized]]-$F$59)^2+(Table4[[#This Row],[MaritalStatusNormalized]]-$G$59)^2+(Table4[[#This Row],[MonthAtHospitalNormalized]]-$H$59)^2)</f>
        <v>0.25682719406724969</v>
      </c>
      <c r="O47" s="15" t="str">
        <f>Table4[[#This Row],[Infected]]</f>
        <v>No</v>
      </c>
      <c r="P47" s="14">
        <f>RANK(Q47,$Q$2:$Q$51,1)+COUNTIF($Q$2:Q47,Q47)-1</f>
        <v>21</v>
      </c>
      <c r="Q47" s="11">
        <f>SQRT((Table4[[#This Row],[ExposureNormalized]]-$F$60)^2+(Table4[[#This Row],[MaritalStatusNormalized]]-$G$60)^2+(Table4[[#This Row],[MonthAtHospitalNormalized]]-$H$60)^2)</f>
        <v>0.51365438813449937</v>
      </c>
      <c r="R47" s="15" t="str">
        <f>Table4[[#This Row],[Infected]]</f>
        <v>No</v>
      </c>
    </row>
    <row r="48" spans="1:18" ht="16" x14ac:dyDescent="0.2">
      <c r="A48" s="10">
        <v>1</v>
      </c>
      <c r="B48" s="10" t="s">
        <v>7</v>
      </c>
      <c r="C48" s="10">
        <v>9</v>
      </c>
      <c r="D48" s="12" t="s">
        <v>6</v>
      </c>
      <c r="F48" s="7">
        <f>Table2[[#This Row],[Exposure]]/4</f>
        <v>0.25</v>
      </c>
      <c r="G48" s="7">
        <f>IF(Table2[[#This Row],[MaritalStatus]]="Married",1,0.5)</f>
        <v>0.5</v>
      </c>
      <c r="H48" s="11">
        <f>Table2[[#This Row],[MonthAtHospital]]/MAX(Table2[MonthAtHospital])</f>
        <v>0.26470588235294118</v>
      </c>
      <c r="I48" s="15" t="str">
        <f>Table2[[#This Row],[Infected]]</f>
        <v>Yes</v>
      </c>
      <c r="J48" s="14">
        <f>RANK(K48,$K$2:$K$51,1)+COUNTIF($K$2:K48,K48)-1</f>
        <v>22</v>
      </c>
      <c r="K48" s="11">
        <f>SQRT((Table4[[#This Row],[ExposureNormalized]]-$F$58)^2+(Table4[[#This Row],[MaritalStatusNormalized]]-$G$58)^2+(Table4[[#This Row],[MonthAtHospitalNormalized]]-$H$58)^2)</f>
        <v>0.55259688906046867</v>
      </c>
      <c r="L48" s="15" t="str">
        <f>Table2[[#This Row],[Infected]]</f>
        <v>Yes</v>
      </c>
      <c r="M48" s="14">
        <f>RANK(N48,$N$2:$N$51,1)+COUNTIF($N$2:N48,N48)-1</f>
        <v>30</v>
      </c>
      <c r="N48" s="11">
        <f>SQRT((Table4[[#This Row],[ExposureNormalized]]-$F$59)^2+(Table4[[#This Row],[MaritalStatusNormalized]]-$G$59)^2+(Table4[[#This Row],[MonthAtHospitalNormalized]]-$H$59)^2)</f>
        <v>0.52117779843145151</v>
      </c>
      <c r="O48" s="15" t="str">
        <f>Table4[[#This Row],[Infected]]</f>
        <v>Yes</v>
      </c>
      <c r="P48" s="14">
        <f>RANK(Q48,$Q$2:$Q$51,1)+COUNTIF($Q$2:Q48,Q48)-1</f>
        <v>7</v>
      </c>
      <c r="Q48" s="11">
        <f>SQRT((Table4[[#This Row],[ExposureNormalized]]-$F$60)^2+(Table4[[#This Row],[MaritalStatusNormalized]]-$G$60)^2+(Table4[[#This Row],[MonthAtHospitalNormalized]]-$H$60)^2)</f>
        <v>0.26511406437235213</v>
      </c>
      <c r="R48" s="15" t="str">
        <f>Table4[[#This Row],[Infected]]</f>
        <v>Yes</v>
      </c>
    </row>
    <row r="49" spans="1:18" ht="16" x14ac:dyDescent="0.2">
      <c r="A49" s="10">
        <v>2</v>
      </c>
      <c r="B49" s="10" t="s">
        <v>7</v>
      </c>
      <c r="C49" s="10">
        <v>6</v>
      </c>
      <c r="D49" s="12" t="s">
        <v>5</v>
      </c>
      <c r="F49" s="7">
        <f>Table2[[#This Row],[Exposure]]/4</f>
        <v>0.5</v>
      </c>
      <c r="G49" s="7">
        <f>IF(Table2[[#This Row],[MaritalStatus]]="Married",1,0.5)</f>
        <v>0.5</v>
      </c>
      <c r="H49" s="11">
        <f>Table2[[#This Row],[MonthAtHospital]]/MAX(Table2[MonthAtHospital])</f>
        <v>0.17647058823529413</v>
      </c>
      <c r="I49" s="15" t="str">
        <f>Table2[[#This Row],[Infected]]</f>
        <v>No</v>
      </c>
      <c r="J49" s="14">
        <f>RANK(K49,$K$2:$K$51,1)+COUNTIF($K$2:K49,K49)-1</f>
        <v>26</v>
      </c>
      <c r="K49" s="11">
        <f>SQRT((Table4[[#This Row],[ExposureNormalized]]-$F$58)^2+(Table4[[#This Row],[MaritalStatusNormalized]]-$G$58)^2+(Table4[[#This Row],[MonthAtHospitalNormalized]]-$H$58)^2)</f>
        <v>0.5780365884421631</v>
      </c>
      <c r="L49" s="15" t="str">
        <f>Table2[[#This Row],[Infected]]</f>
        <v>No</v>
      </c>
      <c r="M49" s="14">
        <f>RANK(N49,$N$2:$N$51,1)+COUNTIF($N$2:N49,N49)-1</f>
        <v>13</v>
      </c>
      <c r="N49" s="11">
        <f>SQRT((Table4[[#This Row],[ExposureNormalized]]-$F$59)^2+(Table4[[#This Row],[MaritalStatusNormalized]]-$G$59)^2+(Table4[[#This Row],[MonthAtHospitalNormalized]]-$H$59)^2)</f>
        <v>0.25682719406724969</v>
      </c>
      <c r="O49" s="15" t="str">
        <f>Table4[[#This Row],[Infected]]</f>
        <v>No</v>
      </c>
      <c r="P49" s="14">
        <f>RANK(Q49,$Q$2:$Q$51,1)+COUNTIF($Q$2:Q49,Q49)-1</f>
        <v>1</v>
      </c>
      <c r="Q49" s="11">
        <f>SQRT((Table4[[#This Row],[ExposureNormalized]]-$F$60)^2+(Table4[[#This Row],[MaritalStatusNormalized]]-$G$60)^2+(Table4[[#This Row],[MonthAtHospitalNormalized]]-$H$60)^2)</f>
        <v>0</v>
      </c>
      <c r="R49" s="15" t="str">
        <f>Table4[[#This Row],[Infected]]</f>
        <v>No</v>
      </c>
    </row>
    <row r="50" spans="1:18" ht="16" x14ac:dyDescent="0.2">
      <c r="A50" s="10">
        <v>3</v>
      </c>
      <c r="B50" s="10" t="s">
        <v>4</v>
      </c>
      <c r="C50" s="10">
        <v>11</v>
      </c>
      <c r="D50" s="12" t="s">
        <v>5</v>
      </c>
      <c r="F50" s="7">
        <f>Table2[[#This Row],[Exposure]]/4</f>
        <v>0.75</v>
      </c>
      <c r="G50" s="7">
        <f>IF(Table2[[#This Row],[MaritalStatus]]="Married",1,0.5)</f>
        <v>1</v>
      </c>
      <c r="H50" s="11">
        <f>Table2[[#This Row],[MonthAtHospital]]/MAX(Table2[MonthAtHospital])</f>
        <v>0.3235294117647059</v>
      </c>
      <c r="I50" s="15" t="str">
        <f>Table2[[#This Row],[Infected]]</f>
        <v>No</v>
      </c>
      <c r="J50" s="14">
        <f>RANK(K50,$K$2:$K$51,1)+COUNTIF($K$2:K50,K50)-1</f>
        <v>27</v>
      </c>
      <c r="K50" s="11">
        <f>SQRT((Table4[[#This Row],[ExposureNormalized]]-$F$58)^2+(Table4[[#This Row],[MaritalStatusNormalized]]-$G$58)^2+(Table4[[#This Row],[MonthAtHospitalNormalized]]-$H$58)^2)</f>
        <v>0.58009067421517702</v>
      </c>
      <c r="L50" s="15" t="str">
        <f>Table2[[#This Row],[Infected]]</f>
        <v>No</v>
      </c>
      <c r="M50" s="14">
        <f>RANK(N50,$N$2:$N$51,1)+COUNTIF($N$2:N50,N50)-1</f>
        <v>32</v>
      </c>
      <c r="N50" s="11">
        <f>SQRT((Table4[[#This Row],[ExposureNormalized]]-$F$59)^2+(Table4[[#This Row],[MaritalStatusNormalized]]-$G$59)^2+(Table4[[#This Row],[MonthAtHospitalNormalized]]-$H$59)^2)</f>
        <v>0.54072871502500697</v>
      </c>
      <c r="O50" s="15" t="str">
        <f>Table4[[#This Row],[Infected]]</f>
        <v>No</v>
      </c>
      <c r="P50" s="14">
        <f>RANK(Q50,$Q$2:$Q$51,1)+COUNTIF($Q$2:Q50,Q50)-1</f>
        <v>39</v>
      </c>
      <c r="Q50" s="11">
        <f>SQRT((Table4[[#This Row],[ExposureNormalized]]-$F$60)^2+(Table4[[#This Row],[MaritalStatusNormalized]]-$G$60)^2+(Table4[[#This Row],[MonthAtHospitalNormalized]]-$H$60)^2)</f>
        <v>0.5780365884421631</v>
      </c>
      <c r="R50" s="15" t="str">
        <f>Table4[[#This Row],[Infected]]</f>
        <v>No</v>
      </c>
    </row>
    <row r="51" spans="1:18" ht="16" x14ac:dyDescent="0.2">
      <c r="A51" s="10">
        <v>4</v>
      </c>
      <c r="B51" s="10" t="s">
        <v>7</v>
      </c>
      <c r="C51" s="10">
        <v>6</v>
      </c>
      <c r="D51" s="12" t="s">
        <v>5</v>
      </c>
      <c r="F51" s="7">
        <f>Table2[[#This Row],[Exposure]]/4</f>
        <v>1</v>
      </c>
      <c r="G51" s="7">
        <f>IF(Table2[[#This Row],[MaritalStatus]]="Married",1,0.5)</f>
        <v>0.5</v>
      </c>
      <c r="H51" s="11">
        <f>Table2[[#This Row],[MonthAtHospital]]/MAX(Table2[MonthAtHospital])</f>
        <v>0.17647058823529413</v>
      </c>
      <c r="I51" s="15" t="str">
        <f>Table2[[#This Row],[Infected]]</f>
        <v>No</v>
      </c>
      <c r="J51" s="14">
        <f>RANK(K51,$K$2:$K$51,1)+COUNTIF($K$2:K51,K51)-1</f>
        <v>48</v>
      </c>
      <c r="K51" s="11">
        <f>SQRT((Table4[[#This Row],[ExposureNormalized]]-$F$58)^2+(Table4[[#This Row],[MaritalStatusNormalized]]-$G$58)^2+(Table4[[#This Row],[MonthAtHospitalNormalized]]-$H$58)^2)</f>
        <v>0.91330515030730819</v>
      </c>
      <c r="L51" s="15" t="str">
        <f>Table2[[#This Row],[Infected]]</f>
        <v>No</v>
      </c>
      <c r="M51" s="14">
        <f>RANK(N51,$N$2:$N$51,1)+COUNTIF($N$2:N51,N51)-1</f>
        <v>14</v>
      </c>
      <c r="N51" s="11">
        <f>SQRT((Table4[[#This Row],[ExposureNormalized]]-$F$59)^2+(Table4[[#This Row],[MaritalStatusNormalized]]-$G$59)^2+(Table4[[#This Row],[MonthAtHospitalNormalized]]-$H$59)^2)</f>
        <v>0.25682719406724969</v>
      </c>
      <c r="O51" s="15" t="str">
        <f>Table4[[#This Row],[Infected]]</f>
        <v>No</v>
      </c>
      <c r="P51" s="14">
        <f>RANK(Q51,$Q$2:$Q$51,1)+COUNTIF($Q$2:Q51,Q51)-1</f>
        <v>15</v>
      </c>
      <c r="Q51" s="11">
        <f>SQRT((Table4[[#This Row],[ExposureNormalized]]-$F$60)^2+(Table4[[#This Row],[MaritalStatusNormalized]]-$G$60)^2+(Table4[[#This Row],[MonthAtHospitalNormalized]]-$H$60)^2)</f>
        <v>0.5</v>
      </c>
      <c r="R51" s="15" t="str">
        <f>Table4[[#This Row],[Infected]]</f>
        <v>No</v>
      </c>
    </row>
    <row r="56" spans="1:18" x14ac:dyDescent="0.2">
      <c r="A56" s="1" t="s">
        <v>25</v>
      </c>
    </row>
    <row r="57" spans="1:18" ht="16" x14ac:dyDescent="0.2">
      <c r="A57" s="6" t="s">
        <v>0</v>
      </c>
      <c r="B57" s="6" t="s">
        <v>1</v>
      </c>
      <c r="C57" s="6" t="s">
        <v>2</v>
      </c>
      <c r="D57" s="6" t="s">
        <v>3</v>
      </c>
      <c r="F57" s="2" t="s">
        <v>8</v>
      </c>
      <c r="G57" s="3" t="s">
        <v>9</v>
      </c>
      <c r="H57" s="3" t="s">
        <v>10</v>
      </c>
      <c r="I57" s="3" t="s">
        <v>3</v>
      </c>
    </row>
    <row r="58" spans="1:18" ht="16" x14ac:dyDescent="0.2">
      <c r="A58" s="6">
        <v>1</v>
      </c>
      <c r="B58" s="6" t="s">
        <v>4</v>
      </c>
      <c r="C58" s="6">
        <v>1</v>
      </c>
      <c r="D58" s="6" t="s">
        <v>6</v>
      </c>
      <c r="F58">
        <f>Table3[[#This Row],[Exposure]]/MAX(Table2[Exposure])</f>
        <v>0.25</v>
      </c>
      <c r="G58">
        <f>IF(Table3[[#This Row],[MaritalStatus]]="Married",1,0.5)</f>
        <v>1</v>
      </c>
      <c r="H58" s="4">
        <f>Table3[[#This Row],[MonthAtHospital]]/MAX(Table2[MonthAtHospital])</f>
        <v>2.9411764705882353E-2</v>
      </c>
      <c r="I58" t="str">
        <f>Table3[[#This Row],[Infected]]</f>
        <v>Yes</v>
      </c>
    </row>
    <row r="59" spans="1:18" ht="16" x14ac:dyDescent="0.2">
      <c r="A59" s="6">
        <v>3</v>
      </c>
      <c r="B59" s="6" t="s">
        <v>7</v>
      </c>
      <c r="C59" s="6">
        <v>4</v>
      </c>
      <c r="D59" s="6" t="s">
        <v>5</v>
      </c>
      <c r="F59">
        <f>Table3[[#This Row],[Exposure]]/MAX(Table2[Exposure])</f>
        <v>0.75</v>
      </c>
      <c r="G59">
        <f>IF(Table3[[#This Row],[MaritalStatus]]="Married",1,0.5)</f>
        <v>0.5</v>
      </c>
      <c r="H59" s="4">
        <f>Table3[[#This Row],[MonthAtHospital]]/MAX(Table2[MonthAtHospital])</f>
        <v>0.11764705882352941</v>
      </c>
      <c r="I59" t="str">
        <f>Table3[[#This Row],[Infected]]</f>
        <v>No</v>
      </c>
    </row>
    <row r="60" spans="1:18" ht="16" x14ac:dyDescent="0.2">
      <c r="A60" s="6">
        <v>2</v>
      </c>
      <c r="B60" s="6" t="s">
        <v>7</v>
      </c>
      <c r="C60" s="6">
        <v>6</v>
      </c>
      <c r="D60" s="6" t="s">
        <v>6</v>
      </c>
      <c r="F60">
        <f>Table3[[#This Row],[Exposure]]/MAX(Table2[Exposure])</f>
        <v>0.5</v>
      </c>
      <c r="G60">
        <f>IF(Table3[[#This Row],[MaritalStatus]]="Married",1,0.5)</f>
        <v>0.5</v>
      </c>
      <c r="H60" s="4">
        <f>Table3[[#This Row],[MonthAtHospital]]/MAX(Table2[MonthAtHospital])</f>
        <v>0.17647058823529413</v>
      </c>
      <c r="I60" t="str">
        <f>Table3[[#This Row],[Infected]]</f>
        <v>Yes</v>
      </c>
    </row>
    <row r="62" spans="1:18" ht="16" x14ac:dyDescent="0.2">
      <c r="I62" s="5"/>
      <c r="J62" s="8" t="s">
        <v>23</v>
      </c>
    </row>
    <row r="63" spans="1:18" ht="16" x14ac:dyDescent="0.2">
      <c r="F63" s="6" t="s">
        <v>20</v>
      </c>
      <c r="G63" s="6" t="s">
        <v>5</v>
      </c>
      <c r="H63" s="6" t="s">
        <v>6</v>
      </c>
      <c r="I63" s="7" t="s">
        <v>6</v>
      </c>
      <c r="J63" s="9" t="s">
        <v>6</v>
      </c>
    </row>
    <row r="64" spans="1:18" ht="16" x14ac:dyDescent="0.2">
      <c r="F64" s="6" t="s">
        <v>21</v>
      </c>
      <c r="G64" s="6" t="s">
        <v>24</v>
      </c>
      <c r="H64" s="6" t="s">
        <v>5</v>
      </c>
      <c r="I64" s="7" t="s">
        <v>5</v>
      </c>
      <c r="J64" s="9" t="s">
        <v>5</v>
      </c>
    </row>
    <row r="65" spans="6:10" ht="16" x14ac:dyDescent="0.2">
      <c r="F65" s="6" t="s">
        <v>22</v>
      </c>
      <c r="G65" s="6" t="s">
        <v>6</v>
      </c>
      <c r="H65" s="6" t="s">
        <v>6</v>
      </c>
      <c r="I65" s="7" t="s">
        <v>5</v>
      </c>
      <c r="J65" s="9" t="s">
        <v>6</v>
      </c>
    </row>
  </sheetData>
  <phoneticPr fontId="3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Jafri</dc:creator>
  <cp:lastModifiedBy>Microsoft Office User</cp:lastModifiedBy>
  <dcterms:created xsi:type="dcterms:W3CDTF">2020-03-31T19:13:59Z</dcterms:created>
  <dcterms:modified xsi:type="dcterms:W3CDTF">2020-04-01T00:21:45Z</dcterms:modified>
</cp:coreProperties>
</file>