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682" documentId="13_ncr:1_{CBFD40BC-3771-4577-82BB-E96CB70EFBB0}" xr6:coauthVersionLast="47" xr6:coauthVersionMax="47" xr10:uidLastSave="{56F1C72E-B42B-467E-B840-4ADA81A0A790}"/>
  <bookViews>
    <workbookView xWindow="38280" yWindow="-120" windowWidth="38640" windowHeight="15720" activeTab="1" xr2:uid="{00000000-000D-0000-FFFF-FFFF00000000}"/>
  </bookViews>
  <sheets>
    <sheet name="NOTES" sheetId="2" r:id="rId1"/>
    <sheet name="Budget" sheetId="1" r:id="rId2"/>
    <sheet name="MonthlyFinanceTracker" sheetId="3" r:id="rId3"/>
    <sheet name="Wellness &amp; Training Bonus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F4" i="4" s="1"/>
  <c r="D21" i="4"/>
  <c r="B4" i="4" s="1"/>
  <c r="D10" i="3"/>
  <c r="O8" i="1"/>
  <c r="L6" i="1" s="1"/>
  <c r="H11" i="1"/>
  <c r="D14" i="1"/>
  <c r="O6" i="1" s="1"/>
  <c r="H17" i="1"/>
  <c r="H18" i="1" s="1"/>
  <c r="H21" i="1" s="1"/>
  <c r="D22" i="1"/>
  <c r="G6" i="1" s="1"/>
  <c r="D8" i="1"/>
  <c r="G5" i="1" s="1"/>
  <c r="O9" i="1" l="1"/>
  <c r="H22" i="1"/>
  <c r="H1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H13" authorId="0" shapeId="0" xr:uid="{058EE677-2EA5-43F4-AB70-D03022DE28A0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March 15th [Per Kerry's Offer Letter]</t>
        </r>
      </text>
    </comment>
    <comment ref="H14" authorId="0" shapeId="0" xr:uid="{AA5AC5EE-E1B8-4187-80E5-0E3F27597042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July 15th [Per 2023 Benefits Guide]</t>
        </r>
      </text>
    </comment>
    <comment ref="H15" authorId="0" shapeId="0" xr:uid="{D6272EA6-7878-4CFA-8B07-CCB7C24B4F10}">
      <text>
        <r>
          <rPr>
            <b/>
            <sz val="9"/>
            <color indexed="81"/>
            <rFont val="Tahoma"/>
            <charset val="1"/>
          </rPr>
          <t xml:space="preserve">Alex Visbal:
</t>
        </r>
        <r>
          <rPr>
            <sz val="9"/>
            <color indexed="81"/>
            <rFont val="Tahoma"/>
            <charset val="1"/>
          </rPr>
          <t xml:space="preserve">
September 15th [Per Kerry's Offer Letter]</t>
        </r>
      </text>
    </comment>
    <comment ref="H16" authorId="0" shapeId="0" xr:uid="{AC9803E0-D899-42D1-8723-3164B22CC494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Dec 29th [2023 Bonus Date]</t>
        </r>
      </text>
    </comment>
  </commentList>
</comments>
</file>

<file path=xl/sharedStrings.xml><?xml version="1.0" encoding="utf-8"?>
<sst xmlns="http://schemas.openxmlformats.org/spreadsheetml/2006/main" count="95" uniqueCount="73">
  <si>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</si>
  <si>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</si>
  <si>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</si>
  <si>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</si>
  <si>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</si>
  <si>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</si>
  <si>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</si>
  <si>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</si>
  <si>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</si>
  <si>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</si>
  <si>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</si>
  <si>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</si>
  <si>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</si>
  <si>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</si>
  <si>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</si>
  <si>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</si>
  <si>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</si>
  <si>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</si>
  <si>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</si>
  <si>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</si>
  <si>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</si>
  <si>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</si>
  <si>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</si>
  <si>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</si>
  <si>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</si>
  <si>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</si>
  <si>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</si>
  <si>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Salary =</t>
  </si>
  <si>
    <t>LEFTOVER</t>
  </si>
  <si>
    <t>Bonuses After Taxes =</t>
  </si>
  <si>
    <t>https://workforcenow.adp.com/theme/index.html#/Myself/PayandAnnualStatements</t>
  </si>
  <si>
    <t>Best Buy [Projector]</t>
  </si>
  <si>
    <t>Net Total Take Home</t>
  </si>
  <si>
    <t>Gross Total</t>
  </si>
  <si>
    <t>Annual Paychecks =</t>
  </si>
  <si>
    <t>Annual Salary</t>
  </si>
  <si>
    <t>Net Paycheck Take Home</t>
  </si>
  <si>
    <t>Actualize Monthly:</t>
  </si>
  <si>
    <t>HSA</t>
  </si>
  <si>
    <t>401k</t>
  </si>
  <si>
    <t>Monthly Savings:</t>
  </si>
  <si>
    <t>IRA/TRAD</t>
  </si>
  <si>
    <t>Total</t>
  </si>
  <si>
    <t>Roth 401k</t>
  </si>
  <si>
    <t>IRA &amp; Traditional</t>
  </si>
  <si>
    <r>
      <rPr>
        <b/>
        <u/>
        <sz val="14"/>
        <color theme="1" tint="0.24994659260841701"/>
        <rFont val="Calibri"/>
        <family val="2"/>
        <scheme val="minor"/>
      </rPr>
      <t>Actualize Benefits:</t>
    </r>
    <r>
      <rPr>
        <sz val="14"/>
        <color theme="1" tint="0.24994659260841701"/>
        <rFont val="Calibri"/>
        <family val="2"/>
        <scheme val="minor"/>
      </rPr>
      <t xml:space="preserve">
1. No Healthcare Coverage Cost
2. 3% 401k Match
3. $300/month HSA Contribution
4. $750/year Wellness Bonus
5. $2500/year Learning Bonus</t>
    </r>
  </si>
  <si>
    <t>C:\Users\avisb\OneDrive\Documents\Personal</t>
  </si>
  <si>
    <t>EJ-IRA</t>
  </si>
  <si>
    <t>EJ-TRAD</t>
  </si>
  <si>
    <t>APCU</t>
  </si>
  <si>
    <t>Apple</t>
  </si>
  <si>
    <t>Wells</t>
  </si>
  <si>
    <t>Masterworks</t>
  </si>
  <si>
    <t>Date</t>
  </si>
  <si>
    <t>Net Worth</t>
  </si>
  <si>
    <t>Month End Net Worth</t>
  </si>
  <si>
    <t>Month</t>
  </si>
  <si>
    <t>Description</t>
  </si>
  <si>
    <t>Amount</t>
  </si>
  <si>
    <t>Training Bonus</t>
  </si>
  <si>
    <t>November</t>
  </si>
  <si>
    <t>December</t>
  </si>
  <si>
    <t>October</t>
  </si>
  <si>
    <t>Wellness Bonus Left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</si>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</sst>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  <numFmt numFmtId="166" formatCode="_(&quot;$&quot;* #,##0_);_(&quot;$&quot;* \(#,##0\);_(&quot;$&quot;* &quot;-&quot;??_);_(@_)"/>
  </numFmts>
  <fonts count="3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i/>
      <sz val="9"/>
      <color theme="0"/>
      <name val="Calibri"/>
      <family val="2"/>
      <scheme val="major"/>
    </font>
    <font>
      <b/>
      <i/>
      <sz val="9"/>
      <color theme="0"/>
      <name val="Calibri"/>
      <family val="2"/>
      <scheme val="minor"/>
    </font>
    <font>
      <sz val="10"/>
      <color theme="0"/>
      <name val="Calibri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 tint="0.24994659260841701"/>
      <name val="Calibri"/>
      <family val="2"/>
      <scheme val="minor"/>
    </font>
    <font>
      <b/>
      <u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8" fillId="0" borderId="0" applyFont="0" applyFill="0" applyBorder="0" applyAlignment="0" applyProtection="0"/>
    <xf numFmtId="0" fontId="5" fillId="9" borderId="0" applyNumberFormat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0" fillId="4" borderId="1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8" fontId="17" fillId="4" borderId="23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4" fontId="21" fillId="6" borderId="0" xfId="7" applyFont="1" applyFill="1"/>
    <xf numFmtId="44" fontId="21" fillId="6" borderId="0" xfId="7" applyFont="1" applyFill="1" applyAlignment="1">
      <alignment horizontal="center" vertical="center"/>
    </xf>
    <xf numFmtId="164" fontId="21" fillId="6" borderId="0" xfId="7" applyNumberFormat="1" applyFont="1" applyFill="1" applyAlignment="1">
      <alignment horizontal="center" vertical="center"/>
    </xf>
    <xf numFmtId="8" fontId="17" fillId="4" borderId="25" xfId="0" applyNumberFormat="1" applyFont="1" applyFill="1" applyBorder="1" applyAlignment="1">
      <alignment horizontal="center" vertical="center"/>
    </xf>
    <xf numFmtId="8" fontId="17" fillId="4" borderId="24" xfId="0" applyNumberFormat="1" applyFont="1" applyFill="1" applyBorder="1" applyAlignment="1">
      <alignment horizontal="center" vertical="center"/>
    </xf>
    <xf numFmtId="8" fontId="10" fillId="0" borderId="0" xfId="0" applyNumberFormat="1" applyFont="1" applyAlignment="1">
      <alignment horizontal="center" vertical="center"/>
    </xf>
    <xf numFmtId="8" fontId="17" fillId="4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 indent="1"/>
    </xf>
    <xf numFmtId="0" fontId="8" fillId="3" borderId="4" xfId="2" applyFont="1" applyFill="1" applyBorder="1" applyAlignment="1">
      <alignment horizontal="left" vertical="center" indent="1"/>
    </xf>
    <xf numFmtId="0" fontId="0" fillId="0" borderId="20" xfId="0" applyBorder="1"/>
    <xf numFmtId="0" fontId="8" fillId="0" borderId="19" xfId="2" applyFont="1" applyFill="1" applyBorder="1" applyAlignment="1">
      <alignment horizontal="left" vertical="center" indent="1"/>
    </xf>
    <xf numFmtId="0" fontId="0" fillId="4" borderId="34" xfId="0" applyFill="1" applyBorder="1"/>
    <xf numFmtId="0" fontId="8" fillId="0" borderId="35" xfId="0" applyFont="1" applyBorder="1" applyAlignment="1">
      <alignment horizontal="left" vertical="center" wrapText="1" indent="1"/>
    </xf>
    <xf numFmtId="0" fontId="0" fillId="4" borderId="20" xfId="0" applyFill="1" applyBorder="1"/>
    <xf numFmtId="0" fontId="9" fillId="0" borderId="19" xfId="0" applyFont="1" applyBorder="1" applyAlignment="1">
      <alignment horizontal="left" vertical="center" indent="1"/>
    </xf>
    <xf numFmtId="0" fontId="8" fillId="0" borderId="36" xfId="0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center" vertical="center"/>
    </xf>
    <xf numFmtId="0" fontId="0" fillId="4" borderId="38" xfId="0" applyFill="1" applyBorder="1"/>
    <xf numFmtId="8" fontId="17" fillId="4" borderId="41" xfId="0" applyNumberFormat="1" applyFont="1" applyFill="1" applyBorder="1" applyAlignment="1">
      <alignment horizontal="center" vertical="center"/>
    </xf>
    <xf numFmtId="0" fontId="0" fillId="4" borderId="8" xfId="0" applyFill="1" applyBorder="1"/>
    <xf numFmtId="44" fontId="24" fillId="3" borderId="42" xfId="7" applyFont="1" applyFill="1" applyBorder="1"/>
    <xf numFmtId="44" fontId="24" fillId="8" borderId="0" xfId="7" applyFont="1" applyFill="1"/>
    <xf numFmtId="0" fontId="26" fillId="7" borderId="42" xfId="0" applyFont="1" applyFill="1" applyBorder="1"/>
    <xf numFmtId="44" fontId="0" fillId="0" borderId="0" xfId="7" applyFont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 vertical="center"/>
    </xf>
    <xf numFmtId="0" fontId="0" fillId="0" borderId="0" xfId="7" applyNumberFormat="1" applyFont="1" applyAlignment="1">
      <alignment horizontal="left" vertical="center"/>
    </xf>
    <xf numFmtId="14" fontId="0" fillId="0" borderId="0" xfId="7" quotePrefix="1" applyNumberFormat="1" applyFont="1" applyAlignment="1">
      <alignment horizontal="left" vertical="center"/>
    </xf>
    <xf numFmtId="166" fontId="0" fillId="0" borderId="0" xfId="7" applyNumberFormat="1" applyFont="1"/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6" fillId="5" borderId="5" xfId="6" applyFill="1" applyBorder="1" applyAlignment="1">
      <alignment horizontal="center" vertical="center"/>
    </xf>
    <xf numFmtId="0" fontId="16" fillId="5" borderId="6" xfId="6" applyFill="1" applyBorder="1" applyAlignment="1">
      <alignment horizontal="center" vertical="center"/>
    </xf>
    <xf numFmtId="0" fontId="16" fillId="5" borderId="7" xfId="6" applyFill="1" applyBorder="1" applyAlignment="1">
      <alignment horizontal="center" vertical="center"/>
    </xf>
    <xf numFmtId="0" fontId="16" fillId="5" borderId="19" xfId="6" applyFill="1" applyBorder="1" applyAlignment="1">
      <alignment horizontal="center" vertical="center"/>
    </xf>
    <xf numFmtId="0" fontId="16" fillId="5" borderId="0" xfId="6" applyFill="1" applyBorder="1" applyAlignment="1">
      <alignment horizontal="center" vertical="center"/>
    </xf>
    <xf numFmtId="0" fontId="16" fillId="5" borderId="20" xfId="6" applyFill="1" applyBorder="1" applyAlignment="1">
      <alignment horizontal="center" vertical="center"/>
    </xf>
    <xf numFmtId="0" fontId="16" fillId="5" borderId="21" xfId="6" applyFill="1" applyBorder="1" applyAlignment="1">
      <alignment horizontal="center" vertical="center"/>
    </xf>
    <xf numFmtId="0" fontId="16" fillId="5" borderId="22" xfId="6" applyFill="1" applyBorder="1" applyAlignment="1">
      <alignment horizontal="center" vertical="center"/>
    </xf>
    <xf numFmtId="0" fontId="16" fillId="5" borderId="8" xfId="6" applyFill="1" applyBorder="1" applyAlignment="1">
      <alignment horizontal="center" vertical="center"/>
    </xf>
    <xf numFmtId="0" fontId="17" fillId="4" borderId="0" xfId="0" applyFont="1" applyFill="1" applyAlignment="1">
      <alignment horizontal="right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left" vertical="center" wrapText="1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31" xfId="3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44" fontId="5" fillId="9" borderId="5" xfId="8" applyNumberFormat="1" applyBorder="1" applyAlignment="1">
      <alignment horizontal="center" vertical="center"/>
    </xf>
    <xf numFmtId="44" fontId="5" fillId="9" borderId="6" xfId="8" applyNumberFormat="1" applyBorder="1" applyAlignment="1">
      <alignment horizontal="center" vertical="center"/>
    </xf>
    <xf numFmtId="44" fontId="5" fillId="9" borderId="7" xfId="8" applyNumberFormat="1" applyBorder="1" applyAlignment="1">
      <alignment horizontal="center" vertical="center"/>
    </xf>
    <xf numFmtId="44" fontId="5" fillId="9" borderId="21" xfId="8" applyNumberFormat="1" applyBorder="1" applyAlignment="1">
      <alignment horizontal="center" vertical="center"/>
    </xf>
    <xf numFmtId="44" fontId="5" fillId="9" borderId="22" xfId="8" applyNumberFormat="1" applyBorder="1" applyAlignment="1">
      <alignment horizontal="center" vertical="center"/>
    </xf>
    <xf numFmtId="44" fontId="5" fillId="9" borderId="8" xfId="8" applyNumberFormat="1" applyBorder="1" applyAlignment="1">
      <alignment horizontal="center" vertical="center"/>
    </xf>
    <xf numFmtId="44" fontId="0" fillId="0" borderId="6" xfId="7" applyFont="1" applyBorder="1" applyAlignment="1">
      <alignment horizontal="center" vertical="center"/>
    </xf>
    <xf numFmtId="44" fontId="0" fillId="0" borderId="5" xfId="7" applyFont="1" applyBorder="1" applyAlignment="1">
      <alignment horizontal="center" vertical="center"/>
    </xf>
    <xf numFmtId="44" fontId="0" fillId="0" borderId="7" xfId="7" applyFont="1" applyBorder="1" applyAlignment="1">
      <alignment horizontal="center" vertical="center"/>
    </xf>
    <xf numFmtId="44" fontId="0" fillId="0" borderId="21" xfId="7" applyFont="1" applyBorder="1" applyAlignment="1">
      <alignment horizontal="center" vertical="center"/>
    </xf>
    <xf numFmtId="44" fontId="0" fillId="0" borderId="22" xfId="7" applyFont="1" applyBorder="1" applyAlignment="1">
      <alignment horizontal="center" vertical="center"/>
    </xf>
    <xf numFmtId="44" fontId="0" fillId="0" borderId="8" xfId="7" applyFont="1" applyBorder="1" applyAlignment="1">
      <alignment horizontal="center" vertical="center"/>
    </xf>
    <xf numFmtId="0" fontId="0" fillId="0" borderId="42" xfId="0" applyBorder="1"/>
    <xf numFmtId="0" fontId="28" fillId="10" borderId="43" xfId="0" applyFont="1" applyFill="1" applyBorder="1" applyAlignment="1">
      <alignment horizontal="center" vertical="center"/>
    </xf>
    <xf numFmtId="44" fontId="0" fillId="0" borderId="0" xfId="7" applyFont="1"/>
    <xf numFmtId="44" fontId="28" fillId="10" borderId="44" xfId="7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44" fontId="29" fillId="10" borderId="44" xfId="7" applyNumberFormat="1" applyFont="1" applyFill="1" applyBorder="1" applyAlignment="1">
      <alignment horizontal="center" vertical="center"/>
    </xf>
    <xf numFmtId="44" fontId="0" fillId="0" borderId="0" xfId="0" applyNumberFormat="1" applyFont="1"/>
    <xf numFmtId="0" fontId="28" fillId="10" borderId="45" xfId="0" applyFont="1" applyFill="1" applyBorder="1" applyAlignment="1">
      <alignment horizontal="center" vertical="center"/>
    </xf>
    <xf numFmtId="0" fontId="29" fillId="10" borderId="45" xfId="0" applyFont="1" applyFill="1" applyBorder="1" applyAlignment="1">
      <alignment horizontal="center" vertical="center"/>
    </xf>
    <xf numFmtId="166" fontId="0" fillId="0" borderId="0" xfId="0" applyNumberFormat="1"/>
  </cellXfs>
  <cellStyles count="9">
    <cellStyle name="Accent6" xfId="8" builtinId="49"/>
    <cellStyle name="Currency" xfId="7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43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34" formatCode="_(&quot;$&quot;* #,##0.00_);_(&quot;$&quot;* \(#,##0.00\);_(&quot;$&quot;* &quot;-&quot;??_);_(@_)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42"/>
      <tableStyleElement type="headerRow" dxfId="41"/>
      <tableStyleElement type="totalRow" dxfId="40"/>
    </tableStyle>
    <tableStyle name="Personal monthly budget" pivot="0" count="7" xr9:uid="{DF2684C2-C435-47FA-9646-E632C3AE8948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MonthlyFinanceTracker!$G$3:$G$10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MonthlyFinanceTracker!$H$3:$H$10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940-BAF0-96D2C9F5D2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  <c:min val="9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[VISBAL-BUDGET.xlsx]MonthlyFinanceTracker!PivotTable3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MonthlyFinanceTracker!$H$2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MonthlyFinanceTracker!$G$3:$G$10</c:f>
              <c:strCache>
                <c:ptCount val="8"/>
                <c:pt idx="0">
                  <c:v>6/1/2023</c:v>
                </c:pt>
                <c:pt idx="1">
                  <c:v>7/1/2023</c:v>
                </c:pt>
                <c:pt idx="2">
                  <c:v>8/1/2023</c:v>
                </c:pt>
                <c:pt idx="3">
                  <c:v>9/1/2023</c:v>
                </c:pt>
                <c:pt idx="4">
                  <c:v>10/1/2023</c:v>
                </c:pt>
                <c:pt idx="5">
                  <c:v>11/1/2023</c:v>
                </c:pt>
                <c:pt idx="6">
                  <c:v>12/1/2023</c:v>
                </c:pt>
                <c:pt idx="7">
                  <c:v>1/1/2024</c:v>
                </c:pt>
              </c:strCache>
            </c:strRef>
          </c:cat>
          <c:val>
            <c:numRef>
              <c:f>MonthlyFinanceTracker!$H$3:$H$10</c:f>
              <c:numCache>
                <c:formatCode>_("$"* #,##0_);_("$"* \(#,##0\);_("$"* "-"??_);_(@_)</c:formatCode>
                <c:ptCount val="8"/>
                <c:pt idx="0">
                  <c:v>100895</c:v>
                </c:pt>
                <c:pt idx="1">
                  <c:v>108997</c:v>
                </c:pt>
                <c:pt idx="2">
                  <c:v>113580</c:v>
                </c:pt>
                <c:pt idx="3">
                  <c:v>111821</c:v>
                </c:pt>
                <c:pt idx="4">
                  <c:v>108834</c:v>
                </c:pt>
                <c:pt idx="5">
                  <c:v>108432</c:v>
                </c:pt>
                <c:pt idx="6">
                  <c:v>116671</c:v>
                </c:pt>
                <c:pt idx="7">
                  <c:v>124000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70C-A6D1-35FF5A1B71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66064"/>
        <c:axId val="1384580031"/>
      </c:lineChart>
      <c:catAx>
        <c:axId val="5174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80031"/>
        <c:crosses val="autoZero"/>
        <c:auto val="1"/>
        <c:lblAlgn val="ctr"/>
        <c:lblOffset val="100"/>
        <c:noMultiLvlLbl val="0"/>
      </c:catAx>
      <c:valAx>
        <c:axId val="138458003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17275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5005" y="392486"/>
          <a:ext cx="673100" cy="691589"/>
        </a:xfrm>
        <a:prstGeom prst="rect">
          <a:avLst/>
        </a:prstGeom>
      </xdr:spPr>
    </xdr:pic>
    <xdr:clientData/>
  </xdr:twoCellAnchor>
  <xdr:twoCellAnchor>
    <xdr:from>
      <xdr:col>15</xdr:col>
      <xdr:colOff>481853</xdr:colOff>
      <xdr:row>2</xdr:row>
      <xdr:rowOff>107016</xdr:rowOff>
    </xdr:from>
    <xdr:to>
      <xdr:col>35</xdr:col>
      <xdr:colOff>44824</xdr:colOff>
      <xdr:row>17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3805E-DCA1-4219-B35E-8231E549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</xdr:row>
      <xdr:rowOff>16329</xdr:rowOff>
    </xdr:from>
    <xdr:to>
      <xdr:col>19</xdr:col>
      <xdr:colOff>41671</xdr:colOff>
      <xdr:row>14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C3943-9BB9-03B1-069F-193090E6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Visbal" refreshedDate="45280.486327430554" createdVersion="8" refreshedVersion="8" minRefreshableVersion="3" recordCount="11" xr:uid="{74787245-35EC-4C4C-8815-D86F20AA2248}">
  <cacheSource type="worksheet">
    <worksheetSource ref="A1:B1048576" sheet="MonthlyFinanceTracker"/>
  </cacheSource>
  <cacheFields count="2">
    <cacheField name="Date" numFmtId="0">
      <sharedItems containsNonDate="0" containsDate="1" containsString="0" containsBlank="1" minDate="2023-01-01T00:00:00" maxDate="2024-02-02T00:00:00" count="11"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m/>
        <d v="2024-02-01T00:00:00" u="1"/>
        <d v="2023-01-01T00:00:00" u="1"/>
      </sharedItems>
    </cacheField>
    <cacheField name="Net Worth" numFmtId="44">
      <sharedItems containsString="0" containsBlank="1" containsNumber="1" containsInteger="1" minValue="100895" maxValue="1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00895"/>
  </r>
  <r>
    <x v="1"/>
    <n v="108997"/>
  </r>
  <r>
    <x v="2"/>
    <n v="113580"/>
  </r>
  <r>
    <x v="3"/>
    <n v="111821"/>
  </r>
  <r>
    <x v="4"/>
    <n v="108834"/>
  </r>
  <r>
    <x v="5"/>
    <n v="108432"/>
  </r>
  <r>
    <x v="6"/>
    <n v="116671"/>
  </r>
  <r>
    <x v="7"/>
    <n v="124000"/>
  </r>
  <r>
    <x v="8"/>
    <m/>
  </r>
  <r>
    <x v="8"/>
    <m/>
  </r>
  <r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5006-3343-4BD6-9942-E4A9AD2ADAF2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 rowHeaderCaption="Month">
  <location ref="G2:H10" firstHeaderRow="1" firstDataRow="1" firstDataCol="1"/>
  <pivotFields count="2">
    <pivotField axis="axisRow" numFmtId="14" showAll="0" measureFilter="1" sortType="ascending" defaultSubtotal="0">
      <items count="11">
        <item m="1" x="10"/>
        <item x="0"/>
        <item x="1"/>
        <item x="2"/>
        <item x="3"/>
        <item x="4"/>
        <item x="5"/>
        <item x="6"/>
        <item x="7"/>
        <item m="1" x="9"/>
        <item x="8"/>
      </items>
    </pivotField>
    <pivotField dataField="1" numFmtId="4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Month End Net Worth" fld="1" baseField="0" baseItem="0" numFmtId="166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32" dataDxfId="30" totalsRowDxfId="28" headerRowBorderDxfId="31" tableBorderDxfId="29" totalsRowBorderDxfId="27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26" totalsRowDxfId="25"/>
    <tableColumn id="2" xr3:uid="{00000000-0010-0000-0000-000002000000}" name="Cost" totalsRowFunction="sum" dataDxfId="24" totalsRowDxfId="23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020A39-52C5-48EF-AAB6-6D8558B24A5E}" name="Table2" displayName="Table2" ref="B8:D21" totalsRowCount="1" headerRowDxfId="18" headerRowBorderDxfId="19" tableBorderDxfId="20">
  <autoFilter ref="B8:D20" xr:uid="{24020A39-52C5-48EF-AAB6-6D8558B24A5E}">
    <filterColumn colId="0" hiddenButton="1"/>
    <filterColumn colId="1" hiddenButton="1"/>
    <filterColumn colId="2" hiddenButton="1"/>
  </autoFilter>
  <sortState xmlns:xlrd2="http://schemas.microsoft.com/office/spreadsheetml/2017/richdata2" ref="B9:D9">
    <sortCondition descending="1" ref="B8:B9"/>
  </sortState>
  <tableColumns count="3">
    <tableColumn id="1" xr3:uid="{8DEBB8CB-E352-45F5-AB04-B24C6BE1E7E2}" name="Month" totalsRowLabel="Total" dataDxfId="11"/>
    <tableColumn id="2" xr3:uid="{8AD4C697-F493-403B-974A-4A9367DE1C79}" name="Description"/>
    <tableColumn id="3" xr3:uid="{767EE61F-2AAB-416F-A8F7-4EF3FDC10D23}" name="Amount" totalsRowFunction="sum" totalsRowDxfId="15" dataCellStyle="Currency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3D0A58-53A7-458B-AF00-60081D539B0E}" name="Table3" displayName="Table3" ref="F8:H21" totalsRowCount="1" headerRowBorderDxfId="16" tableBorderDxfId="17">
  <autoFilter ref="F8:H20" xr:uid="{893D0A58-53A7-458B-AF00-60081D539B0E}">
    <filterColumn colId="0" hiddenButton="1"/>
    <filterColumn colId="1" hiddenButton="1"/>
    <filterColumn colId="2" hiddenButton="1"/>
  </autoFilter>
  <tableColumns count="3">
    <tableColumn id="1" xr3:uid="{56ED6E31-958D-4A99-8898-55F6DBC380BF}" name="Month" totalsRowLabel="Total" dataDxfId="10"/>
    <tableColumn id="2" xr3:uid="{CA523853-863A-44AF-BF93-8310AE1D1E36}" name="Description"/>
    <tableColumn id="3" xr3:uid="{4F8F1ED4-9E3E-4C82-9EEE-461A2E78F750}" name="Amount" totalsRowFunction="sum" totalsRowDxfId="12" dataCellStyle="Currency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" TargetMode="External"/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21:K36"/>
  <sheetViews>
    <sheetView showGridLines="0" zoomScale="130" zoomScaleNormal="130" workbookViewId="0">
      <selection activeCell="D14" sqref="D14"/>
    </sheetView>
  </sheetViews>
  <sheetFormatPr defaultRowHeight="12.75" x14ac:dyDescent="0.2"/>
  <cols>
    <col min="3" max="11" width="8.140625" customWidth="1"/>
  </cols>
  <sheetData>
    <row r="21" spans="2:11" ht="13.5" thickBot="1" x14ac:dyDescent="0.25"/>
    <row r="22" spans="2:11" x14ac:dyDescent="0.2">
      <c r="B22" s="51">
        <v>1</v>
      </c>
      <c r="C22" s="54" t="s">
        <v>22</v>
      </c>
      <c r="D22" s="55"/>
      <c r="E22" s="55"/>
      <c r="F22" s="55"/>
      <c r="G22" s="55"/>
      <c r="H22" s="55"/>
      <c r="I22" s="55"/>
      <c r="J22" s="55"/>
      <c r="K22" s="56"/>
    </row>
    <row r="23" spans="2:11" x14ac:dyDescent="0.2">
      <c r="B23" s="52"/>
      <c r="C23" s="57"/>
      <c r="D23" s="58"/>
      <c r="E23" s="58"/>
      <c r="F23" s="58"/>
      <c r="G23" s="58"/>
      <c r="H23" s="58"/>
      <c r="I23" s="58"/>
      <c r="J23" s="58"/>
      <c r="K23" s="59"/>
    </row>
    <row r="24" spans="2:11" ht="13.5" thickBot="1" x14ac:dyDescent="0.25">
      <c r="B24" s="53"/>
      <c r="C24" s="60"/>
      <c r="D24" s="61"/>
      <c r="E24" s="61"/>
      <c r="F24" s="61"/>
      <c r="G24" s="61"/>
      <c r="H24" s="61"/>
      <c r="I24" s="61"/>
      <c r="J24" s="61"/>
      <c r="K24" s="62"/>
    </row>
    <row r="25" spans="2:11" x14ac:dyDescent="0.2">
      <c r="B25" s="51">
        <v>2</v>
      </c>
      <c r="C25" s="54" t="s">
        <v>30</v>
      </c>
      <c r="D25" s="55"/>
      <c r="E25" s="55"/>
      <c r="F25" s="55"/>
      <c r="G25" s="55"/>
      <c r="H25" s="55"/>
      <c r="I25" s="55"/>
      <c r="J25" s="55"/>
      <c r="K25" s="56"/>
    </row>
    <row r="26" spans="2:11" x14ac:dyDescent="0.2">
      <c r="B26" s="52"/>
      <c r="C26" s="57"/>
      <c r="D26" s="58"/>
      <c r="E26" s="58"/>
      <c r="F26" s="58"/>
      <c r="G26" s="58"/>
      <c r="H26" s="58"/>
      <c r="I26" s="58"/>
      <c r="J26" s="58"/>
      <c r="K26" s="59"/>
    </row>
    <row r="27" spans="2:11" ht="13.5" thickBot="1" x14ac:dyDescent="0.25">
      <c r="B27" s="53"/>
      <c r="C27" s="60"/>
      <c r="D27" s="61"/>
      <c r="E27" s="61"/>
      <c r="F27" s="61"/>
      <c r="G27" s="61"/>
      <c r="H27" s="61"/>
      <c r="I27" s="61"/>
      <c r="J27" s="61"/>
      <c r="K27" s="62"/>
    </row>
    <row r="28" spans="2:11" x14ac:dyDescent="0.2">
      <c r="B28" s="51">
        <v>3</v>
      </c>
      <c r="C28" s="54" t="s">
        <v>46</v>
      </c>
      <c r="D28" s="55"/>
      <c r="E28" s="55"/>
      <c r="F28" s="55"/>
      <c r="G28" s="55"/>
      <c r="H28" s="55"/>
      <c r="I28" s="55"/>
      <c r="J28" s="55"/>
      <c r="K28" s="56"/>
    </row>
    <row r="29" spans="2:11" x14ac:dyDescent="0.2">
      <c r="B29" s="52"/>
      <c r="C29" s="57"/>
      <c r="D29" s="58"/>
      <c r="E29" s="58"/>
      <c r="F29" s="58"/>
      <c r="G29" s="58"/>
      <c r="H29" s="58"/>
      <c r="I29" s="58"/>
      <c r="J29" s="58"/>
      <c r="K29" s="59"/>
    </row>
    <row r="30" spans="2:11" ht="13.5" thickBot="1" x14ac:dyDescent="0.25">
      <c r="B30" s="53"/>
      <c r="C30" s="60"/>
      <c r="D30" s="61"/>
      <c r="E30" s="61"/>
      <c r="F30" s="61"/>
      <c r="G30" s="61"/>
      <c r="H30" s="61"/>
      <c r="I30" s="61"/>
      <c r="J30" s="61"/>
      <c r="K30" s="62"/>
    </row>
    <row r="31" spans="2:11" x14ac:dyDescent="0.2">
      <c r="B31" s="51">
        <v>4</v>
      </c>
      <c r="C31" s="54"/>
      <c r="D31" s="55"/>
      <c r="E31" s="55"/>
      <c r="F31" s="55"/>
      <c r="G31" s="55"/>
      <c r="H31" s="55"/>
      <c r="I31" s="55"/>
      <c r="J31" s="55"/>
      <c r="K31" s="56"/>
    </row>
    <row r="32" spans="2:11" x14ac:dyDescent="0.2">
      <c r="B32" s="52"/>
      <c r="C32" s="57"/>
      <c r="D32" s="58"/>
      <c r="E32" s="58"/>
      <c r="F32" s="58"/>
      <c r="G32" s="58"/>
      <c r="H32" s="58"/>
      <c r="I32" s="58"/>
      <c r="J32" s="58"/>
      <c r="K32" s="59"/>
    </row>
    <row r="33" spans="2:11" ht="13.5" thickBot="1" x14ac:dyDescent="0.25">
      <c r="B33" s="53"/>
      <c r="C33" s="60"/>
      <c r="D33" s="61"/>
      <c r="E33" s="61"/>
      <c r="F33" s="61"/>
      <c r="G33" s="61"/>
      <c r="H33" s="61"/>
      <c r="I33" s="61"/>
      <c r="J33" s="61"/>
      <c r="K33" s="62"/>
    </row>
    <row r="34" spans="2:11" x14ac:dyDescent="0.2">
      <c r="B34" s="51">
        <v>5</v>
      </c>
      <c r="C34" s="54"/>
      <c r="D34" s="55"/>
      <c r="E34" s="55"/>
      <c r="F34" s="55"/>
      <c r="G34" s="55"/>
      <c r="H34" s="55"/>
      <c r="I34" s="55"/>
      <c r="J34" s="55"/>
      <c r="K34" s="56"/>
    </row>
    <row r="35" spans="2:11" x14ac:dyDescent="0.2">
      <c r="B35" s="52"/>
      <c r="C35" s="57"/>
      <c r="D35" s="58"/>
      <c r="E35" s="58"/>
      <c r="F35" s="58"/>
      <c r="G35" s="58"/>
      <c r="H35" s="58"/>
      <c r="I35" s="58"/>
      <c r="J35" s="58"/>
      <c r="K35" s="59"/>
    </row>
    <row r="36" spans="2:11" ht="13.5" thickBot="1" x14ac:dyDescent="0.25">
      <c r="B36" s="53"/>
      <c r="C36" s="60"/>
      <c r="D36" s="61"/>
      <c r="E36" s="61"/>
      <c r="F36" s="61"/>
      <c r="G36" s="61"/>
      <c r="H36" s="61"/>
      <c r="I36" s="61"/>
      <c r="J36" s="61"/>
      <c r="K36" s="62"/>
    </row>
  </sheetData>
  <mergeCells count="10">
    <mergeCell ref="B34:B36"/>
    <mergeCell ref="C34:K36"/>
    <mergeCell ref="B22:B24"/>
    <mergeCell ref="C22:K24"/>
    <mergeCell ref="C25:K27"/>
    <mergeCell ref="B25:B27"/>
    <mergeCell ref="B28:B30"/>
    <mergeCell ref="C28:K30"/>
    <mergeCell ref="B31:B33"/>
    <mergeCell ref="C31:K33"/>
  </mergeCells>
  <hyperlinks>
    <hyperlink ref="C22" r:id="rId1" xr:uid="{2297F6CE-DB87-4DC5-A4D7-E628DE96DED3}"/>
    <hyperlink ref="C25" r:id="rId2" location="/Myself/PayandAnnualStatements" xr:uid="{559C8455-670D-48EF-972B-36EEE7F143FF}"/>
    <hyperlink ref="C28" r:id="rId3" xr:uid="{7C755A49-5F67-41F0-BCE7-F3E8AAAAD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O27"/>
  <sheetViews>
    <sheetView showGridLines="0" tabSelected="1" zoomScale="85" zoomScaleNormal="85" zoomScaleSheetLayoutView="30" workbookViewId="0">
      <selection activeCell="L18" sqref="L18"/>
    </sheetView>
  </sheetViews>
  <sheetFormatPr defaultColWidth="8.85546875" defaultRowHeight="12.75" x14ac:dyDescent="0.2"/>
  <cols>
    <col min="1" max="1" width="8.85546875" customWidth="1"/>
    <col min="2" max="2" width="1.42578125" style="4" customWidth="1"/>
    <col min="3" max="3" width="39.42578125" customWidth="1"/>
    <col min="4" max="4" width="26.42578125" customWidth="1"/>
    <col min="7" max="7" width="15.7109375" customWidth="1"/>
    <col min="8" max="8" width="15.28515625" style="15" bestFit="1" customWidth="1"/>
    <col min="9" max="9" width="11.85546875" customWidth="1"/>
    <col min="11" max="11" width="11.42578125" customWidth="1"/>
    <col min="14" max="14" width="9" bestFit="1" customWidth="1"/>
    <col min="15" max="15" width="10.140625" bestFit="1" customWidth="1"/>
  </cols>
  <sheetData>
    <row r="2" spans="2:15" s="1" customFormat="1" ht="20.100000000000001" customHeight="1" thickBot="1" x14ac:dyDescent="0.3">
      <c r="B2" s="3"/>
      <c r="H2" s="14"/>
    </row>
    <row r="3" spans="2:15" s="1" customFormat="1" ht="51.75" thickBot="1" x14ac:dyDescent="0.3">
      <c r="B3" s="5"/>
      <c r="C3" s="73" t="s">
        <v>4</v>
      </c>
      <c r="D3" s="74"/>
      <c r="E3" s="74"/>
      <c r="F3" s="74"/>
      <c r="G3" s="74"/>
      <c r="H3" s="74"/>
      <c r="I3" s="75"/>
    </row>
    <row r="4" spans="2:15" ht="30" customHeight="1" thickBot="1" x14ac:dyDescent="0.25">
      <c r="C4" s="78" t="s">
        <v>8</v>
      </c>
      <c r="D4" s="80"/>
      <c r="E4" s="78" t="s">
        <v>10</v>
      </c>
      <c r="F4" s="79"/>
      <c r="G4" s="79"/>
      <c r="H4" s="79"/>
      <c r="I4" s="80"/>
      <c r="K4" s="70" t="s">
        <v>37</v>
      </c>
      <c r="L4" s="70"/>
      <c r="N4" s="70" t="s">
        <v>40</v>
      </c>
      <c r="O4" s="70"/>
    </row>
    <row r="5" spans="2:15" ht="24.6" customHeight="1" thickBot="1" x14ac:dyDescent="0.25">
      <c r="C5" s="28" t="s">
        <v>16</v>
      </c>
      <c r="D5" s="7">
        <v>4000</v>
      </c>
      <c r="E5" s="81" t="s">
        <v>11</v>
      </c>
      <c r="F5" s="82"/>
      <c r="G5" s="87">
        <f>D8</f>
        <v>8000</v>
      </c>
      <c r="H5" s="88"/>
      <c r="I5" s="84"/>
      <c r="K5" s="18" t="s">
        <v>38</v>
      </c>
      <c r="L5" s="19">
        <v>296</v>
      </c>
      <c r="N5" s="18" t="s">
        <v>38</v>
      </c>
      <c r="O5" s="20">
        <v>296</v>
      </c>
    </row>
    <row r="6" spans="2:15" ht="23.1" customHeight="1" thickBot="1" x14ac:dyDescent="0.25">
      <c r="C6" s="28" t="s">
        <v>17</v>
      </c>
      <c r="D6" s="7">
        <v>4000</v>
      </c>
      <c r="E6" s="83" t="s">
        <v>12</v>
      </c>
      <c r="F6" s="84"/>
      <c r="G6" s="89">
        <f>Housing[[#Totals],[Cost]]</f>
        <v>5779</v>
      </c>
      <c r="H6" s="88"/>
      <c r="I6" s="84"/>
      <c r="K6" s="18" t="s">
        <v>39</v>
      </c>
      <c r="L6" s="19">
        <f>O8</f>
        <v>240</v>
      </c>
      <c r="N6" s="18" t="s">
        <v>13</v>
      </c>
      <c r="O6" s="21">
        <f>D14-791</f>
        <v>1509</v>
      </c>
    </row>
    <row r="7" spans="2:15" ht="23.1" customHeight="1" thickBot="1" x14ac:dyDescent="0.25">
      <c r="C7" s="28" t="s">
        <v>18</v>
      </c>
      <c r="D7" s="9">
        <v>0</v>
      </c>
      <c r="E7" s="85" t="s">
        <v>28</v>
      </c>
      <c r="F7" s="86"/>
      <c r="G7" s="90">
        <f>G5-G6</f>
        <v>2221</v>
      </c>
      <c r="H7" s="91"/>
      <c r="I7" s="86"/>
      <c r="N7" s="18" t="s">
        <v>41</v>
      </c>
      <c r="O7" s="20">
        <v>791</v>
      </c>
    </row>
    <row r="8" spans="2:15" ht="30" customHeight="1" thickBot="1" x14ac:dyDescent="0.25">
      <c r="C8" s="29" t="s">
        <v>0</v>
      </c>
      <c r="D8" s="8">
        <f>SUM(D5:D7)</f>
        <v>8000</v>
      </c>
      <c r="I8" s="30"/>
      <c r="N8" s="18" t="s">
        <v>43</v>
      </c>
      <c r="O8" s="20">
        <f>(D5+D6)*0.03</f>
        <v>240</v>
      </c>
    </row>
    <row r="9" spans="2:15" ht="30" customHeight="1" thickBot="1" x14ac:dyDescent="0.25">
      <c r="C9" s="31"/>
      <c r="D9" s="24"/>
      <c r="I9" s="30"/>
      <c r="N9" s="18" t="s">
        <v>42</v>
      </c>
      <c r="O9" s="20">
        <f>SUM(O5:O8)</f>
        <v>2836</v>
      </c>
    </row>
    <row r="10" spans="2:15" s="2" customFormat="1" ht="30" customHeight="1" thickTop="1" thickBot="1" x14ac:dyDescent="0.45">
      <c r="B10" s="6"/>
      <c r="C10" s="76" t="s">
        <v>7</v>
      </c>
      <c r="D10" s="77"/>
      <c r="E10" s="11"/>
      <c r="F10" s="12"/>
      <c r="G10" s="12"/>
      <c r="H10" s="16"/>
      <c r="I10" s="32"/>
    </row>
    <row r="11" spans="2:15" ht="35.450000000000003" customHeight="1" thickBot="1" x14ac:dyDescent="0.25">
      <c r="C11" s="33" t="s">
        <v>5</v>
      </c>
      <c r="D11" s="10" t="s">
        <v>9</v>
      </c>
      <c r="E11" s="13"/>
      <c r="F11" s="63" t="s">
        <v>34</v>
      </c>
      <c r="G11" s="63"/>
      <c r="H11" s="25">
        <f>D5*24</f>
        <v>96000</v>
      </c>
      <c r="I11" s="34"/>
      <c r="K11" s="66"/>
      <c r="L11" s="66"/>
      <c r="M11" s="66"/>
      <c r="N11" s="66"/>
      <c r="O11" s="66"/>
    </row>
    <row r="12" spans="2:15" ht="30" customHeight="1" thickTop="1" x14ac:dyDescent="0.2">
      <c r="C12" s="35" t="s">
        <v>6</v>
      </c>
      <c r="D12" s="26">
        <v>2000</v>
      </c>
      <c r="E12" s="13"/>
      <c r="F12" s="63" t="s">
        <v>27</v>
      </c>
      <c r="G12" s="63"/>
      <c r="H12" s="25">
        <v>125000</v>
      </c>
      <c r="I12" s="34"/>
      <c r="K12" s="67" t="s">
        <v>45</v>
      </c>
      <c r="L12" s="67"/>
      <c r="M12" s="67"/>
      <c r="N12" s="67"/>
      <c r="O12" s="67"/>
    </row>
    <row r="13" spans="2:15" ht="30" customHeight="1" x14ac:dyDescent="0.2">
      <c r="C13" s="35" t="s">
        <v>44</v>
      </c>
      <c r="D13" s="27">
        <v>791</v>
      </c>
      <c r="E13" s="13"/>
      <c r="F13" s="63" t="s">
        <v>23</v>
      </c>
      <c r="G13" s="63"/>
      <c r="H13" s="25">
        <v>3000</v>
      </c>
      <c r="I13" s="34"/>
      <c r="K13" s="67"/>
      <c r="L13" s="67"/>
      <c r="M13" s="67"/>
      <c r="N13" s="67"/>
      <c r="O13" s="67"/>
    </row>
    <row r="14" spans="2:15" ht="30" customHeight="1" x14ac:dyDescent="0.2">
      <c r="C14" s="35" t="s">
        <v>13</v>
      </c>
      <c r="D14" s="27">
        <f>1150*2</f>
        <v>2300</v>
      </c>
      <c r="E14" s="13"/>
      <c r="F14" s="63" t="s">
        <v>26</v>
      </c>
      <c r="G14" s="63"/>
      <c r="H14" s="25">
        <v>12000</v>
      </c>
      <c r="I14" s="34"/>
      <c r="K14" s="67"/>
      <c r="L14" s="67"/>
      <c r="M14" s="67"/>
      <c r="N14" s="67"/>
      <c r="O14" s="67"/>
    </row>
    <row r="15" spans="2:15" ht="30" customHeight="1" x14ac:dyDescent="0.2">
      <c r="C15" s="35" t="s">
        <v>1</v>
      </c>
      <c r="D15" s="26">
        <v>50</v>
      </c>
      <c r="E15" s="13"/>
      <c r="F15" s="63" t="s">
        <v>24</v>
      </c>
      <c r="G15" s="63"/>
      <c r="H15" s="25">
        <v>3000</v>
      </c>
      <c r="I15" s="34"/>
      <c r="K15" s="67"/>
      <c r="L15" s="67"/>
      <c r="M15" s="67"/>
      <c r="N15" s="67"/>
      <c r="O15" s="67"/>
    </row>
    <row r="16" spans="2:15" ht="30" customHeight="1" x14ac:dyDescent="0.2">
      <c r="C16" s="35" t="s">
        <v>15</v>
      </c>
      <c r="D16" s="27">
        <v>35</v>
      </c>
      <c r="E16" s="13"/>
      <c r="F16" s="63" t="s">
        <v>25</v>
      </c>
      <c r="G16" s="63"/>
      <c r="H16" s="25">
        <v>12000</v>
      </c>
      <c r="I16" s="34"/>
      <c r="K16" s="67"/>
      <c r="L16" s="67"/>
      <c r="M16" s="67"/>
      <c r="N16" s="67"/>
      <c r="O16" s="67"/>
    </row>
    <row r="17" spans="3:9" ht="30" customHeight="1" x14ac:dyDescent="0.2">
      <c r="C17" s="35" t="s">
        <v>2</v>
      </c>
      <c r="D17" s="26">
        <v>400</v>
      </c>
      <c r="E17" s="13"/>
      <c r="F17" s="63" t="s">
        <v>21</v>
      </c>
      <c r="G17" s="63"/>
      <c r="H17" s="25">
        <f>SUM(H13:H16)</f>
        <v>30000</v>
      </c>
      <c r="I17" s="34"/>
    </row>
    <row r="18" spans="3:9" ht="30" customHeight="1" x14ac:dyDescent="0.2">
      <c r="C18" s="35" t="s">
        <v>19</v>
      </c>
      <c r="D18" s="27">
        <v>23</v>
      </c>
      <c r="E18" s="13"/>
      <c r="F18" s="63" t="s">
        <v>29</v>
      </c>
      <c r="G18" s="63"/>
      <c r="H18" s="25">
        <f>H17*0.65</f>
        <v>19500</v>
      </c>
      <c r="I18" s="34"/>
    </row>
    <row r="19" spans="3:9" ht="30" customHeight="1" x14ac:dyDescent="0.2">
      <c r="C19" s="35" t="s">
        <v>20</v>
      </c>
      <c r="D19" s="27">
        <v>70</v>
      </c>
      <c r="E19" s="13"/>
      <c r="F19" s="68" t="s">
        <v>33</v>
      </c>
      <c r="G19" s="69"/>
      <c r="H19" s="22">
        <f>H12+H17</f>
        <v>155000</v>
      </c>
      <c r="I19" s="34"/>
    </row>
    <row r="20" spans="3:9" ht="30" customHeight="1" x14ac:dyDescent="0.2">
      <c r="C20" s="35" t="s">
        <v>31</v>
      </c>
      <c r="D20" s="27">
        <v>50</v>
      </c>
      <c r="E20" s="13"/>
      <c r="F20" s="64" t="s">
        <v>35</v>
      </c>
      <c r="G20" s="65"/>
      <c r="H20" s="23">
        <v>120000</v>
      </c>
      <c r="I20" s="34"/>
    </row>
    <row r="21" spans="3:9" ht="30" customHeight="1" thickBot="1" x14ac:dyDescent="0.25">
      <c r="C21" s="35" t="s">
        <v>14</v>
      </c>
      <c r="D21" s="26">
        <v>60</v>
      </c>
      <c r="E21" s="13"/>
      <c r="F21" s="64" t="s">
        <v>32</v>
      </c>
      <c r="G21" s="92"/>
      <c r="H21" s="17">
        <f>H11+H18</f>
        <v>115500</v>
      </c>
      <c r="I21" s="34"/>
    </row>
    <row r="22" spans="3:9" ht="30" customHeight="1" thickTop="1" thickBot="1" x14ac:dyDescent="0.25">
      <c r="C22" s="36" t="s">
        <v>3</v>
      </c>
      <c r="D22" s="37">
        <f>SUBTOTAL(109,Housing[Cost])</f>
        <v>5779</v>
      </c>
      <c r="E22" s="38"/>
      <c r="F22" s="71" t="s">
        <v>36</v>
      </c>
      <c r="G22" s="72"/>
      <c r="H22" s="39">
        <f>H11</f>
        <v>96000</v>
      </c>
      <c r="I22" s="40"/>
    </row>
    <row r="23" spans="3:9" ht="24.95" customHeight="1" x14ac:dyDescent="0.2"/>
    <row r="24" spans="3:9" ht="24.95" customHeight="1" x14ac:dyDescent="0.2"/>
    <row r="25" spans="3:9" ht="24.95" customHeight="1" x14ac:dyDescent="0.2"/>
    <row r="26" spans="3:9" ht="24.95" customHeight="1" x14ac:dyDescent="0.2"/>
    <row r="27" spans="3:9" ht="24.95" customHeight="1" x14ac:dyDescent="0.2"/>
  </sheetData>
  <sortState xmlns:xlrd2="http://schemas.microsoft.com/office/spreadsheetml/2017/richdata2" ref="N6:O8">
    <sortCondition descending="1" ref="N5:N8"/>
  </sortState>
  <mergeCells count="26">
    <mergeCell ref="F22:G22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11:G11"/>
    <mergeCell ref="F21:G21"/>
    <mergeCell ref="K4:L4"/>
    <mergeCell ref="N4:O4"/>
    <mergeCell ref="F12:G12"/>
    <mergeCell ref="F13:G13"/>
    <mergeCell ref="F14:G14"/>
    <mergeCell ref="F15:G15"/>
    <mergeCell ref="F20:G20"/>
    <mergeCell ref="K11:O11"/>
    <mergeCell ref="K12:O16"/>
    <mergeCell ref="F19:G19"/>
  </mergeCells>
  <conditionalFormatting sqref="G7:I7">
    <cfRule type="cellIs" dxfId="14" priority="1" operator="lessThan">
      <formula>0</formula>
    </cfRule>
    <cfRule type="cellIs" dxfId="13" priority="2" operator="greater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H17" formulaRange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62D3-E5B9-4EFB-9D2D-1FC85B3B48DC}">
  <sheetPr>
    <tabColor theme="4" tint="-0.249977111117893"/>
  </sheetPr>
  <dimension ref="A1:H11"/>
  <sheetViews>
    <sheetView showGridLines="0" zoomScale="160" zoomScaleNormal="160" workbookViewId="0">
      <selection activeCell="F6" sqref="F6"/>
    </sheetView>
  </sheetViews>
  <sheetFormatPr defaultRowHeight="12.75" x14ac:dyDescent="0.2"/>
  <cols>
    <col min="1" max="1" width="13.7109375" style="48" bestFit="1" customWidth="1"/>
    <col min="2" max="2" width="12" style="44" bestFit="1" customWidth="1"/>
    <col min="3" max="3" width="11" bestFit="1" customWidth="1"/>
    <col min="4" max="4" width="17.5703125" bestFit="1" customWidth="1"/>
    <col min="5" max="5" width="16.5703125" bestFit="1" customWidth="1"/>
    <col min="6" max="6" width="12" bestFit="1" customWidth="1"/>
    <col min="7" max="7" width="9.42578125" bestFit="1" customWidth="1"/>
    <col min="8" max="8" width="20" style="50" bestFit="1" customWidth="1"/>
    <col min="9" max="11" width="9.7109375" bestFit="1" customWidth="1"/>
    <col min="12" max="13" width="10.7109375" bestFit="1" customWidth="1"/>
    <col min="14" max="14" width="6.28515625" bestFit="1" customWidth="1"/>
    <col min="15" max="15" width="10" bestFit="1" customWidth="1"/>
    <col min="16" max="16" width="7.28515625" bestFit="1" customWidth="1"/>
    <col min="17" max="17" width="9.7109375" bestFit="1" customWidth="1"/>
    <col min="18" max="18" width="10.85546875" bestFit="1" customWidth="1"/>
    <col min="19" max="19" width="8.28515625" bestFit="1" customWidth="1"/>
    <col min="20" max="20" width="9.7109375" bestFit="1" customWidth="1"/>
    <col min="21" max="21" width="10.7109375" bestFit="1" customWidth="1"/>
    <col min="22" max="22" width="8.140625" bestFit="1" customWidth="1"/>
    <col min="23" max="23" width="10.7109375" bestFit="1" customWidth="1"/>
    <col min="24" max="24" width="10.5703125" bestFit="1" customWidth="1"/>
    <col min="25" max="25" width="8" bestFit="1" customWidth="1"/>
    <col min="26" max="26" width="10.7109375" bestFit="1" customWidth="1"/>
    <col min="27" max="27" width="11" bestFit="1" customWidth="1"/>
    <col min="28" max="28" width="8.42578125" bestFit="1" customWidth="1"/>
    <col min="29" max="29" width="10" bestFit="1" customWidth="1"/>
  </cols>
  <sheetData>
    <row r="1" spans="1:8" x14ac:dyDescent="0.2">
      <c r="A1" s="48" t="s">
        <v>53</v>
      </c>
      <c r="B1" s="44" t="s">
        <v>54</v>
      </c>
    </row>
    <row r="2" spans="1:8" ht="18.75" x14ac:dyDescent="0.3">
      <c r="A2" s="49">
        <v>45078</v>
      </c>
      <c r="B2" s="44">
        <v>100895</v>
      </c>
      <c r="D2" s="41">
        <v>42305</v>
      </c>
      <c r="E2" s="43" t="s">
        <v>47</v>
      </c>
      <c r="G2" s="45" t="s">
        <v>56</v>
      </c>
      <c r="H2" s="114" t="s">
        <v>55</v>
      </c>
    </row>
    <row r="3" spans="1:8" ht="18.75" x14ac:dyDescent="0.3">
      <c r="A3" s="47">
        <v>45108</v>
      </c>
      <c r="B3" s="44">
        <v>108997</v>
      </c>
      <c r="D3" s="41">
        <v>39985</v>
      </c>
      <c r="E3" s="43" t="s">
        <v>48</v>
      </c>
      <c r="G3" s="46">
        <v>45078</v>
      </c>
      <c r="H3" s="114">
        <v>100895</v>
      </c>
    </row>
    <row r="4" spans="1:8" ht="18.75" x14ac:dyDescent="0.3">
      <c r="A4" s="47">
        <v>45139</v>
      </c>
      <c r="B4" s="44">
        <v>113580</v>
      </c>
      <c r="D4" s="41">
        <v>0</v>
      </c>
      <c r="E4" s="43" t="s">
        <v>49</v>
      </c>
      <c r="G4" s="46">
        <v>45108</v>
      </c>
      <c r="H4" s="114">
        <v>108997</v>
      </c>
    </row>
    <row r="5" spans="1:8" ht="18.75" x14ac:dyDescent="0.3">
      <c r="A5" s="47">
        <v>45170</v>
      </c>
      <c r="B5" s="44">
        <v>111821</v>
      </c>
      <c r="D5" s="41">
        <v>23650</v>
      </c>
      <c r="E5" s="43" t="s">
        <v>50</v>
      </c>
      <c r="G5" s="46">
        <v>45139</v>
      </c>
      <c r="H5" s="114">
        <v>113580</v>
      </c>
    </row>
    <row r="6" spans="1:8" ht="18.75" x14ac:dyDescent="0.3">
      <c r="A6" s="47">
        <v>45200</v>
      </c>
      <c r="B6" s="44">
        <v>108834</v>
      </c>
      <c r="D6" s="41">
        <v>3430</v>
      </c>
      <c r="E6" s="43" t="s">
        <v>51</v>
      </c>
      <c r="G6" s="46">
        <v>45170</v>
      </c>
      <c r="H6" s="114">
        <v>111821</v>
      </c>
    </row>
    <row r="7" spans="1:8" ht="18.75" x14ac:dyDescent="0.3">
      <c r="A7" s="47">
        <v>45231</v>
      </c>
      <c r="B7" s="44">
        <v>108432</v>
      </c>
      <c r="D7" s="41">
        <v>6156</v>
      </c>
      <c r="E7" s="43" t="s">
        <v>39</v>
      </c>
      <c r="G7" s="46">
        <v>45200</v>
      </c>
      <c r="H7" s="114">
        <v>108834</v>
      </c>
    </row>
    <row r="8" spans="1:8" ht="18.75" x14ac:dyDescent="0.3">
      <c r="A8" s="47">
        <v>45261</v>
      </c>
      <c r="B8" s="44">
        <v>116671</v>
      </c>
      <c r="D8" s="41">
        <v>1475</v>
      </c>
      <c r="E8" s="43" t="s">
        <v>38</v>
      </c>
      <c r="G8" s="46">
        <v>45231</v>
      </c>
      <c r="H8" s="114">
        <v>108432</v>
      </c>
    </row>
    <row r="9" spans="1:8" ht="18.75" x14ac:dyDescent="0.3">
      <c r="A9" s="49">
        <v>45292</v>
      </c>
      <c r="B9" s="44">
        <v>124000</v>
      </c>
      <c r="D9" s="41">
        <v>5000</v>
      </c>
      <c r="E9" s="43" t="s">
        <v>52</v>
      </c>
      <c r="G9" s="46">
        <v>45261</v>
      </c>
      <c r="H9" s="114">
        <v>116671</v>
      </c>
    </row>
    <row r="10" spans="1:8" ht="18.75" x14ac:dyDescent="0.3">
      <c r="A10" s="47"/>
      <c r="D10" s="42">
        <f>SUM(D2:D9)</f>
        <v>122001</v>
      </c>
      <c r="G10" s="46">
        <v>45292</v>
      </c>
      <c r="H10" s="114">
        <v>124000</v>
      </c>
    </row>
    <row r="11" spans="1:8" x14ac:dyDescent="0.2">
      <c r="H11"/>
    </row>
  </sheetData>
  <phoneticPr fontId="27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3F9F-C023-4FC2-9B71-66EF00BD90C8}">
  <sheetPr>
    <tabColor theme="4" tint="-0.249977111117893"/>
  </sheetPr>
  <dimension ref="B1:H21"/>
  <sheetViews>
    <sheetView showGridLines="0" zoomScale="145" zoomScaleNormal="145" workbookViewId="0">
      <selection activeCell="J14" sqref="J14"/>
    </sheetView>
  </sheetViews>
  <sheetFormatPr defaultRowHeight="12.75" x14ac:dyDescent="0.2"/>
  <cols>
    <col min="1" max="1" width="3.85546875" customWidth="1"/>
    <col min="2" max="2" width="10.85546875" bestFit="1" customWidth="1"/>
    <col min="3" max="3" width="14.42578125" bestFit="1" customWidth="1"/>
    <col min="4" max="4" width="12" style="107" bestFit="1" customWidth="1"/>
    <col min="5" max="5" width="6.7109375" customWidth="1"/>
    <col min="6" max="6" width="10.85546875" bestFit="1" customWidth="1"/>
    <col min="7" max="7" width="14.85546875" bestFit="1" customWidth="1"/>
    <col min="8" max="8" width="9.7109375" customWidth="1"/>
  </cols>
  <sheetData>
    <row r="1" spans="2:8" ht="13.5" thickBot="1" x14ac:dyDescent="0.25"/>
    <row r="2" spans="2:8" ht="12.75" customHeight="1" x14ac:dyDescent="0.2">
      <c r="B2" s="93" t="s">
        <v>63</v>
      </c>
      <c r="C2" s="94"/>
      <c r="D2" s="95"/>
      <c r="F2" s="93" t="s">
        <v>59</v>
      </c>
      <c r="G2" s="94"/>
      <c r="H2" s="95"/>
    </row>
    <row r="3" spans="2:8" ht="13.5" customHeight="1" thickBot="1" x14ac:dyDescent="0.25">
      <c r="B3" s="96"/>
      <c r="C3" s="97"/>
      <c r="D3" s="98"/>
      <c r="F3" s="96"/>
      <c r="G3" s="97"/>
      <c r="H3" s="98"/>
    </row>
    <row r="4" spans="2:8" x14ac:dyDescent="0.2">
      <c r="B4" s="100">
        <f>750-Table2[[#Totals],[Amount]]</f>
        <v>750</v>
      </c>
      <c r="C4" s="99"/>
      <c r="D4" s="101"/>
      <c r="F4" s="100">
        <f>2000-Table3[[#Totals],[Amount]]</f>
        <v>2000</v>
      </c>
      <c r="G4" s="99"/>
      <c r="H4" s="101"/>
    </row>
    <row r="5" spans="2:8" ht="13.5" thickBot="1" x14ac:dyDescent="0.25">
      <c r="B5" s="102"/>
      <c r="C5" s="103"/>
      <c r="D5" s="104"/>
      <c r="F5" s="102"/>
      <c r="G5" s="103"/>
      <c r="H5" s="104"/>
    </row>
    <row r="8" spans="2:8" ht="13.5" thickBot="1" x14ac:dyDescent="0.25">
      <c r="B8" s="112" t="s">
        <v>56</v>
      </c>
      <c r="C8" s="106" t="s">
        <v>57</v>
      </c>
      <c r="D8" s="108" t="s">
        <v>58</v>
      </c>
      <c r="F8" s="113" t="s">
        <v>56</v>
      </c>
      <c r="G8" s="109" t="s">
        <v>57</v>
      </c>
      <c r="H8" s="110" t="s">
        <v>58</v>
      </c>
    </row>
    <row r="9" spans="2:8" x14ac:dyDescent="0.2">
      <c r="B9" s="105" t="s">
        <v>64</v>
      </c>
      <c r="F9" s="105" t="s">
        <v>64</v>
      </c>
      <c r="H9" s="107"/>
    </row>
    <row r="10" spans="2:8" x14ac:dyDescent="0.2">
      <c r="B10" s="105" t="s">
        <v>65</v>
      </c>
      <c r="F10" s="105" t="s">
        <v>65</v>
      </c>
      <c r="H10" s="107"/>
    </row>
    <row r="11" spans="2:8" x14ac:dyDescent="0.2">
      <c r="B11" s="105" t="s">
        <v>66</v>
      </c>
      <c r="F11" s="105" t="s">
        <v>66</v>
      </c>
      <c r="H11" s="107"/>
    </row>
    <row r="12" spans="2:8" x14ac:dyDescent="0.2">
      <c r="B12" s="105" t="s">
        <v>67</v>
      </c>
      <c r="F12" s="105" t="s">
        <v>67</v>
      </c>
      <c r="H12" s="107"/>
    </row>
    <row r="13" spans="2:8" x14ac:dyDescent="0.2">
      <c r="B13" s="105" t="s">
        <v>68</v>
      </c>
      <c r="F13" s="105" t="s">
        <v>68</v>
      </c>
      <c r="H13" s="107"/>
    </row>
    <row r="14" spans="2:8" x14ac:dyDescent="0.2">
      <c r="B14" s="105" t="s">
        <v>69</v>
      </c>
      <c r="F14" s="105" t="s">
        <v>69</v>
      </c>
      <c r="H14" s="107"/>
    </row>
    <row r="15" spans="2:8" x14ac:dyDescent="0.2">
      <c r="B15" s="105" t="s">
        <v>70</v>
      </c>
      <c r="F15" s="105" t="s">
        <v>70</v>
      </c>
      <c r="H15" s="107"/>
    </row>
    <row r="16" spans="2:8" x14ac:dyDescent="0.2">
      <c r="B16" s="105" t="s">
        <v>71</v>
      </c>
      <c r="F16" s="105" t="s">
        <v>71</v>
      </c>
      <c r="H16" s="107"/>
    </row>
    <row r="17" spans="2:8" x14ac:dyDescent="0.2">
      <c r="B17" s="105" t="s">
        <v>72</v>
      </c>
      <c r="F17" s="105" t="s">
        <v>72</v>
      </c>
      <c r="H17" s="107"/>
    </row>
    <row r="18" spans="2:8" x14ac:dyDescent="0.2">
      <c r="B18" s="105" t="s">
        <v>62</v>
      </c>
      <c r="F18" s="105" t="s">
        <v>62</v>
      </c>
      <c r="H18" s="107"/>
    </row>
    <row r="19" spans="2:8" x14ac:dyDescent="0.2">
      <c r="B19" s="105" t="s">
        <v>60</v>
      </c>
      <c r="F19" s="105" t="s">
        <v>60</v>
      </c>
      <c r="H19" s="107"/>
    </row>
    <row r="20" spans="2:8" x14ac:dyDescent="0.2">
      <c r="B20" s="105" t="s">
        <v>61</v>
      </c>
      <c r="F20" s="105" t="s">
        <v>61</v>
      </c>
      <c r="H20" s="107"/>
    </row>
    <row r="21" spans="2:8" x14ac:dyDescent="0.2">
      <c r="B21" t="s">
        <v>42</v>
      </c>
      <c r="D21" s="111">
        <f>SUBTOTAL(109,Table2[Amount])</f>
        <v>0</v>
      </c>
      <c r="F21" t="s">
        <v>42</v>
      </c>
      <c r="H21" s="111">
        <f>SUBTOTAL(109,Table3[Amount])</f>
        <v>0</v>
      </c>
    </row>
  </sheetData>
  <mergeCells count="4">
    <mergeCell ref="B2:D3"/>
    <mergeCell ref="F2:H3"/>
    <mergeCell ref="B4:D5"/>
    <mergeCell ref="F4:H5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k F C U V 6 p B X u y l A A A A 9 w A A A B I A H A B D b 2 5 m a W c v U G F j a 2 F n Z S 5 4 b W w g o h g A K K A U A A A A A A A A A A A A A A A A A A A A A A A A A A A A h Y + 9 D o I w G E V f h X S n f 4 Z I y E c Z X C U x I R r X p l R o h G J o E d 7 N w U f y F S R R 1 M 3 x n p z h 3 M f t D t n U N s F V 9 8 5 0 N k U M U x R o q 7 r S 2 C p F g z + F M c o E 7 K Q 6 y 0 o H s 2 x d M r k y R b X 3 l 4 S Q c R z x u M J d X x F O K S P H f F u o W r c S f W T z X w 6 N d V 5 a p Z G A w y t G c M x 4 h N c s i j E D s l D I j f 0 a f A 7 G F M g P h M 3 Q + K H X Q t t w X w B Z J p D 3 C f E E U E s D B B Q A A g A I A J B Q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J R X K I p H u A 4 A A A A R A A A A E w A c A E Z v c m 1 1 b G F z L 1 N l Y 3 R p b 2 4 x L m 0 g o h g A K K A U A A A A A A A A A A A A A A A A A A A A A A A A A A A A K 0 5 N L s n M z 1 M I h t C G 1 g B Q S w E C L Q A U A A I A C A C Q U J R X q k F e 7 K U A A A D 3 A A A A E g A A A A A A A A A A A A A A A A A A A A A A Q 2 9 u Z m l n L 1 B h Y 2 t h Z 2 U u e G 1 s U E s B A i 0 A F A A C A A g A k F C U V w / K 6 a u k A A A A 6 Q A A A B M A A A A A A A A A A A A A A A A A 8 Q A A A F t D b 2 5 0 Z W 5 0 X 1 R 5 c G V z X S 5 4 b W x Q S w E C L Q A U A A I A C A C Q U J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D d 2 q a 2 S C k W 9 Z x n X e u M W 4 w A A A A A C A A A A A A A Q Z g A A A A E A A C A A A A C v X i p h 2 / F G M S w Y X S K B v + f H R v C 1 h 6 n A W o 3 3 l E z 0 V W P c q g A A A A A O g A A A A A I A A C A A A A D R w / B a f K P 4 B R J 4 I K X C 9 / D l p 1 c M 2 M B P 9 / p k a k O B 5 a O 7 3 l A A A A D g 0 K 3 h H o 6 N F w i 2 m y S C Q b q 5 j x p + z X o 6 D r q P l L W U y h 7 + L + Z Y x p L R N q l e p I Z Q e m h / U v Y S Z 0 P S I d 4 l I N a 4 6 j j N Q n m C O x 9 g / g u n d j E w B X 3 n p L 7 1 P E A A A A A W j M 2 i D K 5 u p h h V 2 T 3 I J Z 1 b r V y 5 3 H A T L Q K C p D J L x y 5 Q i x k 1 z f x 0 9 6 S Z Z A t J M C O J k t 7 + F G g z U R H g N G t t P j l o 1 L X s < / D a t a M a s h u p > 
</file>

<file path=customXml/itemProps1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1733FF-89A1-43C2-94ED-7597D2FBD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Budget</vt:lpstr>
      <vt:lpstr>MonthlyFinanceTracker</vt:lpstr>
      <vt:lpstr>Wellness &amp; Training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2023-12-20T16:43:56Z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