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chool/ECE 6680/Articles &amp; Research/"/>
    </mc:Choice>
  </mc:AlternateContent>
  <xr:revisionPtr revIDLastSave="0" documentId="13_ncr:1_{6425E94E-D21C-0A45-86F1-B2DADF06FEA4}" xr6:coauthVersionLast="45" xr6:coauthVersionMax="45" xr10:uidLastSave="{00000000-0000-0000-0000-000000000000}"/>
  <bookViews>
    <workbookView xWindow="31740" yWindow="-1860" windowWidth="25600" windowHeight="14400" xr2:uid="{FF757F4B-29FB-8546-BF5A-709C4E8D5F5A}"/>
  </bookViews>
  <sheets>
    <sheet name="Calculator &amp; Graph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19" i="1" l="1"/>
  <c r="D15" i="1" a="1"/>
  <c r="D15" i="1" s="1"/>
  <c r="N4" i="2" s="1"/>
  <c r="L35" i="2" l="1"/>
  <c r="L50" i="2"/>
  <c r="L46" i="2"/>
  <c r="L42" i="2"/>
  <c r="L38" i="2"/>
  <c r="L34" i="2"/>
  <c r="M50" i="2"/>
  <c r="M46" i="2"/>
  <c r="M42" i="2"/>
  <c r="M38" i="2"/>
  <c r="M34" i="2"/>
  <c r="N50" i="2"/>
  <c r="N46" i="2"/>
  <c r="N42" i="2"/>
  <c r="N38" i="2"/>
  <c r="N34" i="2"/>
  <c r="L49" i="2"/>
  <c r="L45" i="2"/>
  <c r="L41" i="2"/>
  <c r="L37" i="2"/>
  <c r="L33" i="2"/>
  <c r="M49" i="2"/>
  <c r="M45" i="2"/>
  <c r="M41" i="2"/>
  <c r="M37" i="2"/>
  <c r="M33" i="2"/>
  <c r="N49" i="2"/>
  <c r="N45" i="2"/>
  <c r="N41" i="2"/>
  <c r="N37" i="2"/>
  <c r="N33" i="2"/>
  <c r="L52" i="2"/>
  <c r="L48" i="2"/>
  <c r="L44" i="2"/>
  <c r="L40" i="2"/>
  <c r="L36" i="2"/>
  <c r="M52" i="2"/>
  <c r="M48" i="2"/>
  <c r="M44" i="2"/>
  <c r="M40" i="2"/>
  <c r="M36" i="2"/>
  <c r="N52" i="2"/>
  <c r="N48" i="2"/>
  <c r="N44" i="2"/>
  <c r="N40" i="2"/>
  <c r="N36" i="2"/>
  <c r="L51" i="2"/>
  <c r="L47" i="2"/>
  <c r="L43" i="2"/>
  <c r="L39" i="2"/>
  <c r="M51" i="2"/>
  <c r="M47" i="2"/>
  <c r="M43" i="2"/>
  <c r="M39" i="2"/>
  <c r="M35" i="2"/>
  <c r="N51" i="2"/>
  <c r="N47" i="2"/>
  <c r="N43" i="2"/>
  <c r="N39" i="2"/>
  <c r="N35" i="2"/>
  <c r="L29" i="2"/>
  <c r="L21" i="2"/>
  <c r="L13" i="2"/>
  <c r="L5" i="2"/>
  <c r="M27" i="2"/>
  <c r="M15" i="2"/>
  <c r="L31" i="2"/>
  <c r="L27" i="2"/>
  <c r="L23" i="2"/>
  <c r="L19" i="2"/>
  <c r="L15" i="2"/>
  <c r="L11" i="2"/>
  <c r="L7" i="2"/>
  <c r="M3" i="2"/>
  <c r="M29" i="2"/>
  <c r="M25" i="2"/>
  <c r="M21" i="2"/>
  <c r="M17" i="2"/>
  <c r="M13" i="2"/>
  <c r="M9" i="2"/>
  <c r="M5" i="2"/>
  <c r="N31" i="2"/>
  <c r="N27" i="2"/>
  <c r="N23" i="2"/>
  <c r="N19" i="2"/>
  <c r="N15" i="2"/>
  <c r="N11" i="2"/>
  <c r="N7" i="2"/>
  <c r="L30" i="2"/>
  <c r="L26" i="2"/>
  <c r="L22" i="2"/>
  <c r="L18" i="2"/>
  <c r="L14" i="2"/>
  <c r="L10" i="2"/>
  <c r="L6" i="2"/>
  <c r="M32" i="2"/>
  <c r="M28" i="2"/>
  <c r="M24" i="2"/>
  <c r="M20" i="2"/>
  <c r="M16" i="2"/>
  <c r="M12" i="2"/>
  <c r="M8" i="2"/>
  <c r="M4" i="2"/>
  <c r="N30" i="2"/>
  <c r="N26" i="2"/>
  <c r="N22" i="2"/>
  <c r="N18" i="2"/>
  <c r="N14" i="2"/>
  <c r="N10" i="2"/>
  <c r="N6" i="2"/>
  <c r="L3" i="2"/>
  <c r="L25" i="2"/>
  <c r="O25" i="2" s="1"/>
  <c r="L17" i="2"/>
  <c r="L9" i="2"/>
  <c r="M31" i="2"/>
  <c r="M23" i="2"/>
  <c r="M19" i="2"/>
  <c r="M11" i="2"/>
  <c r="M7" i="2"/>
  <c r="N3" i="2"/>
  <c r="N29" i="2"/>
  <c r="P29" i="2" s="1"/>
  <c r="N25" i="2"/>
  <c r="N21" i="2"/>
  <c r="N17" i="2"/>
  <c r="N13" i="2"/>
  <c r="N9" i="2"/>
  <c r="N5" i="2"/>
  <c r="D20" i="1"/>
  <c r="D21" i="1" s="1"/>
  <c r="L32" i="2"/>
  <c r="L28" i="2"/>
  <c r="L24" i="2"/>
  <c r="L20" i="2"/>
  <c r="L16" i="2"/>
  <c r="L12" i="2"/>
  <c r="L8" i="2"/>
  <c r="L4" i="2"/>
  <c r="M30" i="2"/>
  <c r="M26" i="2"/>
  <c r="M22" i="2"/>
  <c r="M18" i="2"/>
  <c r="M14" i="2"/>
  <c r="M10" i="2"/>
  <c r="M6" i="2"/>
  <c r="N32" i="2"/>
  <c r="N28" i="2"/>
  <c r="N24" i="2"/>
  <c r="N20" i="2"/>
  <c r="N16" i="2"/>
  <c r="N12" i="2"/>
  <c r="N8" i="2"/>
  <c r="P9" i="2" l="1"/>
  <c r="O35" i="2"/>
  <c r="P48" i="2"/>
  <c r="O12" i="2"/>
  <c r="O28" i="2"/>
  <c r="O8" i="2"/>
  <c r="O24" i="2"/>
  <c r="P21" i="2"/>
  <c r="O3" i="2"/>
  <c r="P33" i="2"/>
  <c r="P49" i="2"/>
  <c r="P38" i="2"/>
  <c r="P43" i="2"/>
  <c r="P16" i="2"/>
  <c r="P32" i="2"/>
  <c r="P17" i="2"/>
  <c r="P14" i="2"/>
  <c r="P30" i="2"/>
  <c r="P7" i="2"/>
  <c r="P23" i="2"/>
  <c r="O27" i="2"/>
  <c r="P35" i="2"/>
  <c r="P51" i="2"/>
  <c r="O36" i="2"/>
  <c r="P18" i="2"/>
  <c r="P27" i="2"/>
  <c r="P5" i="2"/>
  <c r="P11" i="2"/>
  <c r="P13" i="2"/>
  <c r="O9" i="2"/>
  <c r="O16" i="2"/>
  <c r="O32" i="2"/>
  <c r="P12" i="2"/>
  <c r="P28" i="2"/>
  <c r="O4" i="2"/>
  <c r="O20" i="2"/>
  <c r="P3" i="2"/>
  <c r="O5" i="2"/>
  <c r="P44" i="2"/>
  <c r="O52" i="2"/>
  <c r="P45" i="2"/>
  <c r="O37" i="2"/>
  <c r="P34" i="2"/>
  <c r="P50" i="2"/>
  <c r="O42" i="2"/>
  <c r="O15" i="2"/>
  <c r="P39" i="2"/>
  <c r="O17" i="2"/>
  <c r="P10" i="2"/>
  <c r="P26" i="2"/>
  <c r="P19" i="2"/>
  <c r="P20" i="2"/>
  <c r="O6" i="2"/>
  <c r="O22" i="2"/>
  <c r="O31" i="2"/>
  <c r="O13" i="2"/>
  <c r="O51" i="2"/>
  <c r="O40" i="2"/>
  <c r="O41" i="2"/>
  <c r="O46" i="2"/>
  <c r="P8" i="2"/>
  <c r="P24" i="2"/>
  <c r="P25" i="2"/>
  <c r="P6" i="2"/>
  <c r="P22" i="2"/>
  <c r="O10" i="2"/>
  <c r="O26" i="2"/>
  <c r="P15" i="2"/>
  <c r="P31" i="2"/>
  <c r="O19" i="2"/>
  <c r="O21" i="2"/>
  <c r="O39" i="2"/>
  <c r="P36" i="2"/>
  <c r="P52" i="2"/>
  <c r="O44" i="2"/>
  <c r="P37" i="2"/>
  <c r="O45" i="2"/>
  <c r="P42" i="2"/>
  <c r="O34" i="2"/>
  <c r="O50" i="2"/>
  <c r="O14" i="2"/>
  <c r="O30" i="2"/>
  <c r="O7" i="2"/>
  <c r="O23" i="2"/>
  <c r="O29" i="2"/>
  <c r="P47" i="2"/>
  <c r="O43" i="2"/>
  <c r="P40" i="2"/>
  <c r="O48" i="2"/>
  <c r="P41" i="2"/>
  <c r="O33" i="2"/>
  <c r="O49" i="2"/>
  <c r="P46" i="2"/>
  <c r="O38" i="2"/>
  <c r="P4" i="2"/>
  <c r="O18" i="2"/>
  <c r="O11" i="2"/>
  <c r="O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<sst xmlns="http://schemas.openxmlformats.org/spreadsheetml/2006/main" count="122" uniqueCount="60">
  <si>
    <t>Driver Factors</t>
  </si>
  <si>
    <t>Driver Skill</t>
  </si>
  <si>
    <t>Deceleration</t>
  </si>
  <si>
    <r>
      <t>m/s</t>
    </r>
    <r>
      <rPr>
        <vertAlign val="superscript"/>
        <sz val="12"/>
        <color theme="1"/>
        <rFont val="Calibri (Body)"/>
      </rPr>
      <t>2</t>
    </r>
  </si>
  <si>
    <t>Environmental Factors</t>
  </si>
  <si>
    <t>Vehicle Max Deceleration</t>
  </si>
  <si>
    <t>Vehicle Type</t>
  </si>
  <si>
    <t>Road Type</t>
  </si>
  <si>
    <t>µ (Friction Coefficient)</t>
  </si>
  <si>
    <t>Speed</t>
  </si>
  <si>
    <t>Max AV Perception + Reaction Time</t>
  </si>
  <si>
    <t>Min AV Perception + Reaction Time</t>
  </si>
  <si>
    <t>Driver Perception + Reaction Time</t>
  </si>
  <si>
    <t>Perception-Reaction Distance</t>
  </si>
  <si>
    <t>Braking Distance</t>
  </si>
  <si>
    <t>Total Stopping Distance</t>
  </si>
  <si>
    <t>m</t>
  </si>
  <si>
    <t>Total Stopping Distance Calculator</t>
  </si>
  <si>
    <t>Inputs          Output</t>
  </si>
  <si>
    <t>s</t>
  </si>
  <si>
    <t>km/h</t>
  </si>
  <si>
    <t>Friction Parameters</t>
  </si>
  <si>
    <t>Standard</t>
  </si>
  <si>
    <t>Dry asphalt</t>
  </si>
  <si>
    <t>Truck</t>
  </si>
  <si>
    <t>Wet asphalt</t>
  </si>
  <si>
    <t>High Performance</t>
  </si>
  <si>
    <t>Dry earth road</t>
  </si>
  <si>
    <t>Wet earth road</t>
  </si>
  <si>
    <t>Gravel</t>
  </si>
  <si>
    <t>Sand</t>
  </si>
  <si>
    <t>Snow</t>
  </si>
  <si>
    <t>Ice</t>
  </si>
  <si>
    <t>Tire Parameters</t>
  </si>
  <si>
    <t>Driver Classification</t>
  </si>
  <si>
    <t>Minimum</t>
  </si>
  <si>
    <t>Safe</t>
  </si>
  <si>
    <t>Vehicle Max</t>
  </si>
  <si>
    <t>Theoretical Max</t>
  </si>
  <si>
    <t>Driver Parameters</t>
  </si>
  <si>
    <t>Human Driver Results</t>
  </si>
  <si>
    <t>Graph Values</t>
  </si>
  <si>
    <t>Speed (km/h)</t>
  </si>
  <si>
    <t>Human Driver</t>
  </si>
  <si>
    <t>Best Case Autonomous Vehicle</t>
  </si>
  <si>
    <t>Worst Case Autonomous Vehicle</t>
  </si>
  <si>
    <t>∆ Best Case AV</t>
  </si>
  <si>
    <t>∆ Worst Case AV</t>
  </si>
  <si>
    <t>Regular</t>
  </si>
  <si>
    <t>Advanced</t>
  </si>
  <si>
    <t>Very Skilled</t>
  </si>
  <si>
    <t>Sources:</t>
  </si>
  <si>
    <t>[2] “Tire Friction And Rolling Resistance Coefficients,” HPWizard, 29-Sep-2010. [Online]. Available: http://hpwizard.com/tire-friction-coefficient.html. [Accessed: 11-Mar-2020].</t>
  </si>
  <si>
    <t>[1] G. Brown and Qualcomm, “Ultra-Reliable Low-Latency 5G for Industrial Automation,” Heavy Reading.</t>
  </si>
  <si>
    <t>[3] G. Taoka, “Brake reaction times of unalerted drivers,” ITE journal, vol. 59.</t>
  </si>
  <si>
    <t>[4] W. Xin, J. Hourdos, P. Michalopoulos, and G. Davis, “The Less-Than-Perfect Driver,” Transportation Research Record, vol. 2088, no. 1, pp. 126–137, Jan. 2008, doi: 10.3141/2088-14.</t>
  </si>
  <si>
    <t>[5] A. Mehmood and S. M. Easa, “Modeling reaction time in car-following behaviour based on human factors,” International Journal of Applied Science, Engineering and Technology, vol. 5, pp. 93–101, Jan. 2009.</t>
  </si>
  <si>
    <t>[6] P. S. Bokare and A. K. Maurya, “Acceleration-Deceleration Behaviour of Various Vehicle Types,” in World Conference on Transport Research, 2016.</t>
  </si>
  <si>
    <t>[8] D. S, “Vehicle Acceleration And Braking Parameters.” [Online]. Available: https://copradar.com/chapts/references/acceleration.html. [Accessed: 11-Mar-2020].</t>
  </si>
  <si>
    <t>[7] Australian Mathematical Sciences Institute and M. Evans, “Braking Distance,”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</si>
</sst>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Calibri (Body)"/>
    </font>
    <font>
      <sz val="10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1" fillId="2" borderId="9" xfId="0" applyFont="1" applyFill="1" applyBorder="1" applyAlignme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2" borderId="0" xfId="0" applyFont="1" applyFill="1" applyAlignment="1">
      <alignment vertical="center"/>
    </xf>
    <xf numFmtId="0" fontId="0" fillId="0" borderId="0" xfId="0" applyFill="1"/>
    <xf numFmtId="0" fontId="0" fillId="5" borderId="2" xfId="0" applyFill="1" applyBorder="1"/>
    <xf numFmtId="2" fontId="0" fillId="2" borderId="3" xfId="0" applyNumberFormat="1" applyFill="1" applyBorder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2" fontId="7" fillId="2" borderId="1" xfId="0" applyNumberFormat="1" applyFont="1" applyFill="1" applyBorder="1" applyAlignment="1">
      <alignment horizontal="center"/>
    </xf>
    <xf numFmtId="2" fontId="0" fillId="4" borderId="3" xfId="0" applyNumberFormat="1" applyFill="1" applyBorder="1"/>
    <xf numFmtId="0" fontId="0" fillId="4" borderId="3" xfId="0" applyFill="1" applyBorder="1"/>
    <xf numFmtId="2" fontId="0" fillId="5" borderId="3" xfId="0" applyNumberFormat="1" applyFill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5" fillId="6" borderId="14" xfId="0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/>
    <xf numFmtId="0" fontId="1" fillId="2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Stopping Distance vs.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Parameters!$L$2</c:f>
              <c:strCache>
                <c:ptCount val="1"/>
                <c:pt idx="0">
                  <c:v>Human Driver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Parameters!$K$3:$K$52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Parameters!$L$3:$L$52</c:f>
              <c:numCache>
                <c:formatCode>0.000</c:formatCode>
                <c:ptCount val="50"/>
                <c:pt idx="0">
                  <c:v>1.0059774460075923</c:v>
                </c:pt>
                <c:pt idx="1">
                  <c:v>2.6350208951414809</c:v>
                </c:pt>
                <c:pt idx="2">
                  <c:v>4.8871303474016656</c:v>
                </c:pt>
                <c:pt idx="3">
                  <c:v>7.7623058027881449</c:v>
                </c:pt>
                <c:pt idx="4">
                  <c:v>11.260547261300921</c:v>
                </c:pt>
                <c:pt idx="5">
                  <c:v>15.381854722939995</c:v>
                </c:pt>
                <c:pt idx="6">
                  <c:v>20.126228187705362</c:v>
                </c:pt>
                <c:pt idx="7">
                  <c:v>25.493667655597022</c:v>
                </c:pt>
                <c:pt idx="8">
                  <c:v>31.484173126614984</c:v>
                </c:pt>
                <c:pt idx="9">
                  <c:v>38.097744600759242</c:v>
                </c:pt>
                <c:pt idx="10">
                  <c:v>45.33438207802979</c:v>
                </c:pt>
                <c:pt idx="11">
                  <c:v>53.194085558426643</c:v>
                </c:pt>
                <c:pt idx="12">
                  <c:v>61.676855041949786</c:v>
                </c:pt>
                <c:pt idx="13">
                  <c:v>70.782690528599232</c:v>
                </c:pt>
                <c:pt idx="14">
                  <c:v>80.511592018374969</c:v>
                </c:pt>
                <c:pt idx="15">
                  <c:v>90.863559511276989</c:v>
                </c:pt>
                <c:pt idx="16">
                  <c:v>101.83859300730532</c:v>
                </c:pt>
                <c:pt idx="17">
                  <c:v>113.43669250645993</c:v>
                </c:pt>
                <c:pt idx="18">
                  <c:v>125.65785800874086</c:v>
                </c:pt>
                <c:pt idx="19">
                  <c:v>138.50208951414808</c:v>
                </c:pt>
                <c:pt idx="20">
                  <c:v>151.96938702268159</c:v>
                </c:pt>
                <c:pt idx="21">
                  <c:v>166.05975053434139</c:v>
                </c:pt>
                <c:pt idx="22">
                  <c:v>180.77318004912749</c:v>
                </c:pt>
                <c:pt idx="23">
                  <c:v>196.10967556703989</c:v>
                </c:pt>
                <c:pt idx="24">
                  <c:v>212.06923708807858</c:v>
                </c:pt>
                <c:pt idx="25">
                  <c:v>228.65186461224357</c:v>
                </c:pt>
                <c:pt idx="26">
                  <c:v>245.85755813953486</c:v>
                </c:pt>
                <c:pt idx="27">
                  <c:v>263.68631766995247</c:v>
                </c:pt>
                <c:pt idx="28">
                  <c:v>282.13814320349633</c:v>
                </c:pt>
                <c:pt idx="29">
                  <c:v>301.21303474016651</c:v>
                </c:pt>
                <c:pt idx="30">
                  <c:v>320.91099227996295</c:v>
                </c:pt>
                <c:pt idx="31">
                  <c:v>341.23201582288573</c:v>
                </c:pt>
                <c:pt idx="32">
                  <c:v>362.17610536893483</c:v>
                </c:pt>
                <c:pt idx="33">
                  <c:v>383.74326091811014</c:v>
                </c:pt>
                <c:pt idx="34">
                  <c:v>405.93348247041178</c:v>
                </c:pt>
                <c:pt idx="35">
                  <c:v>428.74677002583974</c:v>
                </c:pt>
                <c:pt idx="36">
                  <c:v>452.18312358439402</c:v>
                </c:pt>
                <c:pt idx="37">
                  <c:v>476.24254314607458</c:v>
                </c:pt>
                <c:pt idx="38">
                  <c:v>500.92502871088135</c:v>
                </c:pt>
                <c:pt idx="39">
                  <c:v>526.2305802788145</c:v>
                </c:pt>
                <c:pt idx="40">
                  <c:v>552.15919784987386</c:v>
                </c:pt>
                <c:pt idx="41">
                  <c:v>578.71088142405961</c:v>
                </c:pt>
                <c:pt idx="42">
                  <c:v>605.88563100137162</c:v>
                </c:pt>
                <c:pt idx="43">
                  <c:v>633.68344658181002</c:v>
                </c:pt>
                <c:pt idx="44">
                  <c:v>662.10432816537457</c:v>
                </c:pt>
                <c:pt idx="45">
                  <c:v>691.1482757520655</c:v>
                </c:pt>
                <c:pt idx="46">
                  <c:v>720.81528934188282</c:v>
                </c:pt>
                <c:pt idx="47">
                  <c:v>751.10536893482629</c:v>
                </c:pt>
                <c:pt idx="48">
                  <c:v>782.01851453089614</c:v>
                </c:pt>
                <c:pt idx="49">
                  <c:v>813.55472613009204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4-2E45-82E2-1373D5EE3246}"/>
            </c:ext>
          </c:extLst>
        </c:ser>
        <c:ser>
          <c:idx val="1"/>
          <c:order val="1"/>
          <c:tx>
            <c:strRef>
              <c:f>Parameters!$M$2</c:f>
              <c:strCache>
                <c:ptCount val="1"/>
                <c:pt idx="0">
                  <c:v>Best Case Autonomous Vehicle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Parameters!$K$3:$K$52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Parameters!$M$3:$M$52</c:f>
              <c:numCache>
                <c:formatCode>0.000</c:formatCode>
                <c:ptCount val="50"/>
                <c:pt idx="0">
                  <c:v>0.16965538967046287</c:v>
                </c:pt>
                <c:pt idx="1">
                  <c:v>0.65084378090407369</c:v>
                </c:pt>
                <c:pt idx="2">
                  <c:v>1.4435651737008326</c:v>
                </c:pt>
                <c:pt idx="3">
                  <c:v>2.5478195680607389</c:v>
                </c:pt>
                <c:pt idx="4">
                  <c:v>3.9636069639837941</c:v>
                </c:pt>
                <c:pt idx="5">
                  <c:v>5.6909273614699964</c:v>
                </c:pt>
                <c:pt idx="6">
                  <c:v>7.7297807605193478</c:v>
                </c:pt>
                <c:pt idx="7">
                  <c:v>10.080167161131845</c:v>
                </c:pt>
                <c:pt idx="8">
                  <c:v>12.742086563307492</c:v>
                </c:pt>
                <c:pt idx="9">
                  <c:v>15.715538967046287</c:v>
                </c:pt>
                <c:pt idx="10">
                  <c:v>19.000524372348231</c:v>
                </c:pt>
                <c:pt idx="11">
                  <c:v>22.597042779213321</c:v>
                </c:pt>
                <c:pt idx="12">
                  <c:v>26.505094187641561</c:v>
                </c:pt>
                <c:pt idx="13">
                  <c:v>30.724678597632945</c:v>
                </c:pt>
                <c:pt idx="14">
                  <c:v>35.255796009187485</c:v>
                </c:pt>
                <c:pt idx="15">
                  <c:v>40.098446422305159</c:v>
                </c:pt>
                <c:pt idx="16">
                  <c:v>45.252629836985996</c:v>
                </c:pt>
                <c:pt idx="17">
                  <c:v>50.718346253229967</c:v>
                </c:pt>
                <c:pt idx="18">
                  <c:v>56.495595671037094</c:v>
                </c:pt>
                <c:pt idx="19">
                  <c:v>62.58437809040737</c:v>
                </c:pt>
                <c:pt idx="20">
                  <c:v>68.984693511340794</c:v>
                </c:pt>
                <c:pt idx="21">
                  <c:v>75.696541933837366</c:v>
                </c:pt>
                <c:pt idx="22">
                  <c:v>82.719923357897073</c:v>
                </c:pt>
                <c:pt idx="23">
                  <c:v>90.054837783519943</c:v>
                </c:pt>
                <c:pt idx="24">
                  <c:v>97.701285210705962</c:v>
                </c:pt>
                <c:pt idx="25">
                  <c:v>105.65926563945513</c:v>
                </c:pt>
                <c:pt idx="26">
                  <c:v>113.92877906976743</c:v>
                </c:pt>
                <c:pt idx="27">
                  <c:v>122.50982550164289</c:v>
                </c:pt>
                <c:pt idx="28">
                  <c:v>131.40240493508148</c:v>
                </c:pt>
                <c:pt idx="29">
                  <c:v>140.60651737008325</c:v>
                </c:pt>
                <c:pt idx="30">
                  <c:v>150.12216280664813</c:v>
                </c:pt>
                <c:pt idx="31">
                  <c:v>159.94934124477621</c:v>
                </c:pt>
                <c:pt idx="32">
                  <c:v>170.08805268446741</c:v>
                </c:pt>
                <c:pt idx="33">
                  <c:v>180.53829712572175</c:v>
                </c:pt>
                <c:pt idx="34">
                  <c:v>191.30007456853923</c:v>
                </c:pt>
                <c:pt idx="35">
                  <c:v>202.37338501291987</c:v>
                </c:pt>
                <c:pt idx="36">
                  <c:v>213.75822845886367</c:v>
                </c:pt>
                <c:pt idx="37">
                  <c:v>225.45460490637061</c:v>
                </c:pt>
                <c:pt idx="38">
                  <c:v>237.46251435544067</c:v>
                </c:pt>
                <c:pt idx="39">
                  <c:v>249.78195680607391</c:v>
                </c:pt>
                <c:pt idx="40">
                  <c:v>262.4129322582703</c:v>
                </c:pt>
                <c:pt idx="41">
                  <c:v>275.3554407120298</c:v>
                </c:pt>
                <c:pt idx="42">
                  <c:v>288.6094821673525</c:v>
                </c:pt>
                <c:pt idx="43">
                  <c:v>302.17505662423832</c:v>
                </c:pt>
                <c:pt idx="44">
                  <c:v>316.05216408268728</c:v>
                </c:pt>
                <c:pt idx="45">
                  <c:v>330.24080454269944</c:v>
                </c:pt>
                <c:pt idx="46">
                  <c:v>344.74097800427472</c:v>
                </c:pt>
                <c:pt idx="47">
                  <c:v>359.55268446741314</c:v>
                </c:pt>
                <c:pt idx="48">
                  <c:v>374.6759239321147</c:v>
                </c:pt>
                <c:pt idx="49">
                  <c:v>390.11069639837939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24-2E45-82E2-1373D5EE3246}"/>
            </c:ext>
          </c:extLst>
        </c:ser>
        <c:ser>
          <c:idx val="2"/>
          <c:order val="2"/>
          <c:tx>
            <c:strRef>
              <c:f>Parameters!$N$2</c:f>
              <c:strCache>
                <c:ptCount val="1"/>
                <c:pt idx="0">
                  <c:v>Worst Case Autonomous Vehicle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Parameters!$K$3:$K$52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Parameters!$N$3:$N$52</c:f>
              <c:numCache>
                <c:formatCode>0.000</c:formatCode>
                <c:ptCount val="50"/>
                <c:pt idx="0">
                  <c:v>1.5446553896704629</c:v>
                </c:pt>
                <c:pt idx="1">
                  <c:v>3.4008437809040735</c:v>
                </c:pt>
                <c:pt idx="2">
                  <c:v>5.5685651737008328</c:v>
                </c:pt>
                <c:pt idx="3">
                  <c:v>8.0478195680607385</c:v>
                </c:pt>
                <c:pt idx="4">
                  <c:v>10.838606963983795</c:v>
                </c:pt>
                <c:pt idx="5">
                  <c:v>13.940927361469997</c:v>
                </c:pt>
                <c:pt idx="6">
                  <c:v>17.354780760519347</c:v>
                </c:pt>
                <c:pt idx="7">
                  <c:v>21.080167161131847</c:v>
                </c:pt>
                <c:pt idx="8">
                  <c:v>25.117086563307492</c:v>
                </c:pt>
                <c:pt idx="9">
                  <c:v>29.465538967046285</c:v>
                </c:pt>
                <c:pt idx="10">
                  <c:v>34.125524372348231</c:v>
                </c:pt>
                <c:pt idx="11">
                  <c:v>39.097042779213325</c:v>
                </c:pt>
                <c:pt idx="12">
                  <c:v>44.380094187641561</c:v>
                </c:pt>
                <c:pt idx="13">
                  <c:v>49.974678597632945</c:v>
                </c:pt>
                <c:pt idx="14">
                  <c:v>55.880796009187478</c:v>
                </c:pt>
                <c:pt idx="15">
                  <c:v>62.098446422305159</c:v>
                </c:pt>
                <c:pt idx="16">
                  <c:v>68.627629836985989</c:v>
                </c:pt>
                <c:pt idx="17">
                  <c:v>75.468346253229967</c:v>
                </c:pt>
                <c:pt idx="18">
                  <c:v>82.620595671037094</c:v>
                </c:pt>
                <c:pt idx="19">
                  <c:v>90.08437809040737</c:v>
                </c:pt>
                <c:pt idx="20">
                  <c:v>97.859693511340794</c:v>
                </c:pt>
                <c:pt idx="21">
                  <c:v>105.94654193383737</c:v>
                </c:pt>
                <c:pt idx="22">
                  <c:v>114.34492335789707</c:v>
                </c:pt>
                <c:pt idx="23">
                  <c:v>123.05483778351996</c:v>
                </c:pt>
                <c:pt idx="24">
                  <c:v>132.07628521070595</c:v>
                </c:pt>
                <c:pt idx="25">
                  <c:v>141.40926563945513</c:v>
                </c:pt>
                <c:pt idx="26">
                  <c:v>151.05377906976742</c:v>
                </c:pt>
                <c:pt idx="27">
                  <c:v>161.00982550164289</c:v>
                </c:pt>
                <c:pt idx="28">
                  <c:v>171.27740493508148</c:v>
                </c:pt>
                <c:pt idx="29">
                  <c:v>181.85651737008325</c:v>
                </c:pt>
                <c:pt idx="30">
                  <c:v>192.74716280664813</c:v>
                </c:pt>
                <c:pt idx="31">
                  <c:v>203.94934124477618</c:v>
                </c:pt>
                <c:pt idx="32">
                  <c:v>215.46305268446741</c:v>
                </c:pt>
                <c:pt idx="33">
                  <c:v>227.28829712572175</c:v>
                </c:pt>
                <c:pt idx="34">
                  <c:v>239.42507456853923</c:v>
                </c:pt>
                <c:pt idx="35">
                  <c:v>251.87338501291987</c:v>
                </c:pt>
                <c:pt idx="36">
                  <c:v>264.63322845886364</c:v>
                </c:pt>
                <c:pt idx="37">
                  <c:v>277.70460490637061</c:v>
                </c:pt>
                <c:pt idx="38">
                  <c:v>291.0875143554407</c:v>
                </c:pt>
                <c:pt idx="39">
                  <c:v>304.78195680607394</c:v>
                </c:pt>
                <c:pt idx="40">
                  <c:v>318.7879322582703</c:v>
                </c:pt>
                <c:pt idx="41">
                  <c:v>333.1054407120298</c:v>
                </c:pt>
                <c:pt idx="42">
                  <c:v>347.7344821673525</c:v>
                </c:pt>
                <c:pt idx="43">
                  <c:v>362.67505662423832</c:v>
                </c:pt>
                <c:pt idx="44">
                  <c:v>377.92716408268728</c:v>
                </c:pt>
                <c:pt idx="45">
                  <c:v>393.49080454269938</c:v>
                </c:pt>
                <c:pt idx="46">
                  <c:v>409.36597800427472</c:v>
                </c:pt>
                <c:pt idx="47">
                  <c:v>425.55268446741314</c:v>
                </c:pt>
                <c:pt idx="48">
                  <c:v>442.0509239321147</c:v>
                </c:pt>
                <c:pt idx="49">
                  <c:v>458.86069639837939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24-2E45-82E2-1373D5EE3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14176"/>
        <c:axId val="608891072"/>
      </c:scatterChart>
      <c:valAx>
        <c:axId val="60871417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 (km/h)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91072"/>
        <c:crosses val="autoZero"/>
        <c:crossBetween val="midCat"/>
      </c:valAx>
      <c:valAx>
        <c:axId val="6088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Stopping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1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Delta</a:t>
            </a:r>
            <a:r>
              <a:rPr lang="en-US" b="1" baseline="0"/>
              <a:t> in Human vs. AV Response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Parameters!$O$2</c:f>
              <c:strCache>
                <c:ptCount val="1"/>
                <c:pt idx="0">
                  <c:v>∆ Best Case AV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Parameters!$K$3:$K$52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Parameters!$O$3:$O$52</c:f>
              <c:numCache>
                <c:formatCode>0.000</c:formatCode>
                <c:ptCount val="50"/>
                <c:pt idx="0">
                  <c:v>0.83632205633712942</c:v>
                </c:pt>
                <c:pt idx="1">
                  <c:v>1.9841771142374072</c:v>
                </c:pt>
                <c:pt idx="2">
                  <c:v>3.4435651737008328</c:v>
                </c:pt>
                <c:pt idx="3">
                  <c:v>5.2144862347274064</c:v>
                </c:pt>
                <c:pt idx="4">
                  <c:v>7.2969402973171267</c:v>
                </c:pt>
                <c:pt idx="5">
                  <c:v>9.6909273614699991</c:v>
                </c:pt>
                <c:pt idx="6">
                  <c:v>12.396447427186015</c:v>
                </c:pt>
                <c:pt idx="7">
                  <c:v>15.413500494465177</c:v>
                </c:pt>
                <c:pt idx="8">
                  <c:v>18.742086563307492</c:v>
                </c:pt>
                <c:pt idx="9">
                  <c:v>22.382205633712957</c:v>
                </c:pt>
                <c:pt idx="10">
                  <c:v>26.333857705681559</c:v>
                </c:pt>
                <c:pt idx="11">
                  <c:v>30.597042779213321</c:v>
                </c:pt>
                <c:pt idx="12">
                  <c:v>35.171760854308225</c:v>
                </c:pt>
                <c:pt idx="13">
                  <c:v>40.058011930966288</c:v>
                </c:pt>
                <c:pt idx="14">
                  <c:v>45.255796009187485</c:v>
                </c:pt>
                <c:pt idx="15">
                  <c:v>50.76511308897183</c:v>
                </c:pt>
                <c:pt idx="16">
                  <c:v>56.585963170319324</c:v>
                </c:pt>
                <c:pt idx="17">
                  <c:v>62.718346253229967</c:v>
                </c:pt>
                <c:pt idx="18">
                  <c:v>69.162262337703766</c:v>
                </c:pt>
                <c:pt idx="19">
                  <c:v>75.917711423740712</c:v>
                </c:pt>
                <c:pt idx="20">
                  <c:v>82.984693511340794</c:v>
                </c:pt>
                <c:pt idx="21">
                  <c:v>90.363208600504024</c:v>
                </c:pt>
                <c:pt idx="22">
                  <c:v>98.053256691230416</c:v>
                </c:pt>
                <c:pt idx="23">
                  <c:v>106.05483778351994</c:v>
                </c:pt>
                <c:pt idx="24">
                  <c:v>114.36795187737262</c:v>
                </c:pt>
                <c:pt idx="25">
                  <c:v>122.99259897278844</c:v>
                </c:pt>
                <c:pt idx="26">
                  <c:v>131.92877906976742</c:v>
                </c:pt>
                <c:pt idx="27">
                  <c:v>141.17649216830958</c:v>
                </c:pt>
                <c:pt idx="28">
                  <c:v>150.73573826841485</c:v>
                </c:pt>
                <c:pt idx="29">
                  <c:v>160.60651737008325</c:v>
                </c:pt>
                <c:pt idx="30">
                  <c:v>170.78882947331482</c:v>
                </c:pt>
                <c:pt idx="31">
                  <c:v>181.28267457810952</c:v>
                </c:pt>
                <c:pt idx="32">
                  <c:v>192.08805268446741</c:v>
                </c:pt>
                <c:pt idx="33">
                  <c:v>203.20496379238838</c:v>
                </c:pt>
                <c:pt idx="34">
                  <c:v>214.63340790187254</c:v>
                </c:pt>
                <c:pt idx="35">
                  <c:v>226.37338501291987</c:v>
                </c:pt>
                <c:pt idx="36">
                  <c:v>238.42489512553036</c:v>
                </c:pt>
                <c:pt idx="37">
                  <c:v>250.78793823970398</c:v>
                </c:pt>
                <c:pt idx="38">
                  <c:v>263.4625143554407</c:v>
                </c:pt>
                <c:pt idx="39">
                  <c:v>276.44862347274056</c:v>
                </c:pt>
                <c:pt idx="40">
                  <c:v>289.74626559160356</c:v>
                </c:pt>
                <c:pt idx="41">
                  <c:v>303.3554407120298</c:v>
                </c:pt>
                <c:pt idx="42">
                  <c:v>317.27614883401912</c:v>
                </c:pt>
                <c:pt idx="43">
                  <c:v>331.50838995757169</c:v>
                </c:pt>
                <c:pt idx="44">
                  <c:v>346.05216408268728</c:v>
                </c:pt>
                <c:pt idx="45">
                  <c:v>360.90747120936607</c:v>
                </c:pt>
                <c:pt idx="46">
                  <c:v>376.07431133760809</c:v>
                </c:pt>
                <c:pt idx="47">
                  <c:v>391.55268446741314</c:v>
                </c:pt>
                <c:pt idx="48">
                  <c:v>407.34259059878144</c:v>
                </c:pt>
                <c:pt idx="49">
                  <c:v>423.44402973171265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16-AB4B-8DD1-828DDD0EF6E7}"/>
            </c:ext>
          </c:extLst>
        </c:ser>
        <c:ser>
          <c:idx val="1"/>
          <c:order val="1"/>
          <c:tx>
            <c:strRef>
              <c:f>Parameters!$P$2</c:f>
              <c:strCache>
                <c:ptCount val="1"/>
                <c:pt idx="0">
                  <c:v>∆ Worst Case AV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Parameters!$K$3:$K$52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Parameters!$P$3:$P$52</c:f>
              <c:numCache>
                <c:formatCode>0.000</c:formatCode>
                <c:ptCount val="50"/>
                <c:pt idx="0">
                  <c:v>-0.53867794366287058</c:v>
                </c:pt>
                <c:pt idx="1">
                  <c:v>-0.76582288576259261</c:v>
                </c:pt>
                <c:pt idx="2">
                  <c:v>-0.68143482629916718</c:v>
                </c:pt>
                <c:pt idx="3">
                  <c:v>-0.28551376527259364</c:v>
                </c:pt>
                <c:pt idx="4">
                  <c:v>0.42194029731712668</c:v>
                </c:pt>
                <c:pt idx="5">
                  <c:v>1.4409273614699973</c:v>
                </c:pt>
                <c:pt idx="6">
                  <c:v>2.7714474271860148</c:v>
                </c:pt>
                <c:pt idx="7">
                  <c:v>4.4135004944651754</c:v>
                </c:pt>
                <c:pt idx="8">
                  <c:v>6.3670865633074918</c:v>
                </c:pt>
                <c:pt idx="9">
                  <c:v>8.6322056337129567</c:v>
                </c:pt>
                <c:pt idx="10">
                  <c:v>11.208857705681559</c:v>
                </c:pt>
                <c:pt idx="11">
                  <c:v>14.097042779213318</c:v>
                </c:pt>
                <c:pt idx="12">
                  <c:v>17.296760854308225</c:v>
                </c:pt>
                <c:pt idx="13">
                  <c:v>20.808011930966288</c:v>
                </c:pt>
                <c:pt idx="14">
                  <c:v>24.630796009187492</c:v>
                </c:pt>
                <c:pt idx="15">
                  <c:v>28.76511308897183</c:v>
                </c:pt>
                <c:pt idx="16">
                  <c:v>33.210963170319332</c:v>
                </c:pt>
                <c:pt idx="17">
                  <c:v>37.968346253229967</c:v>
                </c:pt>
                <c:pt idx="18">
                  <c:v>43.037262337703766</c:v>
                </c:pt>
                <c:pt idx="19">
                  <c:v>48.417711423740712</c:v>
                </c:pt>
                <c:pt idx="20">
                  <c:v>54.109693511340794</c:v>
                </c:pt>
                <c:pt idx="21">
                  <c:v>60.113208600504024</c:v>
                </c:pt>
                <c:pt idx="22">
                  <c:v>66.428256691230416</c:v>
                </c:pt>
                <c:pt idx="23">
                  <c:v>73.054837783519929</c:v>
                </c:pt>
                <c:pt idx="24">
                  <c:v>79.992951877372633</c:v>
                </c:pt>
                <c:pt idx="25">
                  <c:v>87.242598972788443</c:v>
                </c:pt>
                <c:pt idx="26">
                  <c:v>94.803779069767444</c:v>
                </c:pt>
                <c:pt idx="27">
                  <c:v>102.67649216830958</c:v>
                </c:pt>
                <c:pt idx="28">
                  <c:v>110.86073826841485</c:v>
                </c:pt>
                <c:pt idx="29">
                  <c:v>119.35651737008325</c:v>
                </c:pt>
                <c:pt idx="30">
                  <c:v>128.16382947331482</c:v>
                </c:pt>
                <c:pt idx="31">
                  <c:v>137.28267457810955</c:v>
                </c:pt>
                <c:pt idx="32">
                  <c:v>146.71305268446741</c:v>
                </c:pt>
                <c:pt idx="33">
                  <c:v>156.45496379238838</c:v>
                </c:pt>
                <c:pt idx="34">
                  <c:v>166.50840790187254</c:v>
                </c:pt>
                <c:pt idx="35">
                  <c:v>176.87338501291987</c:v>
                </c:pt>
                <c:pt idx="36">
                  <c:v>187.54989512553038</c:v>
                </c:pt>
                <c:pt idx="37">
                  <c:v>198.53793823970398</c:v>
                </c:pt>
                <c:pt idx="38">
                  <c:v>209.83751435544065</c:v>
                </c:pt>
                <c:pt idx="39">
                  <c:v>221.44862347274056</c:v>
                </c:pt>
                <c:pt idx="40">
                  <c:v>233.37126559160356</c:v>
                </c:pt>
                <c:pt idx="41">
                  <c:v>245.6054407120298</c:v>
                </c:pt>
                <c:pt idx="42">
                  <c:v>258.15114883401912</c:v>
                </c:pt>
                <c:pt idx="43">
                  <c:v>271.00838995757169</c:v>
                </c:pt>
                <c:pt idx="44">
                  <c:v>284.17716408268728</c:v>
                </c:pt>
                <c:pt idx="45">
                  <c:v>297.65747120936612</c:v>
                </c:pt>
                <c:pt idx="46">
                  <c:v>311.44931133760809</c:v>
                </c:pt>
                <c:pt idx="47">
                  <c:v>325.55268446741314</c:v>
                </c:pt>
                <c:pt idx="48">
                  <c:v>339.96759059878144</c:v>
                </c:pt>
                <c:pt idx="49">
                  <c:v>354.69402973171265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16-AB4B-8DD1-828DDD0EF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230864"/>
        <c:axId val="631146832"/>
      </c:scatterChart>
      <c:valAx>
        <c:axId val="630230864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(km/h)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46832"/>
        <c:crosses val="autoZero"/>
        <c:crossBetween val="midCat"/>
      </c:valAx>
      <c:valAx>
        <c:axId val="631146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Difference in Total Stopping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3086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128299</xdr:colOff>
      <xdr:row>22</xdr:row>
      <xdr:rowOff>66868</xdr:rowOff>
    </xdr:from>
    <xdr:to>
      <xdr:col>2</xdr:col>
      <xdr:colOff>5552</xdr:colOff>
      <xdr:row>22</xdr:row>
      <xdr:rowOff>204028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B15D4C-482D-E740-A7BD-DC2D4AED86FA}"/>
            </a:ext>
          </a:extLst>
        </xdr:cNvPr>
        <xdr:cNvSpPr>
          <a:spLocks noChangeAspect="1"/>
        </xdr:cNvSpPr>
      </xdr:nvSpPr>
      <xdr:spPr>
        <a:xfrm>
          <a:off x="128299" y="4278542"/>
          <a:ext cx="137160" cy="1371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567637</xdr:colOff>
      <xdr:row>22</xdr:row>
      <xdr:rowOff>64977</xdr:rowOff>
    </xdr:from>
    <xdr:to>
      <xdr:col>2</xdr:col>
      <xdr:colOff>704797</xdr:colOff>
      <xdr:row>22</xdr:row>
      <xdr:rowOff>202137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91A39C-15E1-8F4A-9069-F208397D950C}"/>
            </a:ext>
          </a:extLst>
        </xdr:cNvPr>
        <xdr:cNvSpPr>
          <a:spLocks noChangeAspect="1"/>
        </xdr:cNvSpPr>
      </xdr:nvSpPr>
      <xdr:spPr>
        <a:xfrm>
          <a:off x="821637" y="4255977"/>
          <a:ext cx="137160" cy="1371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18819</xdr:colOff>
      <xdr:row>1</xdr:row>
      <xdr:rowOff>9405</xdr:rowOff>
    </xdr:from>
    <xdr:to>
      <xdr:col>14</xdr:col>
      <xdr:colOff>200526</xdr:colOff>
      <xdr:row>21</xdr:row>
      <xdr:rowOff>122408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2C4493-6C42-FE48-9C2D-3678E60FA3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229518</xdr:colOff>
      <xdr:row>0</xdr:row>
      <xdr:rowOff>57546</xdr:rowOff>
    </xdr:from>
    <xdr:to>
      <xdr:col>21</xdr:col>
      <xdr:colOff>826264</xdr:colOff>
      <xdr:row>21</xdr:row>
      <xdr:rowOff>122409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FA344E-4C92-C744-9A04-F4DAD903E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F053-19DD-A54B-83FB-E9BF30BF3195}">
  <dimension ref="A1:F33"/>
  <sheetViews>
    <sheetView tabSelected="1" zoomScale="83" zoomScaleNormal="190" workbookViewId="0">
      <selection activeCell="C33" sqref="C33"/>
    </sheetView>
  </sheetViews>
  <sheetFormatPr baseColWidth="10" defaultColWidth="0" defaultRowHeight="16" zeroHeight="1"/>
  <cols>
    <col min="1" max="2" width="1.6640625" style="1" customWidth="1"/>
    <col min="3" max="3" width="31" style="1" bestFit="1" customWidth="1"/>
    <col min="4" max="4" width="10.83203125" style="1" customWidth="1"/>
    <col min="5" max="5" width="5.1640625" style="1" bestFit="1" customWidth="1"/>
    <col min="6" max="6" width="1.83203125" style="1" customWidth="1"/>
    <col min="7" max="22" width="10.83203125" style="1" customWidth="1"/>
    <col min="23" max="16384" width="10.83203125" style="1" hidden="1"/>
  </cols>
  <sheetData>
    <row r="1" spans="2:6" ht="5" customHeight="1" thickBot="1"/>
    <row r="2" spans="2:6" ht="19">
      <c r="B2" s="37" t="s">
        <v>17</v>
      </c>
      <c r="C2" s="38"/>
      <c r="D2" s="38"/>
      <c r="E2" s="38"/>
      <c r="F2" s="39"/>
    </row>
    <row r="3" spans="2:6" ht="10" customHeight="1">
      <c r="B3" s="5"/>
      <c r="C3" s="6"/>
      <c r="D3" s="6"/>
      <c r="E3" s="6"/>
      <c r="F3" s="7"/>
    </row>
    <row r="4" spans="2:6">
      <c r="B4" s="8"/>
      <c r="C4" s="36" t="s">
        <v>0</v>
      </c>
      <c r="D4" s="36"/>
      <c r="E4" s="36"/>
      <c r="F4" s="7"/>
    </row>
    <row r="5" spans="2:6">
      <c r="B5" s="5"/>
      <c r="C5" s="2" t="s">
        <v>12</v>
      </c>
      <c r="D5" s="24">
        <v>0.5</v>
      </c>
      <c r="E5" s="4" t="s">
        <v>19</v>
      </c>
      <c r="F5" s="7"/>
    </row>
    <row r="6" spans="2:6">
      <c r="B6" s="5"/>
      <c r="C6" s="2" t="s">
        <v>10</v>
      </c>
      <c r="D6" s="15">
        <v>1</v>
      </c>
      <c r="E6" s="4" t="s">
        <v>19</v>
      </c>
      <c r="F6" s="7"/>
    </row>
    <row r="7" spans="2:6">
      <c r="B7" s="5"/>
      <c r="C7" s="2" t="s">
        <v>11</v>
      </c>
      <c r="D7" s="3">
        <v>0.01</v>
      </c>
      <c r="E7" s="4" t="s">
        <v>19</v>
      </c>
      <c r="F7" s="7"/>
    </row>
    <row r="8" spans="2:6">
      <c r="B8" s="5"/>
      <c r="C8" s="2" t="s">
        <v>1</v>
      </c>
      <c r="D8" s="40" t="s">
        <v>36</v>
      </c>
      <c r="E8" s="41"/>
      <c r="F8" s="7"/>
    </row>
    <row r="9" spans="2:6" ht="19">
      <c r="B9" s="5"/>
      <c r="C9" s="2" t="s">
        <v>2</v>
      </c>
      <c r="D9" s="3">
        <f>VLOOKUP(D8,Parameters!H3:I9,2, 0)</f>
        <v>3.44</v>
      </c>
      <c r="E9" s="4" t="s">
        <v>3</v>
      </c>
      <c r="F9" s="7"/>
    </row>
    <row r="10" spans="2:6" ht="19">
      <c r="B10" s="5"/>
      <c r="C10" s="2" t="s">
        <v>5</v>
      </c>
      <c r="D10" s="3">
        <v>6.88</v>
      </c>
      <c r="E10" s="4" t="s">
        <v>3</v>
      </c>
      <c r="F10" s="7"/>
    </row>
    <row r="11" spans="2:6" ht="10" customHeight="1">
      <c r="B11" s="5"/>
      <c r="C11" s="6"/>
      <c r="D11" s="6"/>
      <c r="E11" s="6"/>
      <c r="F11" s="7"/>
    </row>
    <row r="12" spans="2:6">
      <c r="B12" s="8"/>
      <c r="C12" s="36" t="s">
        <v>4</v>
      </c>
      <c r="D12" s="36"/>
      <c r="E12" s="36"/>
      <c r="F12" s="7"/>
    </row>
    <row r="13" spans="2:6">
      <c r="B13" s="5"/>
      <c r="C13" s="2" t="s">
        <v>6</v>
      </c>
      <c r="D13" s="40" t="s">
        <v>22</v>
      </c>
      <c r="E13" s="41"/>
      <c r="F13" s="7"/>
    </row>
    <row r="14" spans="2:6">
      <c r="B14" s="5"/>
      <c r="C14" s="2" t="s">
        <v>7</v>
      </c>
      <c r="D14" s="40" t="s">
        <v>23</v>
      </c>
      <c r="E14" s="41"/>
      <c r="F14" s="7"/>
    </row>
    <row r="15" spans="2:6">
      <c r="B15" s="5"/>
      <c r="C15" s="2" t="s">
        <v>8</v>
      </c>
      <c r="D15" s="42" cm="1">
        <f t="array" ref="D15">INDEX(Parameters!C3:C26, MATCH(D13&amp;D14,Parameters!A3:A26&amp;Parameters!B3:B26,0))</f>
        <v>0.9</v>
      </c>
      <c r="E15" s="43"/>
      <c r="F15" s="7"/>
    </row>
    <row r="16" spans="2:6">
      <c r="B16" s="5"/>
      <c r="C16" s="2" t="s">
        <v>9</v>
      </c>
      <c r="D16" s="25">
        <v>100</v>
      </c>
      <c r="E16" s="4" t="s">
        <v>20</v>
      </c>
      <c r="F16" s="7"/>
    </row>
    <row r="17" spans="2:6" ht="10" customHeight="1">
      <c r="B17" s="5"/>
      <c r="C17" s="6"/>
      <c r="D17" s="6"/>
      <c r="E17" s="6"/>
      <c r="F17" s="7"/>
    </row>
    <row r="18" spans="2:6">
      <c r="B18" s="8"/>
      <c r="C18" s="36" t="s">
        <v>40</v>
      </c>
      <c r="D18" s="36"/>
      <c r="E18" s="36"/>
      <c r="F18" s="7"/>
    </row>
    <row r="19" spans="2:6">
      <c r="B19" s="5"/>
      <c r="C19" s="2" t="s">
        <v>13</v>
      </c>
      <c r="D19" s="15">
        <f>(D16*D5)/3.6</f>
        <v>13.888888888888889</v>
      </c>
      <c r="E19" s="4" t="s">
        <v>16</v>
      </c>
      <c r="F19" s="7"/>
    </row>
    <row r="20" spans="2:6">
      <c r="B20" s="5"/>
      <c r="C20" s="2" t="s">
        <v>14</v>
      </c>
      <c r="D20" s="15">
        <f>(D16)^2/(2*D9*D15*3.6^2)</f>
        <v>124.61320062525918</v>
      </c>
      <c r="E20" s="4" t="s">
        <v>16</v>
      </c>
      <c r="F20" s="7"/>
    </row>
    <row r="21" spans="2:6">
      <c r="B21" s="5"/>
      <c r="C21" s="2" t="s">
        <v>15</v>
      </c>
      <c r="D21" s="26">
        <f>SUM(D19:D20)</f>
        <v>138.50208951414808</v>
      </c>
      <c r="E21" s="14" t="s">
        <v>16</v>
      </c>
      <c r="F21" s="7"/>
    </row>
    <row r="22" spans="2:6" ht="11" customHeight="1" thickBot="1">
      <c r="B22" s="9"/>
      <c r="C22" s="10"/>
      <c r="D22" s="10"/>
      <c r="E22" s="10"/>
      <c r="F22" s="11"/>
    </row>
    <row r="23" spans="2:6" ht="20" customHeight="1">
      <c r="B23" s="13"/>
      <c r="C23" s="12" t="s">
        <v>18</v>
      </c>
    </row>
    <row r="24" spans="2:6" ht="5" customHeight="1"/>
    <row r="25" spans="2:6" ht="12" customHeight="1">
      <c r="C25" s="33" t="s">
        <v>51</v>
      </c>
    </row>
    <row r="26" spans="2:6" ht="12" customHeight="1">
      <c r="C26" s="34" t="s">
        <v>53</v>
      </c>
    </row>
    <row r="27" spans="2:6" ht="12" customHeight="1">
      <c r="C27" s="34" t="s">
        <v>52</v>
      </c>
    </row>
    <row r="28" spans="2:6" ht="12" customHeight="1">
      <c r="C28" s="35" t="s">
        <v>54</v>
      </c>
    </row>
    <row r="29" spans="2:6" ht="12" customHeight="1">
      <c r="C29" s="35" t="s">
        <v>55</v>
      </c>
    </row>
    <row r="30" spans="2:6" ht="12" customHeight="1">
      <c r="C30" s="35" t="s">
        <v>56</v>
      </c>
    </row>
    <row r="31" spans="2:6" ht="12" customHeight="1">
      <c r="C31" s="35" t="s">
        <v>57</v>
      </c>
    </row>
    <row r="32" spans="2:6" ht="12" customHeight="1">
      <c r="C32" s="35" t="s">
        <v>59</v>
      </c>
    </row>
    <row r="33" spans="3:3" ht="12" customHeight="1">
      <c r="C33" s="35" t="s">
        <v>58</v>
      </c>
    </row>
  </sheetData>
  <mergeCells count="8">
    <mergeCell ref="C18:E18"/>
    <mergeCell ref="C4:E4"/>
    <mergeCell ref="C12:E12"/>
    <mergeCell ref="B2:F2"/>
    <mergeCell ref="D8:E8"/>
    <mergeCell ref="D13:E13"/>
    <mergeCell ref="D14:E14"/>
    <mergeCell ref="D15:E15"/>
  </mergeCells>
  <dataValidations count="1">
    <dataValidation allowBlank="1" showInputMessage="1" showErrorMessage="1" promptTitle="Enter the desired speed:" prompt="School zone    = 32_x000a_Standard         = 50_x000a_Highway          = 80_x000a_Rural highway = 110_x000a_Car max           = 447" sqref="D16" xr:uid="{83851453-F1E7-8A4D-94AF-C960A7903F55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EB4DF0-0B4A-BB47-AB91-4BE8C4307E2B}">
          <x14:formula1>
            <xm:f>Parameters!$H$3:$H$9</xm:f>
          </x14:formula1>
          <xm:sqref>D8</xm:sqref>
        </x14:dataValidation>
        <x14:dataValidation type="list" allowBlank="1" showInputMessage="1" showErrorMessage="1" xr:uid="{F34BFA62-E304-214D-94B8-4A8CFA23EBEA}">
          <x14:formula1>
            <xm:f>Parameters!$E$3:$E$5</xm:f>
          </x14:formula1>
          <xm:sqref>D13:E13</xm:sqref>
        </x14:dataValidation>
        <x14:dataValidation type="list" allowBlank="1" showInputMessage="1" showErrorMessage="1" xr:uid="{99777963-D17B-4746-8F79-1780DF2DA61E}">
          <x14:formula1>
            <xm:f>Parameters!$F$3:$F$10</xm:f>
          </x14:formula1>
          <xm:sqref>D14:E14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9F98-CDEA-6E43-BE30-5BB945105C91}">
  <dimension ref="A1:P52"/>
  <sheetViews>
    <sheetView workbookViewId="0">
      <selection activeCell="H8" sqref="H8"/>
    </sheetView>
  </sheetViews>
  <sheetFormatPr baseColWidth="10" defaultRowHeight="16"/>
  <cols>
    <col min="1" max="1" width="15.83203125" style="1" bestFit="1" customWidth="1"/>
    <col min="2" max="2" width="13.6640625" style="1" bestFit="1" customWidth="1"/>
    <col min="3" max="3" width="19.83203125" style="1" bestFit="1" customWidth="1"/>
    <col min="4" max="4" width="4.1640625" style="1" customWidth="1"/>
    <col min="5" max="5" width="15.83203125" style="1" bestFit="1" customWidth="1"/>
    <col min="6" max="6" width="13.6640625" style="1" bestFit="1" customWidth="1"/>
    <col min="7" max="7" width="4.1640625" style="1" customWidth="1"/>
    <col min="8" max="8" width="26" style="1" bestFit="1" customWidth="1"/>
    <col min="9" max="9" width="11.6640625" style="1" bestFit="1" customWidth="1"/>
    <col min="10" max="10" width="4.1640625" style="1" customWidth="1"/>
    <col min="11" max="11" width="12.5" style="1" bestFit="1" customWidth="1"/>
    <col min="12" max="12" width="12.83203125" style="1" bestFit="1" customWidth="1"/>
    <col min="13" max="13" width="27" style="1" bestFit="1" customWidth="1"/>
    <col min="14" max="14" width="28.33203125" style="1" bestFit="1" customWidth="1"/>
    <col min="15" max="15" width="13.5" style="1" bestFit="1" customWidth="1"/>
    <col min="16" max="16" width="15" style="1" bestFit="1" customWidth="1"/>
    <col min="17" max="16384" width="10.83203125" style="1"/>
  </cols>
  <sheetData>
    <row r="1" spans="1:16">
      <c r="A1" s="44" t="s">
        <v>21</v>
      </c>
      <c r="B1" s="44"/>
      <c r="C1" s="44"/>
      <c r="E1" s="44" t="s">
        <v>33</v>
      </c>
      <c r="F1" s="44"/>
      <c r="H1" s="44" t="s">
        <v>39</v>
      </c>
      <c r="I1" s="44"/>
      <c r="K1" s="45" t="s">
        <v>41</v>
      </c>
      <c r="L1" s="46"/>
      <c r="M1" s="46"/>
      <c r="N1" s="46"/>
      <c r="O1" s="46"/>
      <c r="P1" s="46"/>
    </row>
    <row r="2" spans="1:16">
      <c r="A2" s="17" t="s">
        <v>6</v>
      </c>
      <c r="B2" s="17" t="s">
        <v>7</v>
      </c>
      <c r="C2" s="17" t="s">
        <v>8</v>
      </c>
      <c r="E2" s="17" t="s">
        <v>6</v>
      </c>
      <c r="F2" s="17" t="s">
        <v>7</v>
      </c>
      <c r="H2" s="21" t="s">
        <v>34</v>
      </c>
      <c r="I2" s="21" t="s">
        <v>2</v>
      </c>
      <c r="K2" s="27" t="s">
        <v>42</v>
      </c>
      <c r="L2" s="17" t="s">
        <v>43</v>
      </c>
      <c r="M2" s="17" t="s">
        <v>44</v>
      </c>
      <c r="N2" s="30" t="s">
        <v>45</v>
      </c>
      <c r="O2" s="17" t="s">
        <v>46</v>
      </c>
      <c r="P2" s="17" t="s">
        <v>47</v>
      </c>
    </row>
    <row r="3" spans="1:16">
      <c r="A3" s="18" t="s">
        <v>22</v>
      </c>
      <c r="B3" s="18" t="s">
        <v>23</v>
      </c>
      <c r="C3" s="19">
        <v>0.9</v>
      </c>
      <c r="E3" s="18" t="s">
        <v>22</v>
      </c>
      <c r="F3" s="18" t="s">
        <v>23</v>
      </c>
      <c r="H3" s="22" t="s">
        <v>35</v>
      </c>
      <c r="I3" s="23">
        <v>2.95</v>
      </c>
      <c r="K3" s="28">
        <v>5</v>
      </c>
      <c r="L3" s="29">
        <f>($K3*'Calculator &amp; Graph'!$D$5)/3.6+($K3)^2/(2*'Calculator &amp; Graph'!$D$9*'Calculator &amp; Graph'!$D$15*3.6^2)</f>
        <v>1.0059774460075923</v>
      </c>
      <c r="M3" s="29">
        <f>($K3*'Calculator &amp; Graph'!$D$7)/3.6+($K3)^2/(2*'Calculator &amp; Graph'!$D$10*'Calculator &amp; Graph'!$D$15*3.6^2)</f>
        <v>0.16965538967046287</v>
      </c>
      <c r="N3" s="31">
        <f>($K3*'Calculator &amp; Graph'!$D$6)/3.6+($K3)^2/(2*'Calculator &amp; Graph'!$D$10*'Calculator &amp; Graph'!$D$15*3.6^2)</f>
        <v>1.5446553896704629</v>
      </c>
      <c r="O3" s="29">
        <f>L3-M3</f>
        <v>0.83632205633712942</v>
      </c>
      <c r="P3" s="29">
        <f>L3-N3</f>
        <v>-0.53867794366287058</v>
      </c>
    </row>
    <row r="4" spans="1:16">
      <c r="A4" s="18" t="s">
        <v>22</v>
      </c>
      <c r="B4" s="18" t="s">
        <v>25</v>
      </c>
      <c r="C4" s="19">
        <v>0.6</v>
      </c>
      <c r="E4" s="18" t="s">
        <v>24</v>
      </c>
      <c r="F4" s="18" t="s">
        <v>25</v>
      </c>
      <c r="H4" s="22" t="s">
        <v>36</v>
      </c>
      <c r="I4" s="23">
        <v>3.44</v>
      </c>
      <c r="K4" s="28">
        <v>10</v>
      </c>
      <c r="L4" s="29">
        <f>($K4*'Calculator &amp; Graph'!$D$5)/3.6+($K4)^2/(2*'Calculator &amp; Graph'!$D$9*'Calculator &amp; Graph'!$D$15*3.6^2)</f>
        <v>2.6350208951414809</v>
      </c>
      <c r="M4" s="29">
        <f>($K4*'Calculator &amp; Graph'!$D$7)/3.6+($K4)^2/(2*'Calculator &amp; Graph'!$D$10*'Calculator &amp; Graph'!$D$15*3.6^2)</f>
        <v>0.65084378090407369</v>
      </c>
      <c r="N4" s="31">
        <f>($K4*'Calculator &amp; Graph'!$D$6)/3.6+($K4)^2/(2*'Calculator &amp; Graph'!$D$10*'Calculator &amp; Graph'!$D$15*3.6^2)</f>
        <v>3.4008437809040735</v>
      </c>
      <c r="O4" s="29">
        <f t="shared" ref="O4:O52" si="0">L4-M4</f>
        <v>1.9841771142374072</v>
      </c>
      <c r="P4" s="29">
        <f t="shared" ref="P4:P52" si="1">L4-N4</f>
        <v>-0.76582288576259261</v>
      </c>
    </row>
    <row r="5" spans="1:16">
      <c r="A5" s="18" t="s">
        <v>22</v>
      </c>
      <c r="B5" s="18" t="s">
        <v>27</v>
      </c>
      <c r="C5" s="19">
        <v>0.68</v>
      </c>
      <c r="E5" s="18" t="s">
        <v>26</v>
      </c>
      <c r="F5" s="18" t="s">
        <v>27</v>
      </c>
      <c r="H5" s="22" t="s">
        <v>48</v>
      </c>
      <c r="I5" s="23">
        <v>4.5999999999999996</v>
      </c>
      <c r="K5" s="28">
        <v>15</v>
      </c>
      <c r="L5" s="29">
        <f>($K5*'Calculator &amp; Graph'!$D$5)/3.6+($K5)^2/(2*'Calculator &amp; Graph'!$D$9*'Calculator &amp; Graph'!$D$15*3.6^2)</f>
        <v>4.8871303474016656</v>
      </c>
      <c r="M5" s="29">
        <f>($K5*'Calculator &amp; Graph'!$D$7)/3.6+($K5)^2/(2*'Calculator &amp; Graph'!$D$10*'Calculator &amp; Graph'!$D$15*3.6^2)</f>
        <v>1.4435651737008326</v>
      </c>
      <c r="N5" s="31">
        <f>($K5*'Calculator &amp; Graph'!$D$6)/3.6+($K5)^2/(2*'Calculator &amp; Graph'!$D$10*'Calculator &amp; Graph'!$D$15*3.6^2)</f>
        <v>5.5685651737008328</v>
      </c>
      <c r="O5" s="29">
        <f t="shared" si="0"/>
        <v>3.4435651737008328</v>
      </c>
      <c r="P5" s="29">
        <f t="shared" si="1"/>
        <v>-0.68143482629916718</v>
      </c>
    </row>
    <row r="6" spans="1:16">
      <c r="A6" s="18" t="s">
        <v>22</v>
      </c>
      <c r="B6" s="18" t="s">
        <v>28</v>
      </c>
      <c r="C6" s="19">
        <v>0.55000000000000004</v>
      </c>
      <c r="E6" s="16"/>
      <c r="F6" s="18" t="s">
        <v>28</v>
      </c>
      <c r="H6" s="22" t="s">
        <v>49</v>
      </c>
      <c r="I6" s="23">
        <v>6.08</v>
      </c>
      <c r="K6" s="28">
        <v>20</v>
      </c>
      <c r="L6" s="29">
        <f>($K6*'Calculator &amp; Graph'!$D$5)/3.6+($K6)^2/(2*'Calculator &amp; Graph'!$D$9*'Calculator &amp; Graph'!$D$15*3.6^2)</f>
        <v>7.7623058027881449</v>
      </c>
      <c r="M6" s="29">
        <f>($K6*'Calculator &amp; Graph'!$D$7)/3.6+($K6)^2/(2*'Calculator &amp; Graph'!$D$10*'Calculator &amp; Graph'!$D$15*3.6^2)</f>
        <v>2.5478195680607389</v>
      </c>
      <c r="N6" s="31">
        <f>($K6*'Calculator &amp; Graph'!$D$6)/3.6+($K6)^2/(2*'Calculator &amp; Graph'!$D$10*'Calculator &amp; Graph'!$D$15*3.6^2)</f>
        <v>8.0478195680607385</v>
      </c>
      <c r="O6" s="29">
        <f t="shared" si="0"/>
        <v>5.2144862347274064</v>
      </c>
      <c r="P6" s="29">
        <f t="shared" si="1"/>
        <v>-0.28551376527259364</v>
      </c>
    </row>
    <row r="7" spans="1:16">
      <c r="A7" s="18" t="s">
        <v>22</v>
      </c>
      <c r="B7" s="18" t="s">
        <v>29</v>
      </c>
      <c r="C7" s="19">
        <v>0.6</v>
      </c>
      <c r="E7" s="16"/>
      <c r="F7" s="18" t="s">
        <v>29</v>
      </c>
      <c r="H7" s="22" t="s">
        <v>50</v>
      </c>
      <c r="I7" s="23">
        <v>6.39</v>
      </c>
      <c r="K7" s="28">
        <v>25</v>
      </c>
      <c r="L7" s="29">
        <f>($K7*'Calculator &amp; Graph'!$D$5)/3.6+($K7)^2/(2*'Calculator &amp; Graph'!$D$9*'Calculator &amp; Graph'!$D$15*3.6^2)</f>
        <v>11.260547261300921</v>
      </c>
      <c r="M7" s="29">
        <f>($K7*'Calculator &amp; Graph'!$D$7)/3.6+($K7)^2/(2*'Calculator &amp; Graph'!$D$10*'Calculator &amp; Graph'!$D$15*3.6^2)</f>
        <v>3.9636069639837941</v>
      </c>
      <c r="N7" s="31">
        <f>($K7*'Calculator &amp; Graph'!$D$6)/3.6+($K7)^2/(2*'Calculator &amp; Graph'!$D$10*'Calculator &amp; Graph'!$D$15*3.6^2)</f>
        <v>10.838606963983795</v>
      </c>
      <c r="O7" s="29">
        <f t="shared" si="0"/>
        <v>7.2969402973171267</v>
      </c>
      <c r="P7" s="29">
        <f t="shared" si="1"/>
        <v>0.42194029731712668</v>
      </c>
    </row>
    <row r="8" spans="1:16">
      <c r="A8" s="18" t="s">
        <v>22</v>
      </c>
      <c r="B8" s="18" t="s">
        <v>30</v>
      </c>
      <c r="C8" s="19">
        <v>0.6</v>
      </c>
      <c r="E8" s="16"/>
      <c r="F8" s="18" t="s">
        <v>30</v>
      </c>
      <c r="H8" s="22" t="s">
        <v>37</v>
      </c>
      <c r="I8" s="23">
        <v>6.88</v>
      </c>
      <c r="K8" s="28">
        <v>30</v>
      </c>
      <c r="L8" s="29">
        <f>($K8*'Calculator &amp; Graph'!$D$5)/3.6+($K8)^2/(2*'Calculator &amp; Graph'!$D$9*'Calculator &amp; Graph'!$D$15*3.6^2)</f>
        <v>15.381854722939995</v>
      </c>
      <c r="M8" s="29">
        <f>($K8*'Calculator &amp; Graph'!$D$7)/3.6+($K8)^2/(2*'Calculator &amp; Graph'!$D$10*'Calculator &amp; Graph'!$D$15*3.6^2)</f>
        <v>5.6909273614699964</v>
      </c>
      <c r="N8" s="31">
        <f>($K8*'Calculator &amp; Graph'!$D$6)/3.6+($K8)^2/(2*'Calculator &amp; Graph'!$D$10*'Calculator &amp; Graph'!$D$15*3.6^2)</f>
        <v>13.940927361469997</v>
      </c>
      <c r="O8" s="29">
        <f t="shared" si="0"/>
        <v>9.6909273614699991</v>
      </c>
      <c r="P8" s="29">
        <f t="shared" si="1"/>
        <v>1.4409273614699973</v>
      </c>
    </row>
    <row r="9" spans="1:16">
      <c r="A9" s="18" t="s">
        <v>22</v>
      </c>
      <c r="B9" s="18" t="s">
        <v>31</v>
      </c>
      <c r="C9" s="19">
        <v>0.2</v>
      </c>
      <c r="E9" s="16"/>
      <c r="F9" s="18" t="s">
        <v>31</v>
      </c>
      <c r="H9" s="22" t="s">
        <v>38</v>
      </c>
      <c r="I9" s="23">
        <v>9.8000000000000007</v>
      </c>
      <c r="K9" s="28">
        <v>35</v>
      </c>
      <c r="L9" s="29">
        <f>($K9*'Calculator &amp; Graph'!$D$5)/3.6+($K9)^2/(2*'Calculator &amp; Graph'!$D$9*'Calculator &amp; Graph'!$D$15*3.6^2)</f>
        <v>20.126228187705362</v>
      </c>
      <c r="M9" s="29">
        <f>($K9*'Calculator &amp; Graph'!$D$7)/3.6+($K9)^2/(2*'Calculator &amp; Graph'!$D$10*'Calculator &amp; Graph'!$D$15*3.6^2)</f>
        <v>7.7297807605193478</v>
      </c>
      <c r="N9" s="31">
        <f>($K9*'Calculator &amp; Graph'!$D$6)/3.6+($K9)^2/(2*'Calculator &amp; Graph'!$D$10*'Calculator &amp; Graph'!$D$15*3.6^2)</f>
        <v>17.354780760519347</v>
      </c>
      <c r="O9" s="29">
        <f t="shared" si="0"/>
        <v>12.396447427186015</v>
      </c>
      <c r="P9" s="29">
        <f t="shared" si="1"/>
        <v>2.7714474271860148</v>
      </c>
    </row>
    <row r="10" spans="1:16">
      <c r="A10" s="32" t="s">
        <v>22</v>
      </c>
      <c r="B10" s="18" t="s">
        <v>32</v>
      </c>
      <c r="C10" s="19">
        <v>0.1</v>
      </c>
      <c r="E10" s="16"/>
      <c r="F10" s="18" t="s">
        <v>32</v>
      </c>
      <c r="K10" s="28">
        <v>40</v>
      </c>
      <c r="L10" s="29">
        <f>($K10*'Calculator &amp; Graph'!$D$5)/3.6+($K10)^2/(2*'Calculator &amp; Graph'!$D$9*'Calculator &amp; Graph'!$D$15*3.6^2)</f>
        <v>25.493667655597022</v>
      </c>
      <c r="M10" s="29">
        <f>($K10*'Calculator &amp; Graph'!$D$7)/3.6+($K10)^2/(2*'Calculator &amp; Graph'!$D$10*'Calculator &amp; Graph'!$D$15*3.6^2)</f>
        <v>10.080167161131845</v>
      </c>
      <c r="N10" s="31">
        <f>($K10*'Calculator &amp; Graph'!$D$6)/3.6+($K10)^2/(2*'Calculator &amp; Graph'!$D$10*'Calculator &amp; Graph'!$D$15*3.6^2)</f>
        <v>21.080167161131847</v>
      </c>
      <c r="O10" s="29">
        <f t="shared" si="0"/>
        <v>15.413500494465177</v>
      </c>
      <c r="P10" s="29">
        <f t="shared" si="1"/>
        <v>4.4135004944651754</v>
      </c>
    </row>
    <row r="11" spans="1:16">
      <c r="A11" s="18" t="s">
        <v>24</v>
      </c>
      <c r="B11" s="18" t="s">
        <v>23</v>
      </c>
      <c r="C11" s="19">
        <v>0.8</v>
      </c>
      <c r="K11" s="28">
        <v>45</v>
      </c>
      <c r="L11" s="29">
        <f>($K11*'Calculator &amp; Graph'!$D$5)/3.6+($K11)^2/(2*'Calculator &amp; Graph'!$D$9*'Calculator &amp; Graph'!$D$15*3.6^2)</f>
        <v>31.484173126614984</v>
      </c>
      <c r="M11" s="29">
        <f>($K11*'Calculator &amp; Graph'!$D$7)/3.6+($K11)^2/(2*'Calculator &amp; Graph'!$D$10*'Calculator &amp; Graph'!$D$15*3.6^2)</f>
        <v>12.742086563307492</v>
      </c>
      <c r="N11" s="31">
        <f>($K11*'Calculator &amp; Graph'!$D$6)/3.6+($K11)^2/(2*'Calculator &amp; Graph'!$D$10*'Calculator &amp; Graph'!$D$15*3.6^2)</f>
        <v>25.117086563307492</v>
      </c>
      <c r="O11" s="29">
        <f t="shared" si="0"/>
        <v>18.742086563307492</v>
      </c>
      <c r="P11" s="29">
        <f t="shared" si="1"/>
        <v>6.3670865633074918</v>
      </c>
    </row>
    <row r="12" spans="1:16">
      <c r="A12" s="18" t="s">
        <v>24</v>
      </c>
      <c r="B12" s="18" t="s">
        <v>25</v>
      </c>
      <c r="C12" s="19">
        <v>0.55000000000000004</v>
      </c>
      <c r="K12" s="28">
        <v>50</v>
      </c>
      <c r="L12" s="29">
        <f>($K12*'Calculator &amp; Graph'!$D$5)/3.6+($K12)^2/(2*'Calculator &amp; Graph'!$D$9*'Calculator &amp; Graph'!$D$15*3.6^2)</f>
        <v>38.097744600759242</v>
      </c>
      <c r="M12" s="29">
        <f>($K12*'Calculator &amp; Graph'!$D$7)/3.6+($K12)^2/(2*'Calculator &amp; Graph'!$D$10*'Calculator &amp; Graph'!$D$15*3.6^2)</f>
        <v>15.715538967046287</v>
      </c>
      <c r="N12" s="31">
        <f>($K12*'Calculator &amp; Graph'!$D$6)/3.6+($K12)^2/(2*'Calculator &amp; Graph'!$D$10*'Calculator &amp; Graph'!$D$15*3.6^2)</f>
        <v>29.465538967046285</v>
      </c>
      <c r="O12" s="29">
        <f t="shared" si="0"/>
        <v>22.382205633712957</v>
      </c>
      <c r="P12" s="29">
        <f t="shared" si="1"/>
        <v>8.6322056337129567</v>
      </c>
    </row>
    <row r="13" spans="1:16">
      <c r="A13" s="18" t="s">
        <v>24</v>
      </c>
      <c r="B13" s="18" t="s">
        <v>27</v>
      </c>
      <c r="C13" s="19">
        <v>0.68</v>
      </c>
      <c r="K13" s="28">
        <v>55</v>
      </c>
      <c r="L13" s="29">
        <f>($K13*'Calculator &amp; Graph'!$D$5)/3.6+($K13)^2/(2*'Calculator &amp; Graph'!$D$9*'Calculator &amp; Graph'!$D$15*3.6^2)</f>
        <v>45.33438207802979</v>
      </c>
      <c r="M13" s="29">
        <f>($K13*'Calculator &amp; Graph'!$D$7)/3.6+($K13)^2/(2*'Calculator &amp; Graph'!$D$10*'Calculator &amp; Graph'!$D$15*3.6^2)</f>
        <v>19.000524372348231</v>
      </c>
      <c r="N13" s="31">
        <f>($K13*'Calculator &amp; Graph'!$D$6)/3.6+($K13)^2/(2*'Calculator &amp; Graph'!$D$10*'Calculator &amp; Graph'!$D$15*3.6^2)</f>
        <v>34.125524372348231</v>
      </c>
      <c r="O13" s="29">
        <f t="shared" si="0"/>
        <v>26.333857705681559</v>
      </c>
      <c r="P13" s="29">
        <f t="shared" si="1"/>
        <v>11.208857705681559</v>
      </c>
    </row>
    <row r="14" spans="1:16">
      <c r="A14" s="18" t="s">
        <v>24</v>
      </c>
      <c r="B14" s="18" t="s">
        <v>28</v>
      </c>
      <c r="C14" s="19">
        <v>0.55000000000000004</v>
      </c>
      <c r="K14" s="28">
        <v>60</v>
      </c>
      <c r="L14" s="29">
        <f>($K14*'Calculator &amp; Graph'!$D$5)/3.6+($K14)^2/(2*'Calculator &amp; Graph'!$D$9*'Calculator &amp; Graph'!$D$15*3.6^2)</f>
        <v>53.194085558426643</v>
      </c>
      <c r="M14" s="29">
        <f>($K14*'Calculator &amp; Graph'!$D$7)/3.6+($K14)^2/(2*'Calculator &amp; Graph'!$D$10*'Calculator &amp; Graph'!$D$15*3.6^2)</f>
        <v>22.597042779213321</v>
      </c>
      <c r="N14" s="31">
        <f>($K14*'Calculator &amp; Graph'!$D$6)/3.6+($K14)^2/(2*'Calculator &amp; Graph'!$D$10*'Calculator &amp; Graph'!$D$15*3.6^2)</f>
        <v>39.097042779213325</v>
      </c>
      <c r="O14" s="29">
        <f t="shared" si="0"/>
        <v>30.597042779213321</v>
      </c>
      <c r="P14" s="29">
        <f t="shared" si="1"/>
        <v>14.097042779213318</v>
      </c>
    </row>
    <row r="15" spans="1:16">
      <c r="A15" s="18" t="s">
        <v>24</v>
      </c>
      <c r="B15" s="18" t="s">
        <v>29</v>
      </c>
      <c r="C15" s="19">
        <v>0.6</v>
      </c>
      <c r="K15" s="28">
        <v>65</v>
      </c>
      <c r="L15" s="29">
        <f>($K15*'Calculator &amp; Graph'!$D$5)/3.6+($K15)^2/(2*'Calculator &amp; Graph'!$D$9*'Calculator &amp; Graph'!$D$15*3.6^2)</f>
        <v>61.676855041949786</v>
      </c>
      <c r="M15" s="29">
        <f>($K15*'Calculator &amp; Graph'!$D$7)/3.6+($K15)^2/(2*'Calculator &amp; Graph'!$D$10*'Calculator &amp; Graph'!$D$15*3.6^2)</f>
        <v>26.505094187641561</v>
      </c>
      <c r="N15" s="31">
        <f>($K15*'Calculator &amp; Graph'!$D$6)/3.6+($K15)^2/(2*'Calculator &amp; Graph'!$D$10*'Calculator &amp; Graph'!$D$15*3.6^2)</f>
        <v>44.380094187641561</v>
      </c>
      <c r="O15" s="29">
        <f t="shared" si="0"/>
        <v>35.171760854308225</v>
      </c>
      <c r="P15" s="29">
        <f t="shared" si="1"/>
        <v>17.296760854308225</v>
      </c>
    </row>
    <row r="16" spans="1:16">
      <c r="A16" s="18" t="s">
        <v>24</v>
      </c>
      <c r="B16" s="18" t="s">
        <v>30</v>
      </c>
      <c r="C16" s="19">
        <v>0.6</v>
      </c>
      <c r="K16" s="28">
        <v>70</v>
      </c>
      <c r="L16" s="29">
        <f>($K16*'Calculator &amp; Graph'!$D$5)/3.6+($K16)^2/(2*'Calculator &amp; Graph'!$D$9*'Calculator &amp; Graph'!$D$15*3.6^2)</f>
        <v>70.782690528599232</v>
      </c>
      <c r="M16" s="29">
        <f>($K16*'Calculator &amp; Graph'!$D$7)/3.6+($K16)^2/(2*'Calculator &amp; Graph'!$D$10*'Calculator &amp; Graph'!$D$15*3.6^2)</f>
        <v>30.724678597632945</v>
      </c>
      <c r="N16" s="31">
        <f>($K16*'Calculator &amp; Graph'!$D$6)/3.6+($K16)^2/(2*'Calculator &amp; Graph'!$D$10*'Calculator &amp; Graph'!$D$15*3.6^2)</f>
        <v>49.974678597632945</v>
      </c>
      <c r="O16" s="29">
        <f t="shared" si="0"/>
        <v>40.058011930966288</v>
      </c>
      <c r="P16" s="29">
        <f t="shared" si="1"/>
        <v>20.808011930966288</v>
      </c>
    </row>
    <row r="17" spans="1:16">
      <c r="A17" s="18" t="s">
        <v>24</v>
      </c>
      <c r="B17" s="18" t="s">
        <v>31</v>
      </c>
      <c r="C17" s="19">
        <v>0.2</v>
      </c>
      <c r="K17" s="28">
        <v>75</v>
      </c>
      <c r="L17" s="29">
        <f>($K17*'Calculator &amp; Graph'!$D$5)/3.6+($K17)^2/(2*'Calculator &amp; Graph'!$D$9*'Calculator &amp; Graph'!$D$15*3.6^2)</f>
        <v>80.511592018374969</v>
      </c>
      <c r="M17" s="29">
        <f>($K17*'Calculator &amp; Graph'!$D$7)/3.6+($K17)^2/(2*'Calculator &amp; Graph'!$D$10*'Calculator &amp; Graph'!$D$15*3.6^2)</f>
        <v>35.255796009187485</v>
      </c>
      <c r="N17" s="31">
        <f>($K17*'Calculator &amp; Graph'!$D$6)/3.6+($K17)^2/(2*'Calculator &amp; Graph'!$D$10*'Calculator &amp; Graph'!$D$15*3.6^2)</f>
        <v>55.880796009187478</v>
      </c>
      <c r="O17" s="29">
        <f t="shared" si="0"/>
        <v>45.255796009187485</v>
      </c>
      <c r="P17" s="29">
        <f t="shared" si="1"/>
        <v>24.630796009187492</v>
      </c>
    </row>
    <row r="18" spans="1:16">
      <c r="A18" s="18" t="s">
        <v>24</v>
      </c>
      <c r="B18" s="18" t="s">
        <v>32</v>
      </c>
      <c r="C18" s="19">
        <v>0.1</v>
      </c>
      <c r="K18" s="28">
        <v>80</v>
      </c>
      <c r="L18" s="29">
        <f>($K18*'Calculator &amp; Graph'!$D$5)/3.6+($K18)^2/(2*'Calculator &amp; Graph'!$D$9*'Calculator &amp; Graph'!$D$15*3.6^2)</f>
        <v>90.863559511276989</v>
      </c>
      <c r="M18" s="29">
        <f>($K18*'Calculator &amp; Graph'!$D$7)/3.6+($K18)^2/(2*'Calculator &amp; Graph'!$D$10*'Calculator &amp; Graph'!$D$15*3.6^2)</f>
        <v>40.098446422305159</v>
      </c>
      <c r="N18" s="31">
        <f>($K18*'Calculator &amp; Graph'!$D$6)/3.6+($K18)^2/(2*'Calculator &amp; Graph'!$D$10*'Calculator &amp; Graph'!$D$15*3.6^2)</f>
        <v>62.098446422305159</v>
      </c>
      <c r="O18" s="29">
        <f t="shared" si="0"/>
        <v>50.76511308897183</v>
      </c>
      <c r="P18" s="29">
        <f t="shared" si="1"/>
        <v>28.76511308897183</v>
      </c>
    </row>
    <row r="19" spans="1:16">
      <c r="A19" s="18" t="s">
        <v>26</v>
      </c>
      <c r="B19" s="18" t="s">
        <v>23</v>
      </c>
      <c r="C19" s="20">
        <v>1</v>
      </c>
      <c r="K19" s="28">
        <v>85</v>
      </c>
      <c r="L19" s="29">
        <f>($K19*'Calculator &amp; Graph'!$D$5)/3.6+($K19)^2/(2*'Calculator &amp; Graph'!$D$9*'Calculator &amp; Graph'!$D$15*3.6^2)</f>
        <v>101.83859300730532</v>
      </c>
      <c r="M19" s="29">
        <f>($K19*'Calculator &amp; Graph'!$D$7)/3.6+($K19)^2/(2*'Calculator &amp; Graph'!$D$10*'Calculator &amp; Graph'!$D$15*3.6^2)</f>
        <v>45.252629836985996</v>
      </c>
      <c r="N19" s="31">
        <f>($K19*'Calculator &amp; Graph'!$D$6)/3.6+($K19)^2/(2*'Calculator &amp; Graph'!$D$10*'Calculator &amp; Graph'!$D$15*3.6^2)</f>
        <v>68.627629836985989</v>
      </c>
      <c r="O19" s="29">
        <f t="shared" si="0"/>
        <v>56.585963170319324</v>
      </c>
      <c r="P19" s="29">
        <f t="shared" si="1"/>
        <v>33.210963170319332</v>
      </c>
    </row>
    <row r="20" spans="1:16">
      <c r="A20" s="18" t="s">
        <v>26</v>
      </c>
      <c r="B20" s="18" t="s">
        <v>25</v>
      </c>
      <c r="C20" s="20">
        <v>0.7</v>
      </c>
      <c r="K20" s="28">
        <v>90</v>
      </c>
      <c r="L20" s="29">
        <f>($K20*'Calculator &amp; Graph'!$D$5)/3.6+($K20)^2/(2*'Calculator &amp; Graph'!$D$9*'Calculator &amp; Graph'!$D$15*3.6^2)</f>
        <v>113.43669250645993</v>
      </c>
      <c r="M20" s="29">
        <f>($K20*'Calculator &amp; Graph'!$D$7)/3.6+($K20)^2/(2*'Calculator &amp; Graph'!$D$10*'Calculator &amp; Graph'!$D$15*3.6^2)</f>
        <v>50.718346253229967</v>
      </c>
      <c r="N20" s="31">
        <f>($K20*'Calculator &amp; Graph'!$D$6)/3.6+($K20)^2/(2*'Calculator &amp; Graph'!$D$10*'Calculator &amp; Graph'!$D$15*3.6^2)</f>
        <v>75.468346253229967</v>
      </c>
      <c r="O20" s="29">
        <f t="shared" si="0"/>
        <v>62.718346253229967</v>
      </c>
      <c r="P20" s="29">
        <f t="shared" si="1"/>
        <v>37.968346253229967</v>
      </c>
    </row>
    <row r="21" spans="1:16">
      <c r="A21" s="18" t="s">
        <v>26</v>
      </c>
      <c r="B21" s="18" t="s">
        <v>27</v>
      </c>
      <c r="C21" s="20">
        <v>0.65</v>
      </c>
      <c r="K21" s="28">
        <v>95</v>
      </c>
      <c r="L21" s="29">
        <f>($K21*'Calculator &amp; Graph'!$D$5)/3.6+($K21)^2/(2*'Calculator &amp; Graph'!$D$9*'Calculator &amp; Graph'!$D$15*3.6^2)</f>
        <v>125.65785800874086</v>
      </c>
      <c r="M21" s="29">
        <f>($K21*'Calculator &amp; Graph'!$D$7)/3.6+($K21)^2/(2*'Calculator &amp; Graph'!$D$10*'Calculator &amp; Graph'!$D$15*3.6^2)</f>
        <v>56.495595671037094</v>
      </c>
      <c r="N21" s="31">
        <f>($K21*'Calculator &amp; Graph'!$D$6)/3.6+($K21)^2/(2*'Calculator &amp; Graph'!$D$10*'Calculator &amp; Graph'!$D$15*3.6^2)</f>
        <v>82.620595671037094</v>
      </c>
      <c r="O21" s="29">
        <f t="shared" si="0"/>
        <v>69.162262337703766</v>
      </c>
      <c r="P21" s="29">
        <f t="shared" si="1"/>
        <v>43.037262337703766</v>
      </c>
    </row>
    <row r="22" spans="1:16">
      <c r="A22" s="18" t="s">
        <v>26</v>
      </c>
      <c r="B22" s="18" t="s">
        <v>28</v>
      </c>
      <c r="C22" s="20">
        <v>0.55000000000000004</v>
      </c>
      <c r="K22" s="28">
        <v>100</v>
      </c>
      <c r="L22" s="29">
        <f>($K22*'Calculator &amp; Graph'!$D$5)/3.6+($K22)^2/(2*'Calculator &amp; Graph'!$D$9*'Calculator &amp; Graph'!$D$15*3.6^2)</f>
        <v>138.50208951414808</v>
      </c>
      <c r="M22" s="29">
        <f>($K22*'Calculator &amp; Graph'!$D$7)/3.6+($K22)^2/(2*'Calculator &amp; Graph'!$D$10*'Calculator &amp; Graph'!$D$15*3.6^2)</f>
        <v>62.58437809040737</v>
      </c>
      <c r="N22" s="31">
        <f>($K22*'Calculator &amp; Graph'!$D$6)/3.6+($K22)^2/(2*'Calculator &amp; Graph'!$D$10*'Calculator &amp; Graph'!$D$15*3.6^2)</f>
        <v>90.08437809040737</v>
      </c>
      <c r="O22" s="29">
        <f t="shared" si="0"/>
        <v>75.917711423740712</v>
      </c>
      <c r="P22" s="29">
        <f t="shared" si="1"/>
        <v>48.417711423740712</v>
      </c>
    </row>
    <row r="23" spans="1:16">
      <c r="A23" s="18" t="s">
        <v>26</v>
      </c>
      <c r="B23" s="18" t="s">
        <v>29</v>
      </c>
      <c r="C23" s="20">
        <v>0.6</v>
      </c>
      <c r="K23" s="28">
        <v>105</v>
      </c>
      <c r="L23" s="29">
        <f>($K23*'Calculator &amp; Graph'!$D$5)/3.6+($K23)^2/(2*'Calculator &amp; Graph'!$D$9*'Calculator &amp; Graph'!$D$15*3.6^2)</f>
        <v>151.96938702268159</v>
      </c>
      <c r="M23" s="29">
        <f>($K23*'Calculator &amp; Graph'!$D$7)/3.6+($K23)^2/(2*'Calculator &amp; Graph'!$D$10*'Calculator &amp; Graph'!$D$15*3.6^2)</f>
        <v>68.984693511340794</v>
      </c>
      <c r="N23" s="31">
        <f>($K23*'Calculator &amp; Graph'!$D$6)/3.6+($K23)^2/(2*'Calculator &amp; Graph'!$D$10*'Calculator &amp; Graph'!$D$15*3.6^2)</f>
        <v>97.859693511340794</v>
      </c>
      <c r="O23" s="29">
        <f t="shared" si="0"/>
        <v>82.984693511340794</v>
      </c>
      <c r="P23" s="29">
        <f t="shared" si="1"/>
        <v>54.109693511340794</v>
      </c>
    </row>
    <row r="24" spans="1:16">
      <c r="A24" s="18" t="s">
        <v>26</v>
      </c>
      <c r="B24" s="18" t="s">
        <v>30</v>
      </c>
      <c r="C24" s="20">
        <v>0.6</v>
      </c>
      <c r="K24" s="28">
        <v>110</v>
      </c>
      <c r="L24" s="29">
        <f>($K24*'Calculator &amp; Graph'!$D$5)/3.6+($K24)^2/(2*'Calculator &amp; Graph'!$D$9*'Calculator &amp; Graph'!$D$15*3.6^2)</f>
        <v>166.05975053434139</v>
      </c>
      <c r="M24" s="29">
        <f>($K24*'Calculator &amp; Graph'!$D$7)/3.6+($K24)^2/(2*'Calculator &amp; Graph'!$D$10*'Calculator &amp; Graph'!$D$15*3.6^2)</f>
        <v>75.696541933837366</v>
      </c>
      <c r="N24" s="31">
        <f>($K24*'Calculator &amp; Graph'!$D$6)/3.6+($K24)^2/(2*'Calculator &amp; Graph'!$D$10*'Calculator &amp; Graph'!$D$15*3.6^2)</f>
        <v>105.94654193383737</v>
      </c>
      <c r="O24" s="29">
        <f t="shared" si="0"/>
        <v>90.363208600504024</v>
      </c>
      <c r="P24" s="29">
        <f t="shared" si="1"/>
        <v>60.113208600504024</v>
      </c>
    </row>
    <row r="25" spans="1:16">
      <c r="A25" s="18" t="s">
        <v>26</v>
      </c>
      <c r="B25" s="18" t="s">
        <v>31</v>
      </c>
      <c r="C25" s="20">
        <v>0.15</v>
      </c>
      <c r="K25" s="28">
        <v>115</v>
      </c>
      <c r="L25" s="29">
        <f>($K25*'Calculator &amp; Graph'!$D$5)/3.6+($K25)^2/(2*'Calculator &amp; Graph'!$D$9*'Calculator &amp; Graph'!$D$15*3.6^2)</f>
        <v>180.77318004912749</v>
      </c>
      <c r="M25" s="29">
        <f>($K25*'Calculator &amp; Graph'!$D$7)/3.6+($K25)^2/(2*'Calculator &amp; Graph'!$D$10*'Calculator &amp; Graph'!$D$15*3.6^2)</f>
        <v>82.719923357897073</v>
      </c>
      <c r="N25" s="31">
        <f>($K25*'Calculator &amp; Graph'!$D$6)/3.6+($K25)^2/(2*'Calculator &amp; Graph'!$D$10*'Calculator &amp; Graph'!$D$15*3.6^2)</f>
        <v>114.34492335789707</v>
      </c>
      <c r="O25" s="29">
        <f t="shared" si="0"/>
        <v>98.053256691230416</v>
      </c>
      <c r="P25" s="29">
        <f t="shared" si="1"/>
        <v>66.428256691230416</v>
      </c>
    </row>
    <row r="26" spans="1:16">
      <c r="A26" s="18" t="s">
        <v>26</v>
      </c>
      <c r="B26" s="18" t="s">
        <v>32</v>
      </c>
      <c r="C26" s="20">
        <v>0.08</v>
      </c>
      <c r="K26" s="28">
        <v>120</v>
      </c>
      <c r="L26" s="29">
        <f>($K26*'Calculator &amp; Graph'!$D$5)/3.6+($K26)^2/(2*'Calculator &amp; Graph'!$D$9*'Calculator &amp; Graph'!$D$15*3.6^2)</f>
        <v>196.10967556703989</v>
      </c>
      <c r="M26" s="29">
        <f>($K26*'Calculator &amp; Graph'!$D$7)/3.6+($K26)^2/(2*'Calculator &amp; Graph'!$D$10*'Calculator &amp; Graph'!$D$15*3.6^2)</f>
        <v>90.054837783519943</v>
      </c>
      <c r="N26" s="31">
        <f>($K26*'Calculator &amp; Graph'!$D$6)/3.6+($K26)^2/(2*'Calculator &amp; Graph'!$D$10*'Calculator &amp; Graph'!$D$15*3.6^2)</f>
        <v>123.05483778351996</v>
      </c>
      <c r="O26" s="29">
        <f t="shared" si="0"/>
        <v>106.05483778351994</v>
      </c>
      <c r="P26" s="29">
        <f t="shared" si="1"/>
        <v>73.054837783519929</v>
      </c>
    </row>
    <row r="27" spans="1:16">
      <c r="K27" s="28">
        <v>125</v>
      </c>
      <c r="L27" s="29">
        <f>($K27*'Calculator &amp; Graph'!$D$5)/3.6+($K27)^2/(2*'Calculator &amp; Graph'!$D$9*'Calculator &amp; Graph'!$D$15*3.6^2)</f>
        <v>212.06923708807858</v>
      </c>
      <c r="M27" s="29">
        <f>($K27*'Calculator &amp; Graph'!$D$7)/3.6+($K27)^2/(2*'Calculator &amp; Graph'!$D$10*'Calculator &amp; Graph'!$D$15*3.6^2)</f>
        <v>97.701285210705962</v>
      </c>
      <c r="N27" s="31">
        <f>($K27*'Calculator &amp; Graph'!$D$6)/3.6+($K27)^2/(2*'Calculator &amp; Graph'!$D$10*'Calculator &amp; Graph'!$D$15*3.6^2)</f>
        <v>132.07628521070595</v>
      </c>
      <c r="O27" s="29">
        <f t="shared" si="0"/>
        <v>114.36795187737262</v>
      </c>
      <c r="P27" s="29">
        <f t="shared" si="1"/>
        <v>79.992951877372633</v>
      </c>
    </row>
    <row r="28" spans="1:16">
      <c r="K28" s="28">
        <v>130</v>
      </c>
      <c r="L28" s="29">
        <f>($K28*'Calculator &amp; Graph'!$D$5)/3.6+($K28)^2/(2*'Calculator &amp; Graph'!$D$9*'Calculator &amp; Graph'!$D$15*3.6^2)</f>
        <v>228.65186461224357</v>
      </c>
      <c r="M28" s="29">
        <f>($K28*'Calculator &amp; Graph'!$D$7)/3.6+($K28)^2/(2*'Calculator &amp; Graph'!$D$10*'Calculator &amp; Graph'!$D$15*3.6^2)</f>
        <v>105.65926563945513</v>
      </c>
      <c r="N28" s="31">
        <f>($K28*'Calculator &amp; Graph'!$D$6)/3.6+($K28)^2/(2*'Calculator &amp; Graph'!$D$10*'Calculator &amp; Graph'!$D$15*3.6^2)</f>
        <v>141.40926563945513</v>
      </c>
      <c r="O28" s="29">
        <f t="shared" si="0"/>
        <v>122.99259897278844</v>
      </c>
      <c r="P28" s="29">
        <f t="shared" si="1"/>
        <v>87.242598972788443</v>
      </c>
    </row>
    <row r="29" spans="1:16">
      <c r="K29" s="28">
        <v>135</v>
      </c>
      <c r="L29" s="29">
        <f>($K29*'Calculator &amp; Graph'!$D$5)/3.6+($K29)^2/(2*'Calculator &amp; Graph'!$D$9*'Calculator &amp; Graph'!$D$15*3.6^2)</f>
        <v>245.85755813953486</v>
      </c>
      <c r="M29" s="29">
        <f>($K29*'Calculator &amp; Graph'!$D$7)/3.6+($K29)^2/(2*'Calculator &amp; Graph'!$D$10*'Calculator &amp; Graph'!$D$15*3.6^2)</f>
        <v>113.92877906976743</v>
      </c>
      <c r="N29" s="31">
        <f>($K29*'Calculator &amp; Graph'!$D$6)/3.6+($K29)^2/(2*'Calculator &amp; Graph'!$D$10*'Calculator &amp; Graph'!$D$15*3.6^2)</f>
        <v>151.05377906976742</v>
      </c>
      <c r="O29" s="29">
        <f t="shared" si="0"/>
        <v>131.92877906976742</v>
      </c>
      <c r="P29" s="29">
        <f t="shared" si="1"/>
        <v>94.803779069767444</v>
      </c>
    </row>
    <row r="30" spans="1:16">
      <c r="K30" s="28">
        <v>140</v>
      </c>
      <c r="L30" s="29">
        <f>($K30*'Calculator &amp; Graph'!$D$5)/3.6+($K30)^2/(2*'Calculator &amp; Graph'!$D$9*'Calculator &amp; Graph'!$D$15*3.6^2)</f>
        <v>263.68631766995247</v>
      </c>
      <c r="M30" s="29">
        <f>($K30*'Calculator &amp; Graph'!$D$7)/3.6+($K30)^2/(2*'Calculator &amp; Graph'!$D$10*'Calculator &amp; Graph'!$D$15*3.6^2)</f>
        <v>122.50982550164289</v>
      </c>
      <c r="N30" s="31">
        <f>($K30*'Calculator &amp; Graph'!$D$6)/3.6+($K30)^2/(2*'Calculator &amp; Graph'!$D$10*'Calculator &amp; Graph'!$D$15*3.6^2)</f>
        <v>161.00982550164289</v>
      </c>
      <c r="O30" s="29">
        <f t="shared" si="0"/>
        <v>141.17649216830958</v>
      </c>
      <c r="P30" s="29">
        <f t="shared" si="1"/>
        <v>102.67649216830958</v>
      </c>
    </row>
    <row r="31" spans="1:16">
      <c r="K31" s="28">
        <v>145</v>
      </c>
      <c r="L31" s="29">
        <f>($K31*'Calculator &amp; Graph'!$D$5)/3.6+($K31)^2/(2*'Calculator &amp; Graph'!$D$9*'Calculator &amp; Graph'!$D$15*3.6^2)</f>
        <v>282.13814320349633</v>
      </c>
      <c r="M31" s="29">
        <f>($K31*'Calculator &amp; Graph'!$D$7)/3.6+($K31)^2/(2*'Calculator &amp; Graph'!$D$10*'Calculator &amp; Graph'!$D$15*3.6^2)</f>
        <v>131.40240493508148</v>
      </c>
      <c r="N31" s="31">
        <f>($K31*'Calculator &amp; Graph'!$D$6)/3.6+($K31)^2/(2*'Calculator &amp; Graph'!$D$10*'Calculator &amp; Graph'!$D$15*3.6^2)</f>
        <v>171.27740493508148</v>
      </c>
      <c r="O31" s="29">
        <f t="shared" si="0"/>
        <v>150.73573826841485</v>
      </c>
      <c r="P31" s="29">
        <f t="shared" si="1"/>
        <v>110.86073826841485</v>
      </c>
    </row>
    <row r="32" spans="1:16">
      <c r="K32" s="28">
        <v>150</v>
      </c>
      <c r="L32" s="29">
        <f>($K32*'Calculator &amp; Graph'!$D$5)/3.6+($K32)^2/(2*'Calculator &amp; Graph'!$D$9*'Calculator &amp; Graph'!$D$15*3.6^2)</f>
        <v>301.21303474016651</v>
      </c>
      <c r="M32" s="29">
        <f>($K32*'Calculator &amp; Graph'!$D$7)/3.6+($K32)^2/(2*'Calculator &amp; Graph'!$D$10*'Calculator &amp; Graph'!$D$15*3.6^2)</f>
        <v>140.60651737008325</v>
      </c>
      <c r="N32" s="31">
        <f>($K32*'Calculator &amp; Graph'!$D$6)/3.6+($K32)^2/(2*'Calculator &amp; Graph'!$D$10*'Calculator &amp; Graph'!$D$15*3.6^2)</f>
        <v>181.85651737008325</v>
      </c>
      <c r="O32" s="29">
        <f t="shared" si="0"/>
        <v>160.60651737008325</v>
      </c>
      <c r="P32" s="29">
        <f t="shared" si="1"/>
        <v>119.35651737008325</v>
      </c>
    </row>
    <row r="33" spans="11:16">
      <c r="K33" s="28">
        <v>155</v>
      </c>
      <c r="L33" s="29">
        <f>($K33*'Calculator &amp; Graph'!$D$5)/3.6+($K33)^2/(2*'Calculator &amp; Graph'!$D$9*'Calculator &amp; Graph'!$D$15*3.6^2)</f>
        <v>320.91099227996295</v>
      </c>
      <c r="M33" s="29">
        <f>($K33*'Calculator &amp; Graph'!$D$7)/3.6+($K33)^2/(2*'Calculator &amp; Graph'!$D$10*'Calculator &amp; Graph'!$D$15*3.6^2)</f>
        <v>150.12216280664813</v>
      </c>
      <c r="N33" s="31">
        <f>($K33*'Calculator &amp; Graph'!$D$6)/3.6+($K33)^2/(2*'Calculator &amp; Graph'!$D$10*'Calculator &amp; Graph'!$D$15*3.6^2)</f>
        <v>192.74716280664813</v>
      </c>
      <c r="O33" s="29">
        <f t="shared" si="0"/>
        <v>170.78882947331482</v>
      </c>
      <c r="P33" s="29">
        <f t="shared" si="1"/>
        <v>128.16382947331482</v>
      </c>
    </row>
    <row r="34" spans="11:16">
      <c r="K34" s="28">
        <v>160</v>
      </c>
      <c r="L34" s="29">
        <f>($K34*'Calculator &amp; Graph'!$D$5)/3.6+($K34)^2/(2*'Calculator &amp; Graph'!$D$9*'Calculator &amp; Graph'!$D$15*3.6^2)</f>
        <v>341.23201582288573</v>
      </c>
      <c r="M34" s="29">
        <f>($K34*'Calculator &amp; Graph'!$D$7)/3.6+($K34)^2/(2*'Calculator &amp; Graph'!$D$10*'Calculator &amp; Graph'!$D$15*3.6^2)</f>
        <v>159.94934124477621</v>
      </c>
      <c r="N34" s="31">
        <f>($K34*'Calculator &amp; Graph'!$D$6)/3.6+($K34)^2/(2*'Calculator &amp; Graph'!$D$10*'Calculator &amp; Graph'!$D$15*3.6^2)</f>
        <v>203.94934124477618</v>
      </c>
      <c r="O34" s="29">
        <f t="shared" si="0"/>
        <v>181.28267457810952</v>
      </c>
      <c r="P34" s="29">
        <f t="shared" si="1"/>
        <v>137.28267457810955</v>
      </c>
    </row>
    <row r="35" spans="11:16">
      <c r="K35" s="28">
        <v>165</v>
      </c>
      <c r="L35" s="29">
        <f>($K35*'Calculator &amp; Graph'!$D$5)/3.6+($K35)^2/(2*'Calculator &amp; Graph'!$D$9*'Calculator &amp; Graph'!$D$15*3.6^2)</f>
        <v>362.17610536893483</v>
      </c>
      <c r="M35" s="29">
        <f>($K35*'Calculator &amp; Graph'!$D$7)/3.6+($K35)^2/(2*'Calculator &amp; Graph'!$D$10*'Calculator &amp; Graph'!$D$15*3.6^2)</f>
        <v>170.08805268446741</v>
      </c>
      <c r="N35" s="31">
        <f>($K35*'Calculator &amp; Graph'!$D$6)/3.6+($K35)^2/(2*'Calculator &amp; Graph'!$D$10*'Calculator &amp; Graph'!$D$15*3.6^2)</f>
        <v>215.46305268446741</v>
      </c>
      <c r="O35" s="29">
        <f t="shared" si="0"/>
        <v>192.08805268446741</v>
      </c>
      <c r="P35" s="29">
        <f t="shared" si="1"/>
        <v>146.71305268446741</v>
      </c>
    </row>
    <row r="36" spans="11:16">
      <c r="K36" s="28">
        <v>170</v>
      </c>
      <c r="L36" s="29">
        <f>($K36*'Calculator &amp; Graph'!$D$5)/3.6+($K36)^2/(2*'Calculator &amp; Graph'!$D$9*'Calculator &amp; Graph'!$D$15*3.6^2)</f>
        <v>383.74326091811014</v>
      </c>
      <c r="M36" s="29">
        <f>($K36*'Calculator &amp; Graph'!$D$7)/3.6+($K36)^2/(2*'Calculator &amp; Graph'!$D$10*'Calculator &amp; Graph'!$D$15*3.6^2)</f>
        <v>180.53829712572175</v>
      </c>
      <c r="N36" s="31">
        <f>($K36*'Calculator &amp; Graph'!$D$6)/3.6+($K36)^2/(2*'Calculator &amp; Graph'!$D$10*'Calculator &amp; Graph'!$D$15*3.6^2)</f>
        <v>227.28829712572175</v>
      </c>
      <c r="O36" s="29">
        <f t="shared" si="0"/>
        <v>203.20496379238838</v>
      </c>
      <c r="P36" s="29">
        <f t="shared" si="1"/>
        <v>156.45496379238838</v>
      </c>
    </row>
    <row r="37" spans="11:16">
      <c r="K37" s="28">
        <v>175</v>
      </c>
      <c r="L37" s="29">
        <f>($K37*'Calculator &amp; Graph'!$D$5)/3.6+($K37)^2/(2*'Calculator &amp; Graph'!$D$9*'Calculator &amp; Graph'!$D$15*3.6^2)</f>
        <v>405.93348247041178</v>
      </c>
      <c r="M37" s="29">
        <f>($K37*'Calculator &amp; Graph'!$D$7)/3.6+($K37)^2/(2*'Calculator &amp; Graph'!$D$10*'Calculator &amp; Graph'!$D$15*3.6^2)</f>
        <v>191.30007456853923</v>
      </c>
      <c r="N37" s="31">
        <f>($K37*'Calculator &amp; Graph'!$D$6)/3.6+($K37)^2/(2*'Calculator &amp; Graph'!$D$10*'Calculator &amp; Graph'!$D$15*3.6^2)</f>
        <v>239.42507456853923</v>
      </c>
      <c r="O37" s="29">
        <f t="shared" si="0"/>
        <v>214.63340790187254</v>
      </c>
      <c r="P37" s="29">
        <f t="shared" si="1"/>
        <v>166.50840790187254</v>
      </c>
    </row>
    <row r="38" spans="11:16">
      <c r="K38" s="28">
        <v>180</v>
      </c>
      <c r="L38" s="29">
        <f>($K38*'Calculator &amp; Graph'!$D$5)/3.6+($K38)^2/(2*'Calculator &amp; Graph'!$D$9*'Calculator &amp; Graph'!$D$15*3.6^2)</f>
        <v>428.74677002583974</v>
      </c>
      <c r="M38" s="29">
        <f>($K38*'Calculator &amp; Graph'!$D$7)/3.6+($K38)^2/(2*'Calculator &amp; Graph'!$D$10*'Calculator &amp; Graph'!$D$15*3.6^2)</f>
        <v>202.37338501291987</v>
      </c>
      <c r="N38" s="31">
        <f>($K38*'Calculator &amp; Graph'!$D$6)/3.6+($K38)^2/(2*'Calculator &amp; Graph'!$D$10*'Calculator &amp; Graph'!$D$15*3.6^2)</f>
        <v>251.87338501291987</v>
      </c>
      <c r="O38" s="29">
        <f t="shared" si="0"/>
        <v>226.37338501291987</v>
      </c>
      <c r="P38" s="29">
        <f t="shared" si="1"/>
        <v>176.87338501291987</v>
      </c>
    </row>
    <row r="39" spans="11:16">
      <c r="K39" s="28">
        <v>185</v>
      </c>
      <c r="L39" s="29">
        <f>($K39*'Calculator &amp; Graph'!$D$5)/3.6+($K39)^2/(2*'Calculator &amp; Graph'!$D$9*'Calculator &amp; Graph'!$D$15*3.6^2)</f>
        <v>452.18312358439402</v>
      </c>
      <c r="M39" s="29">
        <f>($K39*'Calculator &amp; Graph'!$D$7)/3.6+($K39)^2/(2*'Calculator &amp; Graph'!$D$10*'Calculator &amp; Graph'!$D$15*3.6^2)</f>
        <v>213.75822845886367</v>
      </c>
      <c r="N39" s="31">
        <f>($K39*'Calculator &amp; Graph'!$D$6)/3.6+($K39)^2/(2*'Calculator &amp; Graph'!$D$10*'Calculator &amp; Graph'!$D$15*3.6^2)</f>
        <v>264.63322845886364</v>
      </c>
      <c r="O39" s="29">
        <f t="shared" si="0"/>
        <v>238.42489512553036</v>
      </c>
      <c r="P39" s="29">
        <f t="shared" si="1"/>
        <v>187.54989512553038</v>
      </c>
    </row>
    <row r="40" spans="11:16">
      <c r="K40" s="28">
        <v>190</v>
      </c>
      <c r="L40" s="29">
        <f>($K40*'Calculator &amp; Graph'!$D$5)/3.6+($K40)^2/(2*'Calculator &amp; Graph'!$D$9*'Calculator &amp; Graph'!$D$15*3.6^2)</f>
        <v>476.24254314607458</v>
      </c>
      <c r="M40" s="29">
        <f>($K40*'Calculator &amp; Graph'!$D$7)/3.6+($K40)^2/(2*'Calculator &amp; Graph'!$D$10*'Calculator &amp; Graph'!$D$15*3.6^2)</f>
        <v>225.45460490637061</v>
      </c>
      <c r="N40" s="31">
        <f>($K40*'Calculator &amp; Graph'!$D$6)/3.6+($K40)^2/(2*'Calculator &amp; Graph'!$D$10*'Calculator &amp; Graph'!$D$15*3.6^2)</f>
        <v>277.70460490637061</v>
      </c>
      <c r="O40" s="29">
        <f t="shared" si="0"/>
        <v>250.78793823970398</v>
      </c>
      <c r="P40" s="29">
        <f t="shared" si="1"/>
        <v>198.53793823970398</v>
      </c>
    </row>
    <row r="41" spans="11:16">
      <c r="K41" s="28">
        <v>195</v>
      </c>
      <c r="L41" s="29">
        <f>($K41*'Calculator &amp; Graph'!$D$5)/3.6+($K41)^2/(2*'Calculator &amp; Graph'!$D$9*'Calculator &amp; Graph'!$D$15*3.6^2)</f>
        <v>500.92502871088135</v>
      </c>
      <c r="M41" s="29">
        <f>($K41*'Calculator &amp; Graph'!$D$7)/3.6+($K41)^2/(2*'Calculator &amp; Graph'!$D$10*'Calculator &amp; Graph'!$D$15*3.6^2)</f>
        <v>237.46251435544067</v>
      </c>
      <c r="N41" s="31">
        <f>($K41*'Calculator &amp; Graph'!$D$6)/3.6+($K41)^2/(2*'Calculator &amp; Graph'!$D$10*'Calculator &amp; Graph'!$D$15*3.6^2)</f>
        <v>291.0875143554407</v>
      </c>
      <c r="O41" s="29">
        <f t="shared" si="0"/>
        <v>263.4625143554407</v>
      </c>
      <c r="P41" s="29">
        <f t="shared" si="1"/>
        <v>209.83751435544065</v>
      </c>
    </row>
    <row r="42" spans="11:16">
      <c r="K42" s="28">
        <v>200</v>
      </c>
      <c r="L42" s="29">
        <f>($K42*'Calculator &amp; Graph'!$D$5)/3.6+($K42)^2/(2*'Calculator &amp; Graph'!$D$9*'Calculator &amp; Graph'!$D$15*3.6^2)</f>
        <v>526.2305802788145</v>
      </c>
      <c r="M42" s="29">
        <f>($K42*'Calculator &amp; Graph'!$D$7)/3.6+($K42)^2/(2*'Calculator &amp; Graph'!$D$10*'Calculator &amp; Graph'!$D$15*3.6^2)</f>
        <v>249.78195680607391</v>
      </c>
      <c r="N42" s="31">
        <f>($K42*'Calculator &amp; Graph'!$D$6)/3.6+($K42)^2/(2*'Calculator &amp; Graph'!$D$10*'Calculator &amp; Graph'!$D$15*3.6^2)</f>
        <v>304.78195680607394</v>
      </c>
      <c r="O42" s="29">
        <f t="shared" si="0"/>
        <v>276.44862347274056</v>
      </c>
      <c r="P42" s="29">
        <f t="shared" si="1"/>
        <v>221.44862347274056</v>
      </c>
    </row>
    <row r="43" spans="11:16">
      <c r="K43" s="28">
        <v>205</v>
      </c>
      <c r="L43" s="29">
        <f>($K43*'Calculator &amp; Graph'!$D$5)/3.6+($K43)^2/(2*'Calculator &amp; Graph'!$D$9*'Calculator &amp; Graph'!$D$15*3.6^2)</f>
        <v>552.15919784987386</v>
      </c>
      <c r="M43" s="29">
        <f>($K43*'Calculator &amp; Graph'!$D$7)/3.6+($K43)^2/(2*'Calculator &amp; Graph'!$D$10*'Calculator &amp; Graph'!$D$15*3.6^2)</f>
        <v>262.4129322582703</v>
      </c>
      <c r="N43" s="31">
        <f>($K43*'Calculator &amp; Graph'!$D$6)/3.6+($K43)^2/(2*'Calculator &amp; Graph'!$D$10*'Calculator &amp; Graph'!$D$15*3.6^2)</f>
        <v>318.7879322582703</v>
      </c>
      <c r="O43" s="29">
        <f t="shared" si="0"/>
        <v>289.74626559160356</v>
      </c>
      <c r="P43" s="29">
        <f t="shared" si="1"/>
        <v>233.37126559160356</v>
      </c>
    </row>
    <row r="44" spans="11:16">
      <c r="K44" s="28">
        <v>210</v>
      </c>
      <c r="L44" s="29">
        <f>($K44*'Calculator &amp; Graph'!$D$5)/3.6+($K44)^2/(2*'Calculator &amp; Graph'!$D$9*'Calculator &amp; Graph'!$D$15*3.6^2)</f>
        <v>578.71088142405961</v>
      </c>
      <c r="M44" s="29">
        <f>($K44*'Calculator &amp; Graph'!$D$7)/3.6+($K44)^2/(2*'Calculator &amp; Graph'!$D$10*'Calculator &amp; Graph'!$D$15*3.6^2)</f>
        <v>275.3554407120298</v>
      </c>
      <c r="N44" s="31">
        <f>($K44*'Calculator &amp; Graph'!$D$6)/3.6+($K44)^2/(2*'Calculator &amp; Graph'!$D$10*'Calculator &amp; Graph'!$D$15*3.6^2)</f>
        <v>333.1054407120298</v>
      </c>
      <c r="O44" s="29">
        <f t="shared" si="0"/>
        <v>303.3554407120298</v>
      </c>
      <c r="P44" s="29">
        <f t="shared" si="1"/>
        <v>245.6054407120298</v>
      </c>
    </row>
    <row r="45" spans="11:16">
      <c r="K45" s="28">
        <v>215</v>
      </c>
      <c r="L45" s="29">
        <f>($K45*'Calculator &amp; Graph'!$D$5)/3.6+($K45)^2/(2*'Calculator &amp; Graph'!$D$9*'Calculator &amp; Graph'!$D$15*3.6^2)</f>
        <v>605.88563100137162</v>
      </c>
      <c r="M45" s="29">
        <f>($K45*'Calculator &amp; Graph'!$D$7)/3.6+($K45)^2/(2*'Calculator &amp; Graph'!$D$10*'Calculator &amp; Graph'!$D$15*3.6^2)</f>
        <v>288.6094821673525</v>
      </c>
      <c r="N45" s="31">
        <f>($K45*'Calculator &amp; Graph'!$D$6)/3.6+($K45)^2/(2*'Calculator &amp; Graph'!$D$10*'Calculator &amp; Graph'!$D$15*3.6^2)</f>
        <v>347.7344821673525</v>
      </c>
      <c r="O45" s="29">
        <f t="shared" si="0"/>
        <v>317.27614883401912</v>
      </c>
      <c r="P45" s="29">
        <f t="shared" si="1"/>
        <v>258.15114883401912</v>
      </c>
    </row>
    <row r="46" spans="11:16">
      <c r="K46" s="28">
        <v>220</v>
      </c>
      <c r="L46" s="29">
        <f>($K46*'Calculator &amp; Graph'!$D$5)/3.6+($K46)^2/(2*'Calculator &amp; Graph'!$D$9*'Calculator &amp; Graph'!$D$15*3.6^2)</f>
        <v>633.68344658181002</v>
      </c>
      <c r="M46" s="29">
        <f>($K46*'Calculator &amp; Graph'!$D$7)/3.6+($K46)^2/(2*'Calculator &amp; Graph'!$D$10*'Calculator &amp; Graph'!$D$15*3.6^2)</f>
        <v>302.17505662423832</v>
      </c>
      <c r="N46" s="31">
        <f>($K46*'Calculator &amp; Graph'!$D$6)/3.6+($K46)^2/(2*'Calculator &amp; Graph'!$D$10*'Calculator &amp; Graph'!$D$15*3.6^2)</f>
        <v>362.67505662423832</v>
      </c>
      <c r="O46" s="29">
        <f t="shared" si="0"/>
        <v>331.50838995757169</v>
      </c>
      <c r="P46" s="29">
        <f t="shared" si="1"/>
        <v>271.00838995757169</v>
      </c>
    </row>
    <row r="47" spans="11:16">
      <c r="K47" s="28">
        <v>225</v>
      </c>
      <c r="L47" s="29">
        <f>($K47*'Calculator &amp; Graph'!$D$5)/3.6+($K47)^2/(2*'Calculator &amp; Graph'!$D$9*'Calculator &amp; Graph'!$D$15*3.6^2)</f>
        <v>662.10432816537457</v>
      </c>
      <c r="M47" s="29">
        <f>($K47*'Calculator &amp; Graph'!$D$7)/3.6+($K47)^2/(2*'Calculator &amp; Graph'!$D$10*'Calculator &amp; Graph'!$D$15*3.6^2)</f>
        <v>316.05216408268728</v>
      </c>
      <c r="N47" s="31">
        <f>($K47*'Calculator &amp; Graph'!$D$6)/3.6+($K47)^2/(2*'Calculator &amp; Graph'!$D$10*'Calculator &amp; Graph'!$D$15*3.6^2)</f>
        <v>377.92716408268728</v>
      </c>
      <c r="O47" s="29">
        <f t="shared" si="0"/>
        <v>346.05216408268728</v>
      </c>
      <c r="P47" s="29">
        <f t="shared" si="1"/>
        <v>284.17716408268728</v>
      </c>
    </row>
    <row r="48" spans="11:16">
      <c r="K48" s="28">
        <v>230</v>
      </c>
      <c r="L48" s="29">
        <f>($K48*'Calculator &amp; Graph'!$D$5)/3.6+($K48)^2/(2*'Calculator &amp; Graph'!$D$9*'Calculator &amp; Graph'!$D$15*3.6^2)</f>
        <v>691.1482757520655</v>
      </c>
      <c r="M48" s="29">
        <f>($K48*'Calculator &amp; Graph'!$D$7)/3.6+($K48)^2/(2*'Calculator &amp; Graph'!$D$10*'Calculator &amp; Graph'!$D$15*3.6^2)</f>
        <v>330.24080454269944</v>
      </c>
      <c r="N48" s="31">
        <f>($K48*'Calculator &amp; Graph'!$D$6)/3.6+($K48)^2/(2*'Calculator &amp; Graph'!$D$10*'Calculator &amp; Graph'!$D$15*3.6^2)</f>
        <v>393.49080454269938</v>
      </c>
      <c r="O48" s="29">
        <f t="shared" si="0"/>
        <v>360.90747120936607</v>
      </c>
      <c r="P48" s="29">
        <f t="shared" si="1"/>
        <v>297.65747120936612</v>
      </c>
    </row>
    <row r="49" spans="11:16">
      <c r="K49" s="28">
        <v>235</v>
      </c>
      <c r="L49" s="29">
        <f>($K49*'Calculator &amp; Graph'!$D$5)/3.6+($K49)^2/(2*'Calculator &amp; Graph'!$D$9*'Calculator &amp; Graph'!$D$15*3.6^2)</f>
        <v>720.81528934188282</v>
      </c>
      <c r="M49" s="29">
        <f>($K49*'Calculator &amp; Graph'!$D$7)/3.6+($K49)^2/(2*'Calculator &amp; Graph'!$D$10*'Calculator &amp; Graph'!$D$15*3.6^2)</f>
        <v>344.74097800427472</v>
      </c>
      <c r="N49" s="31">
        <f>($K49*'Calculator &amp; Graph'!$D$6)/3.6+($K49)^2/(2*'Calculator &amp; Graph'!$D$10*'Calculator &amp; Graph'!$D$15*3.6^2)</f>
        <v>409.36597800427472</v>
      </c>
      <c r="O49" s="29">
        <f t="shared" si="0"/>
        <v>376.07431133760809</v>
      </c>
      <c r="P49" s="29">
        <f t="shared" si="1"/>
        <v>311.44931133760809</v>
      </c>
    </row>
    <row r="50" spans="11:16">
      <c r="K50" s="28">
        <v>240</v>
      </c>
      <c r="L50" s="29">
        <f>($K50*'Calculator &amp; Graph'!$D$5)/3.6+($K50)^2/(2*'Calculator &amp; Graph'!$D$9*'Calculator &amp; Graph'!$D$15*3.6^2)</f>
        <v>751.10536893482629</v>
      </c>
      <c r="M50" s="29">
        <f>($K50*'Calculator &amp; Graph'!$D$7)/3.6+($K50)^2/(2*'Calculator &amp; Graph'!$D$10*'Calculator &amp; Graph'!$D$15*3.6^2)</f>
        <v>359.55268446741314</v>
      </c>
      <c r="N50" s="31">
        <f>($K50*'Calculator &amp; Graph'!$D$6)/3.6+($K50)^2/(2*'Calculator &amp; Graph'!$D$10*'Calculator &amp; Graph'!$D$15*3.6^2)</f>
        <v>425.55268446741314</v>
      </c>
      <c r="O50" s="29">
        <f t="shared" si="0"/>
        <v>391.55268446741314</v>
      </c>
      <c r="P50" s="29">
        <f t="shared" si="1"/>
        <v>325.55268446741314</v>
      </c>
    </row>
    <row r="51" spans="11:16">
      <c r="K51" s="28">
        <v>245</v>
      </c>
      <c r="L51" s="29">
        <f>($K51*'Calculator &amp; Graph'!$D$5)/3.6+($K51)^2/(2*'Calculator &amp; Graph'!$D$9*'Calculator &amp; Graph'!$D$15*3.6^2)</f>
        <v>782.01851453089614</v>
      </c>
      <c r="M51" s="29">
        <f>($K51*'Calculator &amp; Graph'!$D$7)/3.6+($K51)^2/(2*'Calculator &amp; Graph'!$D$10*'Calculator &amp; Graph'!$D$15*3.6^2)</f>
        <v>374.6759239321147</v>
      </c>
      <c r="N51" s="31">
        <f>($K51*'Calculator &amp; Graph'!$D$6)/3.6+($K51)^2/(2*'Calculator &amp; Graph'!$D$10*'Calculator &amp; Graph'!$D$15*3.6^2)</f>
        <v>442.0509239321147</v>
      </c>
      <c r="O51" s="29">
        <f t="shared" si="0"/>
        <v>407.34259059878144</v>
      </c>
      <c r="P51" s="29">
        <f t="shared" si="1"/>
        <v>339.96759059878144</v>
      </c>
    </row>
    <row r="52" spans="11:16">
      <c r="K52" s="28">
        <v>250</v>
      </c>
      <c r="L52" s="29">
        <f>($K52*'Calculator &amp; Graph'!$D$5)/3.6+($K52)^2/(2*'Calculator &amp; Graph'!$D$9*'Calculator &amp; Graph'!$D$15*3.6^2)</f>
        <v>813.55472613009204</v>
      </c>
      <c r="M52" s="29">
        <f>($K52*'Calculator &amp; Graph'!$D$7)/3.6+($K52)^2/(2*'Calculator &amp; Graph'!$D$10*'Calculator &amp; Graph'!$D$15*3.6^2)</f>
        <v>390.11069639837939</v>
      </c>
      <c r="N52" s="31">
        <f>($K52*'Calculator &amp; Graph'!$D$6)/3.6+($K52)^2/(2*'Calculator &amp; Graph'!$D$10*'Calculator &amp; Graph'!$D$15*3.6^2)</f>
        <v>458.86069639837939</v>
      </c>
      <c r="O52" s="29">
        <f t="shared" si="0"/>
        <v>423.44402973171265</v>
      </c>
      <c r="P52" s="29">
        <f t="shared" si="1"/>
        <v>354.69402973171265</v>
      </c>
    </row>
  </sheetData>
  <sheetProtection sheet="1" objects="1" scenarios="1"/>
  <mergeCells count="4">
    <mergeCell ref="A1:C1"/>
    <mergeCell ref="E1:F1"/>
    <mergeCell ref="H1:I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 &amp; Graph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Seiden Sherman</dc:creator>
  <cp:lastModifiedBy>Tyler Seiden Sherman</cp:lastModifiedBy>
  <dcterms:created xsi:type="dcterms:W3CDTF">2020-04-09T14:10:59Z</dcterms:created>
  <dcterms:modified xsi:type="dcterms:W3CDTF">2020-05-06T19:16:21Z</dcterms:modified>
</cp:coreProperties>
</file>