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322"/>
  <workbookPr autoCompressPictures="0"/>
  <bookViews>
    <workbookView xWindow="0" yWindow="0" windowWidth="25600" windowHeight="15520"/>
  </bookViews>
  <sheets>
    <sheet name="summary" sheetId="5" r:id="rId1"/>
    <sheet name="NIHBUD-1" sheetId="1" r:id="rId2"/>
    <sheet name="Chodera MSKCC" sheetId="2" r:id="rId3"/>
    <sheet name="Isaacs Maryland" sheetId="3" r:id="rId4"/>
    <sheet name="Gibb Tulane" sheetId="4" r:id="rId5"/>
    <sheet name="Sheet1" sheetId="6" r:id="rId6"/>
    <sheet name="Sheet2" sheetId="7" r:id="rId7"/>
  </sheets>
  <externalReferences>
    <externalReference r:id="rId8"/>
    <externalReference r:id="rId9"/>
  </externalReferences>
  <definedNames>
    <definedName name="_Fill" hidden="1">'NIHBUD-1'!$E$13:$E$19</definedName>
    <definedName name="_Regression_Int" localSheetId="1" hidden="1">1</definedName>
    <definedName name="\a" localSheetId="0">[1]details!#REF!</definedName>
    <definedName name="\a">'NIHBUD-1'!#REF!</definedName>
    <definedName name="\s" localSheetId="0">[1]details!#REF!</definedName>
    <definedName name="\s">'NIHBUD-1'!#REF!</definedName>
    <definedName name="\w" localSheetId="0">[1]details!#REF!</definedName>
    <definedName name="\w">'NIHBUD-1'!#REF!</definedName>
    <definedName name="_xlnm.Print_Area" localSheetId="1">'NIHBUD-1'!$A$1:$BS$59</definedName>
    <definedName name="_xlnm.Print_Area" localSheetId="0">summary!$B$1:$I$52</definedName>
    <definedName name="Print_Area_MI" localSheetId="1">'NIHBUD-1'!$Z$1:$AJ$58</definedName>
    <definedName name="Print_Titles_MI">[2]FACE!#REF!</definedName>
    <definedName name="TOTAL">'NIHBUD-1'!$BJ$1:$BR$32</definedName>
    <definedName name="YEAR_1">'NIHBUD-1'!$A$1:$L$58</definedName>
    <definedName name="YEAR_2">'NIHBUD-1'!$N$1:$X$58</definedName>
    <definedName name="YEAR_3">'NIHBUD-1'!$Z$1:$AJ$58</definedName>
    <definedName name="YEAR_4" localSheetId="0">[1]details!#REF!</definedName>
    <definedName name="YEAR_4">'NIHBUD-1'!$AL$1:$AV$58</definedName>
    <definedName name="YEAR_5" localSheetId="0">[1]details!#REF!</definedName>
    <definedName name="YEAR_5">'NIHBUD-1'!$AX$1:$BH$58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4" l="1"/>
  <c r="C10" i="4"/>
  <c r="C11" i="4"/>
  <c r="C12" i="4"/>
  <c r="D7" i="4"/>
  <c r="D10" i="4"/>
  <c r="D11" i="4"/>
  <c r="D12" i="4"/>
  <c r="E7" i="4"/>
  <c r="E10" i="4"/>
  <c r="E11" i="4"/>
  <c r="E12" i="4"/>
  <c r="F7" i="4"/>
  <c r="F10" i="4"/>
  <c r="F11" i="4"/>
  <c r="F12" i="4"/>
  <c r="B10" i="4"/>
  <c r="B11" i="4"/>
  <c r="B12" i="4"/>
  <c r="C10" i="3"/>
  <c r="C11" i="3"/>
  <c r="C12" i="3"/>
  <c r="B10" i="3"/>
  <c r="B11" i="3"/>
  <c r="B12" i="3"/>
  <c r="C8" i="6"/>
  <c r="C16" i="6"/>
  <c r="C15" i="6"/>
  <c r="C7" i="6"/>
  <c r="C9" i="6"/>
  <c r="B6" i="2"/>
  <c r="B10" i="2"/>
  <c r="B11" i="2"/>
  <c r="B12" i="2"/>
  <c r="B13" i="2"/>
  <c r="E48" i="1"/>
  <c r="C6" i="2"/>
  <c r="C7" i="2"/>
  <c r="C10" i="2"/>
  <c r="C11" i="2"/>
  <c r="C12" i="2"/>
  <c r="C13" i="2"/>
  <c r="S48" i="1"/>
  <c r="C17" i="6"/>
  <c r="F6" i="2"/>
  <c r="D7" i="2"/>
  <c r="E7" i="2"/>
  <c r="F7" i="2"/>
  <c r="F10" i="2"/>
  <c r="F11" i="2"/>
  <c r="F12" i="2"/>
  <c r="F13" i="2"/>
  <c r="BC48" i="1"/>
  <c r="K40" i="5"/>
  <c r="E6" i="2"/>
  <c r="E10" i="2"/>
  <c r="E11" i="2"/>
  <c r="E12" i="2"/>
  <c r="E13" i="2"/>
  <c r="AQ48" i="1"/>
  <c r="J40" i="5"/>
  <c r="D6" i="2"/>
  <c r="D10" i="2"/>
  <c r="D11" i="2"/>
  <c r="D12" i="2"/>
  <c r="D13" i="2"/>
  <c r="AE48" i="1"/>
  <c r="I40" i="5"/>
  <c r="H40" i="5"/>
  <c r="G40" i="5"/>
  <c r="H13" i="2"/>
  <c r="H12" i="2"/>
  <c r="H11" i="2"/>
  <c r="H10" i="2"/>
  <c r="H9" i="2"/>
  <c r="H8" i="2"/>
  <c r="H7" i="2"/>
  <c r="H6" i="2"/>
  <c r="H4" i="2"/>
  <c r="H3" i="2"/>
  <c r="H9" i="3"/>
  <c r="H8" i="3"/>
  <c r="H4" i="4"/>
  <c r="H8" i="4"/>
  <c r="H9" i="4"/>
  <c r="H3" i="4"/>
  <c r="H7" i="4"/>
  <c r="R49" i="1"/>
  <c r="AD49" i="1"/>
  <c r="AP49" i="1"/>
  <c r="BB49" i="1"/>
  <c r="R50" i="1"/>
  <c r="AD50" i="1"/>
  <c r="AP50" i="1"/>
  <c r="BB50" i="1"/>
  <c r="R48" i="1"/>
  <c r="AD48" i="1"/>
  <c r="AP48" i="1"/>
  <c r="BB48" i="1"/>
  <c r="AN13" i="1"/>
  <c r="AZ13" i="1"/>
  <c r="F10" i="3"/>
  <c r="F11" i="3"/>
  <c r="F12" i="3"/>
  <c r="H4" i="3"/>
  <c r="H3" i="3"/>
  <c r="H6" i="4"/>
  <c r="J21" i="1"/>
  <c r="D40" i="5"/>
  <c r="B41" i="5"/>
  <c r="B42" i="5"/>
  <c r="B40" i="5"/>
  <c r="E13" i="1"/>
  <c r="R13" i="1"/>
  <c r="AD13" i="1"/>
  <c r="AP13" i="1"/>
  <c r="BB13" i="1"/>
  <c r="BB14" i="1"/>
  <c r="AP14" i="1"/>
  <c r="AD14" i="1"/>
  <c r="R14" i="1"/>
  <c r="E14" i="1"/>
  <c r="B13" i="4"/>
  <c r="C13" i="4"/>
  <c r="S50" i="1"/>
  <c r="H42" i="5"/>
  <c r="H7" i="3"/>
  <c r="E10" i="3"/>
  <c r="C13" i="3"/>
  <c r="S49" i="1"/>
  <c r="H41" i="5"/>
  <c r="D10" i="3"/>
  <c r="D11" i="3"/>
  <c r="D12" i="3"/>
  <c r="H6" i="3"/>
  <c r="E11" i="3"/>
  <c r="B13" i="3"/>
  <c r="E49" i="1"/>
  <c r="F13" i="3"/>
  <c r="BC49" i="1"/>
  <c r="K41" i="5"/>
  <c r="E15" i="1"/>
  <c r="B6" i="1"/>
  <c r="E50" i="1"/>
  <c r="G42" i="5"/>
  <c r="E12" i="3"/>
  <c r="E13" i="3"/>
  <c r="AQ49" i="1"/>
  <c r="X46" i="1"/>
  <c r="H11" i="3"/>
  <c r="H10" i="3"/>
  <c r="D13" i="3"/>
  <c r="AE49" i="1"/>
  <c r="I41" i="5"/>
  <c r="H12" i="3"/>
  <c r="I15" i="1"/>
  <c r="U15" i="1"/>
  <c r="I16" i="1"/>
  <c r="U16" i="1"/>
  <c r="I14" i="1"/>
  <c r="U14" i="1"/>
  <c r="I18" i="1"/>
  <c r="U18" i="1"/>
  <c r="I17" i="1"/>
  <c r="U17" i="1"/>
  <c r="I13" i="1"/>
  <c r="H10" i="4"/>
  <c r="H11" i="4"/>
  <c r="D13" i="4"/>
  <c r="J41" i="5"/>
  <c r="H13" i="3"/>
  <c r="G41" i="5"/>
  <c r="D41" i="5"/>
  <c r="L46" i="1"/>
  <c r="F13" i="1"/>
  <c r="J13" i="1"/>
  <c r="L13" i="1"/>
  <c r="F14" i="1"/>
  <c r="J14" i="1"/>
  <c r="L14" i="1"/>
  <c r="F15" i="1"/>
  <c r="J15" i="1"/>
  <c r="L15" i="1"/>
  <c r="F16" i="1"/>
  <c r="J16" i="1"/>
  <c r="L16" i="1"/>
  <c r="E17" i="1"/>
  <c r="F17" i="1"/>
  <c r="J17" i="1"/>
  <c r="L17" i="1"/>
  <c r="E18" i="1"/>
  <c r="F18" i="1"/>
  <c r="J18" i="1"/>
  <c r="L18" i="1"/>
  <c r="L21" i="1"/>
  <c r="L22" i="1"/>
  <c r="L23" i="1"/>
  <c r="L28" i="1"/>
  <c r="L35" i="1"/>
  <c r="L40" i="1"/>
  <c r="L44" i="1"/>
  <c r="L52" i="1"/>
  <c r="L53" i="1"/>
  <c r="F13" i="4"/>
  <c r="BC50" i="1"/>
  <c r="E13" i="4"/>
  <c r="AQ50" i="1"/>
  <c r="J42" i="5"/>
  <c r="U13" i="1"/>
  <c r="S37" i="1"/>
  <c r="R38" i="1"/>
  <c r="AD38" i="1"/>
  <c r="AP38" i="1"/>
  <c r="BB38" i="1"/>
  <c r="R37" i="1"/>
  <c r="AD37" i="1"/>
  <c r="AP37" i="1"/>
  <c r="BB37" i="1"/>
  <c r="C46" i="5"/>
  <c r="G36" i="5"/>
  <c r="G35" i="5"/>
  <c r="D29" i="5"/>
  <c r="D31" i="5"/>
  <c r="D33" i="5"/>
  <c r="D34" i="5"/>
  <c r="D15" i="5"/>
  <c r="D20" i="5"/>
  <c r="C17" i="5"/>
  <c r="C18" i="5"/>
  <c r="C19" i="5"/>
  <c r="C16" i="5"/>
  <c r="B17" i="5"/>
  <c r="B18" i="5"/>
  <c r="B19" i="5"/>
  <c r="B16" i="5"/>
  <c r="B14" i="5"/>
  <c r="E5" i="5"/>
  <c r="D4" i="5"/>
  <c r="D3" i="5"/>
  <c r="D2" i="5"/>
  <c r="AZ16" i="1"/>
  <c r="AZ17" i="1"/>
  <c r="AZ18" i="1"/>
  <c r="AN15" i="1"/>
  <c r="AN16" i="1"/>
  <c r="AN17" i="1"/>
  <c r="AN18" i="1"/>
  <c r="G24" i="5"/>
  <c r="H13" i="4"/>
  <c r="B19" i="2"/>
  <c r="AV46" i="1"/>
  <c r="H12" i="4"/>
  <c r="K42" i="5"/>
  <c r="BH46" i="1"/>
  <c r="AE50" i="1"/>
  <c r="AE37" i="1"/>
  <c r="H35" i="5"/>
  <c r="I42" i="5"/>
  <c r="D42" i="5"/>
  <c r="AJ46" i="1"/>
  <c r="AQ37" i="1"/>
  <c r="I35" i="5"/>
  <c r="G10" i="5"/>
  <c r="D5" i="5"/>
  <c r="AG15" i="1"/>
  <c r="AS15" i="1"/>
  <c r="BE15" i="1"/>
  <c r="AG16" i="1"/>
  <c r="AS16" i="1"/>
  <c r="BE16" i="1"/>
  <c r="AG14" i="1"/>
  <c r="AS14" i="1"/>
  <c r="BE14" i="1"/>
  <c r="BC37" i="1"/>
  <c r="J35" i="5"/>
  <c r="K35" i="5"/>
  <c r="D35" i="5"/>
  <c r="D6" i="1"/>
  <c r="G11" i="5"/>
  <c r="AG13" i="1"/>
  <c r="AS13" i="1"/>
  <c r="BE13" i="1"/>
  <c r="AG17" i="1"/>
  <c r="AS17" i="1"/>
  <c r="BE17" i="1"/>
  <c r="AG18" i="1"/>
  <c r="AS18" i="1"/>
  <c r="BE18" i="1"/>
  <c r="X61" i="1"/>
  <c r="AJ62" i="1"/>
  <c r="AV62" i="1"/>
  <c r="BH62" i="1"/>
  <c r="R15" i="1"/>
  <c r="AD15" i="1"/>
  <c r="AP15" i="1"/>
  <c r="BB15" i="1"/>
  <c r="AJ4" i="1"/>
  <c r="AV4" i="1"/>
  <c r="BH4" i="1"/>
  <c r="Z13" i="1"/>
  <c r="AL13" i="1"/>
  <c r="AA13" i="1"/>
  <c r="AM13" i="1"/>
  <c r="AX13" i="1"/>
  <c r="AY13" i="1"/>
  <c r="Z14" i="1"/>
  <c r="AL14" i="1"/>
  <c r="AA14" i="1"/>
  <c r="AM14" i="1"/>
  <c r="AB14" i="1"/>
  <c r="AN14" i="1"/>
  <c r="AX14" i="1"/>
  <c r="AY14" i="1"/>
  <c r="AZ14" i="1"/>
  <c r="Z15" i="1"/>
  <c r="AL15" i="1"/>
  <c r="AA15" i="1"/>
  <c r="AM15" i="1"/>
  <c r="AB15" i="1"/>
  <c r="AE15" i="1"/>
  <c r="I16" i="5"/>
  <c r="AQ15" i="1"/>
  <c r="J16" i="5"/>
  <c r="AX15" i="1"/>
  <c r="AY15" i="1"/>
  <c r="AZ15" i="1"/>
  <c r="BC15" i="1"/>
  <c r="K16" i="5"/>
  <c r="Z16" i="1"/>
  <c r="AL16" i="1"/>
  <c r="AA16" i="1"/>
  <c r="AM16" i="1"/>
  <c r="AB16" i="1"/>
  <c r="AX16" i="1"/>
  <c r="AY16" i="1"/>
  <c r="Z17" i="1"/>
  <c r="AL17" i="1"/>
  <c r="AA17" i="1"/>
  <c r="AB17" i="1"/>
  <c r="AM17" i="1"/>
  <c r="AX17" i="1"/>
  <c r="AY17" i="1"/>
  <c r="Z18" i="1"/>
  <c r="AA18" i="1"/>
  <c r="AM18" i="1"/>
  <c r="AB18" i="1"/>
  <c r="AY18" i="1"/>
  <c r="Z21" i="1"/>
  <c r="AL21" i="1"/>
  <c r="AX21" i="1"/>
  <c r="Z22" i="1"/>
  <c r="AL22" i="1"/>
  <c r="AX22" i="1"/>
  <c r="Z23" i="1"/>
  <c r="AL23" i="1"/>
  <c r="AA23" i="1"/>
  <c r="AM23" i="1"/>
  <c r="AJ28" i="1"/>
  <c r="AV28" i="1"/>
  <c r="BH28" i="1"/>
  <c r="AY34" i="1"/>
  <c r="BE65" i="1"/>
  <c r="BN26" i="1"/>
  <c r="BO26" i="1"/>
  <c r="BP26" i="1"/>
  <c r="BO17" i="1"/>
  <c r="J28" i="5"/>
  <c r="BP17" i="1"/>
  <c r="K28" i="5"/>
  <c r="BN17" i="1"/>
  <c r="I28" i="5"/>
  <c r="BF15" i="1"/>
  <c r="BH15" i="1"/>
  <c r="AT15" i="1"/>
  <c r="AV15" i="1"/>
  <c r="AH15" i="1"/>
  <c r="AJ15" i="1"/>
  <c r="V21" i="1"/>
  <c r="V64" i="1"/>
  <c r="AH64" i="1"/>
  <c r="AT64" i="1"/>
  <c r="BF64" i="1"/>
  <c r="G17" i="5"/>
  <c r="AH21" i="1"/>
  <c r="I24" i="5"/>
  <c r="H24" i="5"/>
  <c r="AE14" i="1"/>
  <c r="AE13" i="1"/>
  <c r="AJ21" i="1"/>
  <c r="BN15" i="1"/>
  <c r="AT21" i="1"/>
  <c r="J24" i="5"/>
  <c r="AH13" i="1"/>
  <c r="I14" i="5"/>
  <c r="AH14" i="1"/>
  <c r="AJ14" i="1"/>
  <c r="BF21" i="1"/>
  <c r="AV21" i="1"/>
  <c r="BO15" i="1"/>
  <c r="BC13" i="1"/>
  <c r="AQ13" i="1"/>
  <c r="BC14" i="1"/>
  <c r="AQ14" i="1"/>
  <c r="R16" i="1"/>
  <c r="AD16" i="1"/>
  <c r="O16" i="1"/>
  <c r="P16" i="1"/>
  <c r="N16" i="1"/>
  <c r="J14" i="5"/>
  <c r="K14" i="5"/>
  <c r="BH21" i="1"/>
  <c r="BP15" i="1"/>
  <c r="K24" i="5"/>
  <c r="D24" i="5"/>
  <c r="S16" i="1"/>
  <c r="AP16" i="1"/>
  <c r="AQ16" i="1"/>
  <c r="J17" i="5"/>
  <c r="AE16" i="1"/>
  <c r="I17" i="5"/>
  <c r="AT14" i="1"/>
  <c r="AV14" i="1"/>
  <c r="BF14" i="1"/>
  <c r="BH14" i="1"/>
  <c r="V16" i="1"/>
  <c r="X16" i="1"/>
  <c r="H17" i="5"/>
  <c r="BB16" i="1"/>
  <c r="BC16" i="1"/>
  <c r="K17" i="5"/>
  <c r="AH16" i="1"/>
  <c r="D17" i="5"/>
  <c r="AJ16" i="1"/>
  <c r="AT16" i="1"/>
  <c r="BF16" i="1"/>
  <c r="BH16" i="1"/>
  <c r="P18" i="1"/>
  <c r="O18" i="1"/>
  <c r="R17" i="1"/>
  <c r="AD17" i="1"/>
  <c r="G19" i="5"/>
  <c r="AV16" i="1"/>
  <c r="AP17" i="1"/>
  <c r="AQ17" i="1"/>
  <c r="J18" i="5"/>
  <c r="AD18" i="1"/>
  <c r="AE18" i="1"/>
  <c r="I19" i="5"/>
  <c r="AE17" i="1"/>
  <c r="I18" i="5"/>
  <c r="R18" i="1"/>
  <c r="S18" i="1"/>
  <c r="V22" i="1"/>
  <c r="AH22" i="1"/>
  <c r="X28" i="1"/>
  <c r="H28" i="5"/>
  <c r="S33" i="1"/>
  <c r="AE33" i="1"/>
  <c r="AQ33" i="1"/>
  <c r="BC33" i="1"/>
  <c r="S34" i="1"/>
  <c r="AE34" i="1"/>
  <c r="AQ34" i="1"/>
  <c r="BC34" i="1"/>
  <c r="S38" i="1"/>
  <c r="S42" i="1"/>
  <c r="AE42" i="1"/>
  <c r="S43" i="1"/>
  <c r="AE43" i="1"/>
  <c r="AQ43" i="1"/>
  <c r="BC43" i="1"/>
  <c r="S32" i="1"/>
  <c r="AE32" i="1"/>
  <c r="G32" i="5"/>
  <c r="G28" i="5"/>
  <c r="D28" i="5"/>
  <c r="P17" i="1"/>
  <c r="V18" i="1"/>
  <c r="X18" i="1"/>
  <c r="H19" i="5"/>
  <c r="I22" i="5"/>
  <c r="H36" i="5"/>
  <c r="X40" i="1"/>
  <c r="AE38" i="1"/>
  <c r="AJ22" i="1"/>
  <c r="AT22" i="1"/>
  <c r="AH18" i="1"/>
  <c r="AJ18" i="1"/>
  <c r="AQ32" i="1"/>
  <c r="AJ35" i="1"/>
  <c r="BB17" i="1"/>
  <c r="AP18" i="1"/>
  <c r="AQ18" i="1"/>
  <c r="J19" i="5"/>
  <c r="J22" i="5"/>
  <c r="AQ42" i="1"/>
  <c r="AJ44" i="1"/>
  <c r="AH17" i="1"/>
  <c r="S17" i="1"/>
  <c r="H18" i="5"/>
  <c r="X44" i="1"/>
  <c r="H32" i="5"/>
  <c r="BN19" i="1"/>
  <c r="I30" i="5"/>
  <c r="BN25" i="1"/>
  <c r="I32" i="5"/>
  <c r="I36" i="5"/>
  <c r="AJ40" i="1"/>
  <c r="BN23" i="1"/>
  <c r="AJ17" i="1"/>
  <c r="AH65" i="1"/>
  <c r="I23" i="5"/>
  <c r="BF13" i="1"/>
  <c r="AT13" i="1"/>
  <c r="AV22" i="1"/>
  <c r="BF22" i="1"/>
  <c r="BH22" i="1"/>
  <c r="AT18" i="1"/>
  <c r="AV18" i="1"/>
  <c r="BC32" i="1"/>
  <c r="BH35" i="1"/>
  <c r="AV35" i="1"/>
  <c r="AV44" i="1"/>
  <c r="BC42" i="1"/>
  <c r="BH44" i="1"/>
  <c r="AT17" i="1"/>
  <c r="AQ38" i="1"/>
  <c r="AH23" i="1"/>
  <c r="AJ13" i="1"/>
  <c r="BB18" i="1"/>
  <c r="BC18" i="1"/>
  <c r="K19" i="5"/>
  <c r="D19" i="5"/>
  <c r="BC17" i="1"/>
  <c r="K18" i="5"/>
  <c r="V17" i="1"/>
  <c r="X17" i="1"/>
  <c r="O43" i="1"/>
  <c r="AA43" i="1"/>
  <c r="AM43" i="1"/>
  <c r="AY43" i="1"/>
  <c r="O42" i="1"/>
  <c r="AA42" i="1"/>
  <c r="AM42" i="1"/>
  <c r="AY42" i="1"/>
  <c r="AJ23" i="1"/>
  <c r="BN13" i="1"/>
  <c r="BN28" i="1"/>
  <c r="BO19" i="1"/>
  <c r="J30" i="5"/>
  <c r="BP19" i="1"/>
  <c r="K30" i="5"/>
  <c r="BP25" i="1"/>
  <c r="K32" i="5"/>
  <c r="K22" i="5"/>
  <c r="J36" i="5"/>
  <c r="AV40" i="1"/>
  <c r="BO23" i="1"/>
  <c r="BO25" i="1"/>
  <c r="J32" i="5"/>
  <c r="J23" i="5"/>
  <c r="J25" i="5"/>
  <c r="J45" i="5"/>
  <c r="AV17" i="1"/>
  <c r="AT65" i="1"/>
  <c r="AJ52" i="1"/>
  <c r="AJ70" i="1"/>
  <c r="BF17" i="1"/>
  <c r="BH17" i="1"/>
  <c r="BC38" i="1"/>
  <c r="AT23" i="1"/>
  <c r="AV13" i="1"/>
  <c r="BF18" i="1"/>
  <c r="BH18" i="1"/>
  <c r="BH13" i="1"/>
  <c r="P14" i="1"/>
  <c r="O14" i="1"/>
  <c r="N14" i="1"/>
  <c r="O38" i="1"/>
  <c r="AA38" i="1"/>
  <c r="AM38" i="1"/>
  <c r="AY38" i="1"/>
  <c r="O32" i="1"/>
  <c r="AA32" i="1"/>
  <c r="AM32" i="1"/>
  <c r="AY32" i="1"/>
  <c r="O33" i="1"/>
  <c r="AA33" i="1"/>
  <c r="AM33" i="1"/>
  <c r="AY33" i="1"/>
  <c r="O31" i="1"/>
  <c r="AA31" i="1"/>
  <c r="AM31" i="1"/>
  <c r="AY31" i="1"/>
  <c r="X22" i="1"/>
  <c r="X21" i="1"/>
  <c r="BM15" i="1"/>
  <c r="BK17" i="1"/>
  <c r="N22" i="1"/>
  <c r="BM17" i="1"/>
  <c r="BK23" i="1"/>
  <c r="G16" i="5"/>
  <c r="P13" i="1"/>
  <c r="P15" i="1"/>
  <c r="S15" i="1"/>
  <c r="O15" i="1"/>
  <c r="O17" i="1"/>
  <c r="N15" i="1"/>
  <c r="N17" i="1"/>
  <c r="O5" i="1"/>
  <c r="AA5" i="1"/>
  <c r="AM5" i="1"/>
  <c r="AY5" i="1"/>
  <c r="BK5" i="1"/>
  <c r="O4" i="1"/>
  <c r="AA4" i="1"/>
  <c r="AM4" i="1"/>
  <c r="AY4" i="1"/>
  <c r="BK4" i="1"/>
  <c r="O3" i="1"/>
  <c r="AA3" i="1"/>
  <c r="AM3" i="1"/>
  <c r="AY3" i="1"/>
  <c r="BK3" i="1"/>
  <c r="BK25" i="1"/>
  <c r="BK26" i="1"/>
  <c r="BM26" i="1"/>
  <c r="BR4" i="1"/>
  <c r="X4" i="1"/>
  <c r="L4" i="1"/>
  <c r="BJ6" i="1"/>
  <c r="BJ5" i="1"/>
  <c r="BJ4" i="1"/>
  <c r="BJ3" i="1"/>
  <c r="O13" i="1"/>
  <c r="N21" i="1"/>
  <c r="N23" i="1"/>
  <c r="N13" i="1"/>
  <c r="N6" i="1"/>
  <c r="Z6" i="1"/>
  <c r="AL6" i="1"/>
  <c r="AX6" i="1"/>
  <c r="N5" i="1"/>
  <c r="Z5" i="1"/>
  <c r="AL5" i="1"/>
  <c r="AX5" i="1"/>
  <c r="N4" i="1"/>
  <c r="Z4" i="1"/>
  <c r="AL4" i="1"/>
  <c r="AX4" i="1"/>
  <c r="N3" i="1"/>
  <c r="Z3" i="1"/>
  <c r="AL3" i="1"/>
  <c r="AX3" i="1"/>
  <c r="BR26" i="1"/>
  <c r="D32" i="5"/>
  <c r="G18" i="5"/>
  <c r="D18" i="5"/>
  <c r="G14" i="5"/>
  <c r="K36" i="5"/>
  <c r="D36" i="5"/>
  <c r="BH40" i="1"/>
  <c r="BP23" i="1"/>
  <c r="V15" i="1"/>
  <c r="X15" i="1"/>
  <c r="H16" i="5"/>
  <c r="D16" i="5"/>
  <c r="K23" i="5"/>
  <c r="K25" i="5"/>
  <c r="K45" i="5"/>
  <c r="J65" i="1"/>
  <c r="AV23" i="1"/>
  <c r="I25" i="5"/>
  <c r="I45" i="5"/>
  <c r="BF65" i="1"/>
  <c r="BF23" i="1"/>
  <c r="BH23" i="1"/>
  <c r="BH52" i="1"/>
  <c r="AJ53" i="1"/>
  <c r="V65" i="1"/>
  <c r="BK15" i="1"/>
  <c r="O6" i="1"/>
  <c r="S13" i="1"/>
  <c r="S14" i="1"/>
  <c r="V14" i="1"/>
  <c r="BM25" i="1"/>
  <c r="BK6" i="1"/>
  <c r="BR17" i="1"/>
  <c r="BM23" i="1"/>
  <c r="BO13" i="1"/>
  <c r="BO28" i="1"/>
  <c r="AV52" i="1"/>
  <c r="AV70" i="1"/>
  <c r="H14" i="5"/>
  <c r="H22" i="5"/>
  <c r="V13" i="1"/>
  <c r="X13" i="1"/>
  <c r="G22" i="5"/>
  <c r="Q6" i="1"/>
  <c r="H11" i="5"/>
  <c r="H10" i="5"/>
  <c r="G23" i="5"/>
  <c r="G25" i="5"/>
  <c r="G30" i="5"/>
  <c r="G45" i="5"/>
  <c r="X14" i="1"/>
  <c r="AH55" i="1"/>
  <c r="BN29" i="1"/>
  <c r="BP13" i="1"/>
  <c r="BP28" i="1"/>
  <c r="BH70" i="1"/>
  <c r="J23" i="1"/>
  <c r="BK13" i="1"/>
  <c r="H23" i="5"/>
  <c r="D23" i="5"/>
  <c r="AA6" i="1"/>
  <c r="I10" i="5"/>
  <c r="D14" i="5"/>
  <c r="D22" i="5"/>
  <c r="X23" i="1"/>
  <c r="BM13" i="1"/>
  <c r="AJ55" i="1"/>
  <c r="I48" i="5"/>
  <c r="I50" i="5"/>
  <c r="I46" i="5"/>
  <c r="AV53" i="1"/>
  <c r="BO29" i="1"/>
  <c r="V23" i="1"/>
  <c r="AC6" i="1"/>
  <c r="BH53" i="1"/>
  <c r="BR15" i="1"/>
  <c r="BR23" i="1"/>
  <c r="BR25" i="1"/>
  <c r="H25" i="5"/>
  <c r="X35" i="1"/>
  <c r="H30" i="5"/>
  <c r="H45" i="5"/>
  <c r="D25" i="5"/>
  <c r="D30" i="5"/>
  <c r="D45" i="5"/>
  <c r="AM6" i="1"/>
  <c r="J10" i="5"/>
  <c r="I11" i="5"/>
  <c r="AJ57" i="1"/>
  <c r="BN30" i="1"/>
  <c r="BN32" i="1"/>
  <c r="AT55" i="1"/>
  <c r="BP29" i="1"/>
  <c r="BF55" i="1"/>
  <c r="BR13" i="1"/>
  <c r="AO6" i="1"/>
  <c r="BH55" i="1"/>
  <c r="K48" i="5"/>
  <c r="K50" i="5"/>
  <c r="K46" i="5"/>
  <c r="AV55" i="1"/>
  <c r="J46" i="5"/>
  <c r="BK19" i="1"/>
  <c r="BK28" i="1"/>
  <c r="L70" i="1"/>
  <c r="BM19" i="1"/>
  <c r="BM28" i="1"/>
  <c r="X52" i="1"/>
  <c r="X70" i="1"/>
  <c r="X53" i="1"/>
  <c r="BP30" i="1"/>
  <c r="BP32" i="1"/>
  <c r="BH57" i="1"/>
  <c r="AY6" i="1"/>
  <c r="J11" i="5"/>
  <c r="BO30" i="1"/>
  <c r="BO32" i="1"/>
  <c r="J48" i="5"/>
  <c r="J50" i="5"/>
  <c r="AV57" i="1"/>
  <c r="BA6" i="1"/>
  <c r="K10" i="5"/>
  <c r="J56" i="1"/>
  <c r="L56" i="1"/>
  <c r="V56" i="1"/>
  <c r="BK29" i="1"/>
  <c r="BM29" i="1"/>
  <c r="BM6" i="1"/>
  <c r="K11" i="5"/>
  <c r="F5" i="5"/>
  <c r="X56" i="1"/>
  <c r="H48" i="5"/>
  <c r="H50" i="5"/>
  <c r="H46" i="5"/>
  <c r="G48" i="5"/>
  <c r="G46" i="5"/>
  <c r="BM30" i="1"/>
  <c r="BM32" i="1"/>
  <c r="X57" i="1"/>
  <c r="D46" i="5"/>
  <c r="L57" i="1"/>
  <c r="BK30" i="1"/>
  <c r="BK32" i="1"/>
  <c r="D48" i="5"/>
  <c r="G50" i="5"/>
  <c r="D50" i="5"/>
  <c r="BR28" i="1"/>
  <c r="BR19" i="1"/>
  <c r="BR29" i="1"/>
  <c r="BR30" i="1"/>
  <c r="BR32" i="1"/>
  <c r="D7" i="5"/>
</calcChain>
</file>

<file path=xl/comments1.xml><?xml version="1.0" encoding="utf-8"?>
<comments xmlns="http://schemas.openxmlformats.org/spreadsheetml/2006/main">
  <authors>
    <author>ttran4</author>
    <author>afenn</author>
    <author>aruth</author>
  </authors>
  <commentList>
    <comment ref="H12" authorId="0">
      <text>
        <r>
          <rPr>
            <b/>
            <sz val="8"/>
            <color indexed="81"/>
            <rFont val="Tahoma"/>
            <family val="2"/>
          </rPr>
          <t xml:space="preserve">Actual Rates: 
</t>
        </r>
        <r>
          <rPr>
            <sz val="8"/>
            <color indexed="81"/>
            <rFont val="Tahoma"/>
            <family val="2"/>
          </rPr>
          <t xml:space="preserve">Actual calc:  employee's average benefit rate over past 6 mos (if other please note)
The following escalations will be added per policy: 6/1/16
( grad rates do not escalate.)
</t>
        </r>
        <r>
          <rPr>
            <b/>
            <sz val="8"/>
            <color indexed="81"/>
            <rFont val="Tahoma"/>
            <family val="2"/>
          </rPr>
          <t xml:space="preserve">Composite Rates: </t>
        </r>
        <r>
          <rPr>
            <u/>
            <sz val="8"/>
            <color indexed="81"/>
            <rFont val="Tahoma"/>
            <family val="2"/>
          </rPr>
          <t xml:space="preserve">
                       7/1/16          7/1/17 and beyond</t>
        </r>
        <r>
          <rPr>
            <sz val="8"/>
            <color indexed="81"/>
            <rFont val="Tahoma"/>
            <family val="2"/>
          </rPr>
          <t xml:space="preserve">
Academic:     36.0%           37.3%         
         sum:     12.7%           12.7% 
Postdoc:        23.6%           24.6%          
Staff:             50.1%           51.0%       
GSR aca:          1.3%            1.3%          
        sum:         3.0%           3.0%</t>
        </r>
      </text>
    </comment>
    <comment ref="E13" authorId="1">
      <text>
        <r>
          <rPr>
            <sz val="8"/>
            <color indexed="81"/>
            <rFont val="Tahoma"/>
            <family val="2"/>
          </rPr>
          <t>Current Salary $104,500 * 2% RA Oct 17 
=$106,590/9
=$11,843.33
2% RA every Oct
5% merit  7/18, 7/20, 7/22</t>
        </r>
      </text>
    </comment>
    <comment ref="E14" authorId="1">
      <text>
        <r>
          <rPr>
            <sz val="8"/>
            <color indexed="81"/>
            <rFont val="Tahoma"/>
            <family val="2"/>
          </rPr>
          <t>Current Salary $104,500 * 2% RA Oct 17 
=$106,590/9
=$11,843.33
2% RA every Oct
5% merit  7/18, 7/20, 7/22</t>
        </r>
      </text>
    </comment>
    <comment ref="E15" authorId="0">
      <text>
        <r>
          <rPr>
            <b/>
            <sz val="8"/>
            <color indexed="81"/>
            <rFont val="Tahoma"/>
            <family val="2"/>
          </rPr>
          <t>ttran4:</t>
        </r>
        <r>
          <rPr>
            <sz val="8"/>
            <color indexed="81"/>
            <rFont val="Tahoma"/>
            <family val="2"/>
          </rPr>
          <t xml:space="preserve">
NIH salary scale:
0 (0 – 11 mo): $43,692
1 (12 – 23 mo) :$45,444
2 (24 – 35 mo): $47,268
3 (36 – 47 mo): $49,152
4 (48 – 59 mo): $51,120
5 (60 - 71 mo): $53,160</t>
        </r>
      </text>
    </comment>
    <comment ref="E16" authorId="0">
      <text>
        <r>
          <rPr>
            <b/>
            <sz val="8"/>
            <color indexed="81"/>
            <rFont val="Tahoma"/>
            <family val="2"/>
          </rPr>
          <t>ttran4:</t>
        </r>
        <r>
          <rPr>
            <sz val="8"/>
            <color indexed="81"/>
            <rFont val="Tahoma"/>
            <family val="2"/>
          </rPr>
          <t xml:space="preserve">
current $28,272 * 1.035
=$29,261.52/12
=$2,438.46
3.5% RA every Oct
</t>
        </r>
      </text>
    </comment>
    <comment ref="E17" authorId="2">
      <text>
        <r>
          <rPr>
            <sz val="8"/>
            <color indexed="81"/>
            <rFont val="Tahoma"/>
            <family val="2"/>
          </rPr>
          <t>AY 15/16 Pharma/PharmSci track rate $29,417/yr
2% RA every Oct</t>
        </r>
      </text>
    </comment>
    <comment ref="E18" authorId="2">
      <text>
        <r>
          <rPr>
            <sz val="8"/>
            <color indexed="81"/>
            <rFont val="Tahoma"/>
            <family val="2"/>
          </rPr>
          <t xml:space="preserve">AY 15/16 Pharma/PharmSci track rate $29,417/yr
</t>
        </r>
      </text>
    </comment>
    <comment ref="J21" authorId="0">
      <text>
        <r>
          <rPr>
            <b/>
            <sz val="8"/>
            <color indexed="81"/>
            <rFont val="Tahoma"/>
            <family val="2"/>
          </rPr>
          <t xml:space="preserve">AY 16/17 fees:  </t>
        </r>
        <r>
          <rPr>
            <sz val="8"/>
            <color indexed="81"/>
            <rFont val="Tahoma"/>
            <family val="2"/>
          </rPr>
          <t>$16,984.50 ($5,661.50/quarter)
+6% RA eff every Oct</t>
        </r>
      </text>
    </comment>
    <comment ref="J22" authorId="2">
      <text>
        <r>
          <rPr>
            <b/>
            <sz val="8"/>
            <color indexed="81"/>
            <rFont val="Tahoma"/>
            <family val="2"/>
          </rPr>
          <t>AY 13/14 tuition:</t>
        </r>
        <r>
          <rPr>
            <sz val="8"/>
            <color indexed="81"/>
            <rFont val="Tahoma"/>
            <family val="2"/>
          </rPr>
          <t xml:space="preserve"> $15,102
+7% RA eff every Oct</t>
        </r>
      </text>
    </comment>
    <comment ref="A59" authorId="2">
      <text>
        <r>
          <rPr>
            <b/>
            <sz val="10"/>
            <color indexed="81"/>
            <rFont val="Tahoma"/>
            <family val="2"/>
          </rPr>
          <t xml:space="preserve">F&amp;A Escalation:
</t>
        </r>
        <r>
          <rPr>
            <sz val="10"/>
            <color indexed="81"/>
            <rFont val="Tahoma"/>
            <family val="2"/>
          </rPr>
          <t>7/1/12: 53.50%
7/1/13: 54.00%
7/1/14: 54.50%</t>
        </r>
      </text>
    </comment>
  </commentList>
</comments>
</file>

<file path=xl/sharedStrings.xml><?xml version="1.0" encoding="utf-8"?>
<sst xmlns="http://schemas.openxmlformats.org/spreadsheetml/2006/main" count="408" uniqueCount="145">
  <si>
    <t xml:space="preserve"> </t>
  </si>
  <si>
    <t>CONTRACT AND GRANT BUDGET</t>
  </si>
  <si>
    <t>BUDGET YEAR 1</t>
  </si>
  <si>
    <t>BUDGET DATE:</t>
  </si>
  <si>
    <t xml:space="preserve">BUDGET YEAR 2 </t>
  </si>
  <si>
    <t>BUDGET YEAR 3</t>
  </si>
  <si>
    <t>BUDGET YEAR 4</t>
  </si>
  <si>
    <t>BUDGET YEAR 5</t>
  </si>
  <si>
    <t>CUMULATIVE BUDGET</t>
  </si>
  <si>
    <t>PERSONNEL</t>
  </si>
  <si>
    <t>NAME</t>
  </si>
  <si>
    <t>TITLE</t>
  </si>
  <si>
    <t>YEAR 1</t>
  </si>
  <si>
    <t>YEAR 2</t>
  </si>
  <si>
    <t>YEAR 3</t>
  </si>
  <si>
    <t>YEAR 4</t>
  </si>
  <si>
    <t>YEAR 5</t>
  </si>
  <si>
    <t>TOTAL</t>
  </si>
  <si>
    <t>EQUIPMENT</t>
  </si>
  <si>
    <t>SUPPLIES</t>
  </si>
  <si>
    <t>TOTAL PERSONNEL</t>
  </si>
  <si>
    <t>TRAVEL</t>
  </si>
  <si>
    <t>:</t>
  </si>
  <si>
    <t>OTHER</t>
  </si>
  <si>
    <t>TOTAL EQUIPMENT</t>
  </si>
  <si>
    <t>INDIRECT COSTS</t>
  </si>
  <si>
    <t>----------------</t>
  </si>
  <si>
    <t>--------------</t>
  </si>
  <si>
    <t>TOTAL BUDGET</t>
  </si>
  <si>
    <t xml:space="preserve">TOTAL SUPPLIES </t>
  </si>
  <si>
    <t>TOTAL TRAVEL</t>
  </si>
  <si>
    <t>TOTAL OTHER</t>
  </si>
  <si>
    <t>INDIRECT COST</t>
  </si>
  <si>
    <t>DIRECT COSTS</t>
  </si>
  <si>
    <t>Tuition &amp; Fees</t>
  </si>
  <si>
    <t>MTDC</t>
  </si>
  <si>
    <t>TDC</t>
  </si>
  <si>
    <t>Sub-Contracts</t>
  </si>
  <si>
    <t>TOTAL SUB-K'S</t>
  </si>
  <si>
    <t>Inflation rate of 3% used.</t>
  </si>
  <si>
    <t>PI-summer</t>
  </si>
  <si>
    <t>PI-aca</t>
  </si>
  <si>
    <t>-</t>
  </si>
  <si>
    <t>F&amp;A RATE:</t>
  </si>
  <si>
    <t>MOS</t>
  </si>
  <si>
    <t>SALARY</t>
  </si>
  <si>
    <t>BENEFITS</t>
  </si>
  <si>
    <t>Per Month</t>
  </si>
  <si>
    <t>Requested</t>
  </si>
  <si>
    <t>AGENCY:</t>
  </si>
  <si>
    <t>GRANT #:</t>
  </si>
  <si>
    <t>DUE DATE:</t>
  </si>
  <si>
    <t xml:space="preserve"> CONTRACT AND GRANT BUDGET</t>
  </si>
  <si>
    <t>Tuition (formerly named Fees)</t>
  </si>
  <si>
    <t>Non-resident supplemental tuition (formerly named Tuition)</t>
  </si>
  <si>
    <t># mo</t>
  </si>
  <si>
    <t>rate</t>
  </si>
  <si>
    <t xml:space="preserve">    </t>
  </si>
  <si>
    <t>TBN</t>
  </si>
  <si>
    <t>Post doc</t>
  </si>
  <si>
    <t>GSR - aca</t>
  </si>
  <si>
    <t>GSR - sum</t>
  </si>
  <si>
    <t>NIH to pay maximum compensation package for GSR equal to PostDoc level 0</t>
  </si>
  <si>
    <t>(salary/wages, benefits, &amp; tuition remission)</t>
  </si>
  <si>
    <t>salary + fees</t>
  </si>
  <si>
    <t>overage</t>
  </si>
  <si>
    <t>compensate</t>
  </si>
  <si>
    <t>lab tech</t>
  </si>
  <si>
    <t>7/1/17 Rate</t>
  </si>
  <si>
    <t>GSR</t>
  </si>
  <si>
    <t>7/1/19 Rate</t>
  </si>
  <si>
    <t>7/1/20 Rate</t>
  </si>
  <si>
    <t>7/1/21 Rate</t>
  </si>
  <si>
    <t xml:space="preserve">Agency: </t>
  </si>
  <si>
    <t xml:space="preserve">PI: </t>
  </si>
  <si>
    <t>Due date:</t>
  </si>
  <si>
    <t>Project Period:</t>
  </si>
  <si>
    <t>TOTAL REQUESTED:</t>
  </si>
  <si>
    <t>Budget Categories</t>
    <phoneticPr fontId="4"/>
  </si>
  <si>
    <t>Title</t>
  </si>
  <si>
    <t>Period 1</t>
  </si>
  <si>
    <t>Period 2</t>
  </si>
  <si>
    <t>Period 3</t>
  </si>
  <si>
    <t>Senior Personnel:</t>
  </si>
  <si>
    <t>PI</t>
  </si>
  <si>
    <t>Other Personnel:</t>
  </si>
  <si>
    <t>subtotal:    Salaries</t>
  </si>
  <si>
    <t xml:space="preserve">                   Benefits</t>
  </si>
  <si>
    <t xml:space="preserve">                   Grad Fees</t>
  </si>
  <si>
    <t xml:space="preserve">TOTAL: </t>
  </si>
  <si>
    <t>(salaries,benefits,grad fees)</t>
  </si>
  <si>
    <t>Equipment:</t>
  </si>
  <si>
    <t>Supplies &amp; Materials:</t>
  </si>
  <si>
    <t>Other:</t>
  </si>
  <si>
    <t>Travel:</t>
  </si>
  <si>
    <t>Domestic</t>
  </si>
  <si>
    <t>Foreign</t>
  </si>
  <si>
    <t>TOTAL DIRECT COSTS</t>
  </si>
  <si>
    <t>TOTAL INDIRECT COSTS</t>
  </si>
  <si>
    <t>Period 4</t>
  </si>
  <si>
    <t>Period 5</t>
  </si>
  <si>
    <t>domestic</t>
  </si>
  <si>
    <t>foreign</t>
  </si>
  <si>
    <t>Subawards:</t>
  </si>
  <si>
    <t>MTDC: rate</t>
  </si>
  <si>
    <t>current</t>
  </si>
  <si>
    <t>7/1/18 Rate</t>
  </si>
  <si>
    <t>NIH</t>
  </si>
  <si>
    <t>new</t>
  </si>
  <si>
    <t>10/5/16</t>
  </si>
  <si>
    <t>Mobley</t>
  </si>
  <si>
    <t>for OH calc</t>
  </si>
  <si>
    <t>salary</t>
  </si>
  <si>
    <t>bene</t>
  </si>
  <si>
    <t>fees</t>
  </si>
  <si>
    <t>sub-personnel:</t>
  </si>
  <si>
    <t>Yr1</t>
  </si>
  <si>
    <t>Yr2</t>
  </si>
  <si>
    <t>Yr3</t>
  </si>
  <si>
    <t>Yr4</t>
  </si>
  <si>
    <t>Yr5</t>
  </si>
  <si>
    <t>supplies</t>
  </si>
  <si>
    <t>travel</t>
  </si>
  <si>
    <t>other</t>
  </si>
  <si>
    <t>sub-nonpersonnel:</t>
  </si>
  <si>
    <t>OH:</t>
  </si>
  <si>
    <t>Total</t>
  </si>
  <si>
    <t>Subtotal:</t>
  </si>
  <si>
    <t>#1: MSKCC</t>
  </si>
  <si>
    <t>#2: Maryland</t>
  </si>
  <si>
    <t>#3: Tulane</t>
  </si>
  <si>
    <t>OH rate</t>
  </si>
  <si>
    <t>3% esc on salary &amp; supplies</t>
  </si>
  <si>
    <t>$2% esc on ben</t>
  </si>
  <si>
    <t>GT (all 3 subs)</t>
  </si>
  <si>
    <t>DC for PI Mobley</t>
  </si>
  <si>
    <t>total DC</t>
  </si>
  <si>
    <t>Total cost for 1 sub</t>
  </si>
  <si>
    <t xml:space="preserve">OH calc </t>
  </si>
  <si>
    <t>Year 1</t>
  </si>
  <si>
    <t>Total cost</t>
  </si>
  <si>
    <t>Year 2</t>
  </si>
  <si>
    <t>formula: ($100k *54.5%)</t>
  </si>
  <si>
    <t>formula: (($100k + $25k of sub)*54.5%)</t>
  </si>
  <si>
    <t>Example: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</si>
</sst>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General_)"/>
    <numFmt numFmtId="169" formatCode="0.00_)"/>
    <numFmt numFmtId="170" formatCode="mm/dd/yy"/>
    <numFmt numFmtId="171" formatCode="_(* #,##0_);_(* \(#,##0\);_(* &quot;-&quot;??_);_(@_)"/>
    <numFmt numFmtId="172" formatCode="m/d/yy;@"/>
    <numFmt numFmtId="173" formatCode="mm/dd/yy;@"/>
    <numFmt numFmtId="174" formatCode="0.0%"/>
    <numFmt numFmtId="175" formatCode="0.0"/>
    <numFmt numFmtId="176" formatCode="#,##0.0000_);\(#,##0.0000\)"/>
    <numFmt numFmtId="177" formatCode="0.000"/>
    <numFmt numFmtId="178" formatCode="#,##0.000_);\(#,##0.000\)"/>
    <numFmt numFmtId="179" formatCode="_(&quot;$&quot;* #,##0_);_(&quot;$&quot;* \(#,##0\);_(&quot;$&quot;* &quot;-&quot;??_);_(@_)"/>
  </numFmts>
  <fonts count="44" x14ac:knownFonts="1">
    <font>
      <sz val="10"/>
      <name val="Courie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Courier"/>
      <family val="3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0"/>
      <name val="Courier"/>
      <family val="3"/>
    </font>
    <font>
      <sz val="10"/>
      <color indexed="81"/>
      <name val="Tahoma"/>
      <family val="2"/>
    </font>
    <font>
      <u/>
      <sz val="8"/>
      <color indexed="81"/>
      <name val="Tahoma"/>
      <family val="2"/>
    </font>
    <font>
      <b/>
      <sz val="10"/>
      <color indexed="81"/>
      <name val="Tahoma"/>
      <family val="2"/>
    </font>
    <font>
      <b/>
      <sz val="8"/>
      <name val="Calibri"/>
      <family val="2"/>
      <scheme val="minor"/>
    </font>
    <font>
      <b/>
      <sz val="9"/>
      <color theme="3"/>
      <name val="Calibri"/>
      <family val="2"/>
      <scheme val="minor"/>
    </font>
    <font>
      <sz val="9"/>
      <color theme="3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4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10"/>
      <color theme="4" tint="-0.499984740745262"/>
      <name val="Calibri"/>
      <family val="2"/>
    </font>
    <font>
      <sz val="10"/>
      <color theme="4" tint="-0.499984740745262"/>
      <name val="Calibri"/>
      <family val="2"/>
      <scheme val="minor"/>
    </font>
    <font>
      <b/>
      <sz val="9"/>
      <color theme="4" tint="-0.499984740745262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  <font>
      <u/>
      <sz val="8"/>
      <name val="Calibri"/>
      <family val="2"/>
      <scheme val="minor"/>
    </font>
    <font>
      <u/>
      <sz val="10"/>
      <name val="Calibri"/>
      <family val="2"/>
      <scheme val="minor"/>
    </font>
    <font>
      <u/>
      <sz val="9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name val="Geneva"/>
      <family val="2"/>
    </font>
    <font>
      <b/>
      <sz val="14"/>
      <color theme="1"/>
      <name val="Calibri"/>
      <family val="2"/>
      <scheme val="minor"/>
    </font>
    <font>
      <sz val="10"/>
      <name val="Courier"/>
    </font>
    <font>
      <b/>
      <sz val="10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medium">
        <color theme="4" tint="-0.24994659260841701"/>
      </bottom>
      <diagonal/>
    </border>
    <border>
      <left style="thin">
        <color auto="1"/>
      </left>
      <right/>
      <top style="medium">
        <color theme="6" tint="-0.499984740745262"/>
      </top>
      <bottom style="thin">
        <color auto="1"/>
      </bottom>
      <diagonal/>
    </border>
    <border>
      <left/>
      <right/>
      <top style="medium">
        <color theme="6" tint="-0.49998474074526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6" tint="-0.499984740745262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6">
    <xf numFmtId="168" fontId="0" fillId="0" borderId="0"/>
    <xf numFmtId="167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8" fontId="15" fillId="0" borderId="0"/>
    <xf numFmtId="167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37" fillId="5" borderId="0" applyNumberFormat="0" applyBorder="0" applyAlignment="0" applyProtection="0"/>
    <xf numFmtId="0" fontId="37" fillId="6" borderId="0" applyNumberFormat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39" fillId="0" borderId="0"/>
    <xf numFmtId="166" fontId="1" fillId="0" borderId="0" applyFont="0" applyFill="0" applyBorder="0" applyAlignment="0" applyProtection="0"/>
    <xf numFmtId="166" fontId="41" fillId="0" borderId="0" applyFont="0" applyFill="0" applyBorder="0" applyAlignment="0" applyProtection="0"/>
  </cellStyleXfs>
  <cellXfs count="403">
    <xf numFmtId="168" fontId="0" fillId="0" borderId="0" xfId="0"/>
    <xf numFmtId="168" fontId="7" fillId="3" borderId="2" xfId="3" applyNumberFormat="1" applyFont="1" applyFill="1" applyAlignment="1" applyProtection="1">
      <alignment horizontal="left" wrapText="1"/>
    </xf>
    <xf numFmtId="168" fontId="7" fillId="0" borderId="2" xfId="3" applyNumberFormat="1" applyFont="1" applyFill="1" applyAlignment="1" applyProtection="1">
      <alignment horizontal="left" wrapText="1"/>
    </xf>
    <xf numFmtId="168" fontId="7" fillId="0" borderId="2" xfId="3" applyNumberFormat="1" applyFont="1" applyAlignment="1" applyProtection="1">
      <alignment horizontal="left" wrapText="1"/>
    </xf>
    <xf numFmtId="168" fontId="7" fillId="3" borderId="0" xfId="4" applyNumberFormat="1" applyFont="1" applyFill="1"/>
    <xf numFmtId="168" fontId="7" fillId="3" borderId="0" xfId="4" quotePrefix="1" applyNumberFormat="1" applyFont="1" applyFill="1" applyAlignment="1" applyProtection="1">
      <alignment horizontal="left"/>
    </xf>
    <xf numFmtId="168" fontId="8" fillId="3" borderId="0" xfId="0" applyFont="1" applyFill="1"/>
    <xf numFmtId="168" fontId="6" fillId="0" borderId="0" xfId="4" applyNumberFormat="1" applyFont="1" applyFill="1" applyProtection="1"/>
    <xf numFmtId="168" fontId="6" fillId="0" borderId="0" xfId="4" applyNumberFormat="1" applyFont="1" applyFill="1"/>
    <xf numFmtId="168" fontId="8" fillId="0" borderId="0" xfId="0" applyFont="1"/>
    <xf numFmtId="168" fontId="6" fillId="3" borderId="0" xfId="4" applyNumberFormat="1" applyFont="1" applyFill="1" applyProtection="1"/>
    <xf numFmtId="168" fontId="6" fillId="0" borderId="0" xfId="4" applyNumberFormat="1" applyFont="1" applyProtection="1"/>
    <xf numFmtId="168" fontId="8" fillId="3" borderId="0" xfId="0" applyFont="1" applyFill="1" applyAlignment="1" applyProtection="1">
      <alignment horizontal="left"/>
    </xf>
    <xf numFmtId="168" fontId="8" fillId="0" borderId="0" xfId="0" applyFont="1" applyFill="1"/>
    <xf numFmtId="168" fontId="8" fillId="0" borderId="0" xfId="0" applyFont="1" applyAlignment="1" applyProtection="1">
      <alignment horizontal="left"/>
    </xf>
    <xf numFmtId="168" fontId="6" fillId="0" borderId="0" xfId="4" applyNumberFormat="1" applyFont="1" applyFill="1" applyAlignment="1" applyProtection="1">
      <alignment horizontal="left"/>
    </xf>
    <xf numFmtId="168" fontId="6" fillId="3" borderId="0" xfId="4" applyNumberFormat="1" applyFont="1" applyFill="1" applyAlignment="1" applyProtection="1">
      <alignment horizontal="left"/>
    </xf>
    <xf numFmtId="168" fontId="6" fillId="0" borderId="0" xfId="4" applyNumberFormat="1" applyFont="1" applyAlignment="1" applyProtection="1">
      <alignment horizontal="left"/>
    </xf>
    <xf numFmtId="168" fontId="6" fillId="0" borderId="0" xfId="4" quotePrefix="1" applyNumberFormat="1" applyFont="1" applyFill="1" applyAlignment="1" applyProtection="1">
      <alignment horizontal="left"/>
    </xf>
    <xf numFmtId="168" fontId="6" fillId="3" borderId="0" xfId="4" quotePrefix="1" applyNumberFormat="1" applyFont="1" applyFill="1" applyAlignment="1" applyProtection="1">
      <alignment horizontal="left"/>
    </xf>
    <xf numFmtId="168" fontId="6" fillId="0" borderId="0" xfId="4" quotePrefix="1" applyNumberFormat="1" applyFont="1" applyAlignment="1" applyProtection="1">
      <alignment horizontal="left"/>
    </xf>
    <xf numFmtId="168" fontId="7" fillId="0" borderId="0" xfId="4" applyNumberFormat="1" applyFont="1" applyFill="1"/>
    <xf numFmtId="168" fontId="5" fillId="0" borderId="1" xfId="2" applyNumberFormat="1" applyFont="1"/>
    <xf numFmtId="168" fontId="6" fillId="3" borderId="2" xfId="3" applyNumberFormat="1" applyFont="1" applyFill="1" applyAlignment="1" applyProtection="1">
      <alignment horizontal="left"/>
    </xf>
    <xf numFmtId="168" fontId="6" fillId="0" borderId="2" xfId="3" applyNumberFormat="1" applyFont="1" applyFill="1" applyAlignment="1" applyProtection="1">
      <alignment horizontal="left"/>
    </xf>
    <xf numFmtId="168" fontId="8" fillId="0" borderId="0" xfId="0" applyFont="1" applyFill="1" applyAlignment="1" applyProtection="1">
      <alignment horizontal="left"/>
    </xf>
    <xf numFmtId="168" fontId="6" fillId="0" borderId="2" xfId="3" applyNumberFormat="1" applyFont="1" applyAlignment="1" applyProtection="1">
      <protection locked="0"/>
    </xf>
    <xf numFmtId="168" fontId="9" fillId="3" borderId="0" xfId="0" applyFont="1" applyFill="1" applyAlignment="1" applyProtection="1">
      <alignment horizontal="left"/>
    </xf>
    <xf numFmtId="168" fontId="8" fillId="0" borderId="0" xfId="0" applyFont="1" applyFill="1" applyAlignment="1" applyProtection="1">
      <alignment horizontal="left"/>
    </xf>
    <xf numFmtId="168" fontId="8" fillId="3" borderId="0" xfId="0" applyFont="1" applyFill="1" applyAlignment="1" applyProtection="1">
      <alignment horizontal="left"/>
    </xf>
    <xf numFmtId="168" fontId="8" fillId="0" borderId="0" xfId="0" applyFont="1" applyAlignment="1" applyProtection="1">
      <alignment horizontal="left"/>
    </xf>
    <xf numFmtId="168" fontId="6" fillId="3" borderId="0" xfId="4" applyNumberFormat="1" applyFont="1" applyFill="1"/>
    <xf numFmtId="168" fontId="6" fillId="0" borderId="0" xfId="4" applyNumberFormat="1" applyFont="1" applyFill="1" applyAlignment="1"/>
    <xf numFmtId="168" fontId="6" fillId="0" borderId="0" xfId="4" applyNumberFormat="1" applyFont="1"/>
    <xf numFmtId="169" fontId="8" fillId="3" borderId="0" xfId="0" applyNumberFormat="1" applyFont="1" applyFill="1" applyAlignment="1" applyProtection="1">
      <alignment horizontal="right"/>
    </xf>
    <xf numFmtId="37" fontId="8" fillId="3" borderId="0" xfId="0" applyNumberFormat="1" applyFont="1" applyFill="1" applyAlignment="1" applyProtection="1">
      <alignment horizontal="right"/>
    </xf>
    <xf numFmtId="169" fontId="8" fillId="0" borderId="0" xfId="0" applyNumberFormat="1" applyFont="1" applyFill="1" applyAlignment="1" applyProtection="1">
      <alignment horizontal="right"/>
    </xf>
    <xf numFmtId="37" fontId="8" fillId="0" borderId="0" xfId="0" applyNumberFormat="1" applyFont="1" applyFill="1" applyAlignment="1" applyProtection="1">
      <alignment horizontal="right"/>
    </xf>
    <xf numFmtId="37" fontId="8" fillId="0" borderId="0" xfId="0" applyNumberFormat="1" applyFont="1" applyFill="1" applyProtection="1"/>
    <xf numFmtId="37" fontId="8" fillId="0" borderId="0" xfId="0" applyNumberFormat="1" applyFont="1" applyAlignment="1" applyProtection="1">
      <alignment horizontal="right"/>
    </xf>
    <xf numFmtId="37" fontId="8" fillId="3" borderId="0" xfId="0" applyNumberFormat="1" applyFont="1" applyFill="1" applyProtection="1"/>
    <xf numFmtId="168" fontId="10" fillId="3" borderId="0" xfId="0" applyFont="1" applyFill="1" applyAlignment="1" applyProtection="1">
      <alignment horizontal="left"/>
    </xf>
    <xf numFmtId="168" fontId="10" fillId="3" borderId="0" xfId="0" applyFont="1" applyFill="1"/>
    <xf numFmtId="37" fontId="10" fillId="3" borderId="0" xfId="0" applyNumberFormat="1" applyFont="1" applyFill="1" applyProtection="1"/>
    <xf numFmtId="168" fontId="10" fillId="0" borderId="0" xfId="0" applyFont="1" applyFill="1" applyAlignment="1" applyProtection="1">
      <alignment horizontal="left"/>
    </xf>
    <xf numFmtId="168" fontId="10" fillId="0" borderId="0" xfId="0" applyFont="1" applyFill="1" applyAlignment="1" applyProtection="1">
      <alignment horizontal="right"/>
    </xf>
    <xf numFmtId="168" fontId="10" fillId="0" borderId="0" xfId="0" applyFont="1" applyFill="1" applyAlignment="1">
      <alignment horizontal="right"/>
    </xf>
    <xf numFmtId="37" fontId="10" fillId="0" borderId="0" xfId="0" applyNumberFormat="1" applyFont="1" applyFill="1" applyAlignment="1" applyProtection="1">
      <alignment horizontal="right"/>
    </xf>
    <xf numFmtId="37" fontId="10" fillId="0" borderId="0" xfId="0" applyNumberFormat="1" applyFont="1" applyFill="1" applyProtection="1"/>
    <xf numFmtId="168" fontId="10" fillId="3" borderId="0" xfId="0" applyFont="1" applyFill="1" applyAlignment="1" applyProtection="1">
      <alignment horizontal="right"/>
    </xf>
    <xf numFmtId="168" fontId="10" fillId="3" borderId="0" xfId="0" applyFont="1" applyFill="1" applyAlignment="1">
      <alignment horizontal="right"/>
    </xf>
    <xf numFmtId="37" fontId="10" fillId="3" borderId="0" xfId="0" applyNumberFormat="1" applyFont="1" applyFill="1" applyAlignment="1" applyProtection="1">
      <alignment horizontal="right"/>
    </xf>
    <xf numFmtId="168" fontId="10" fillId="0" borderId="0" xfId="0" applyFont="1" applyAlignment="1" applyProtection="1">
      <alignment horizontal="left"/>
    </xf>
    <xf numFmtId="168" fontId="10" fillId="0" borderId="0" xfId="0" applyFont="1" applyAlignment="1" applyProtection="1">
      <alignment horizontal="right"/>
    </xf>
    <xf numFmtId="168" fontId="10" fillId="0" borderId="0" xfId="0" applyFont="1" applyAlignment="1">
      <alignment horizontal="right"/>
    </xf>
    <xf numFmtId="37" fontId="10" fillId="0" borderId="0" xfId="0" applyNumberFormat="1" applyFont="1" applyAlignment="1" applyProtection="1">
      <alignment horizontal="right"/>
    </xf>
    <xf numFmtId="168" fontId="10" fillId="0" borderId="0" xfId="0" applyFont="1"/>
    <xf numFmtId="168" fontId="10" fillId="0" borderId="0" xfId="0" applyFont="1" applyFill="1"/>
    <xf numFmtId="37" fontId="8" fillId="0" borderId="0" xfId="0" applyNumberFormat="1" applyFont="1" applyProtection="1"/>
    <xf numFmtId="37" fontId="8" fillId="3" borderId="0" xfId="0" applyNumberFormat="1" applyFont="1" applyFill="1" applyAlignment="1" applyProtection="1">
      <alignment horizontal="left"/>
    </xf>
    <xf numFmtId="37" fontId="8" fillId="0" borderId="0" xfId="0" applyNumberFormat="1" applyFont="1" applyFill="1" applyAlignment="1" applyProtection="1">
      <alignment horizontal="left"/>
    </xf>
    <xf numFmtId="37" fontId="10" fillId="3" borderId="0" xfId="0" applyNumberFormat="1" applyFont="1" applyFill="1" applyAlignment="1" applyProtection="1">
      <alignment horizontal="fill"/>
    </xf>
    <xf numFmtId="37" fontId="10" fillId="0" borderId="0" xfId="0" applyNumberFormat="1" applyFont="1" applyFill="1" applyAlignment="1" applyProtection="1">
      <alignment horizontal="fill"/>
    </xf>
    <xf numFmtId="37" fontId="10" fillId="0" borderId="0" xfId="0" applyNumberFormat="1" applyFont="1" applyFill="1" applyAlignment="1" applyProtection="1"/>
    <xf numFmtId="37" fontId="10" fillId="0" borderId="0" xfId="0" applyNumberFormat="1" applyFont="1" applyProtection="1"/>
    <xf numFmtId="37" fontId="10" fillId="0" borderId="0" xfId="0" applyNumberFormat="1" applyFont="1" applyAlignment="1" applyProtection="1">
      <alignment horizontal="fill"/>
    </xf>
    <xf numFmtId="168" fontId="8" fillId="3" borderId="0" xfId="0" applyFont="1" applyFill="1" applyAlignment="1" applyProtection="1">
      <alignment horizontal="right"/>
    </xf>
    <xf numFmtId="168" fontId="8" fillId="0" borderId="0" xfId="0" applyFont="1" applyFill="1" applyProtection="1"/>
    <xf numFmtId="168" fontId="8" fillId="0" borderId="0" xfId="0" applyFont="1" applyFill="1" applyAlignment="1" applyProtection="1">
      <alignment horizontal="right"/>
    </xf>
    <xf numFmtId="168" fontId="8" fillId="3" borderId="0" xfId="0" applyFont="1" applyFill="1" applyProtection="1"/>
    <xf numFmtId="168" fontId="8" fillId="0" borderId="0" xfId="0" applyFont="1" applyProtection="1"/>
    <xf numFmtId="168" fontId="8" fillId="0" borderId="0" xfId="0" applyFont="1" applyAlignment="1" applyProtection="1">
      <alignment horizontal="right"/>
    </xf>
    <xf numFmtId="168" fontId="8" fillId="3" borderId="0" xfId="0" applyFont="1" applyFill="1" applyAlignment="1">
      <alignment horizontal="right"/>
    </xf>
    <xf numFmtId="168" fontId="8" fillId="0" borderId="0" xfId="0" applyFont="1" applyFill="1" applyAlignment="1">
      <alignment horizontal="right"/>
    </xf>
    <xf numFmtId="168" fontId="8" fillId="0" borderId="0" xfId="0" applyFont="1" applyAlignment="1">
      <alignment horizontal="right"/>
    </xf>
    <xf numFmtId="168" fontId="11" fillId="3" borderId="0" xfId="0" applyFont="1" applyFill="1" applyAlignment="1" applyProtection="1">
      <alignment horizontal="left"/>
    </xf>
    <xf numFmtId="3" fontId="8" fillId="3" borderId="0" xfId="0" applyNumberFormat="1" applyFont="1" applyFill="1" applyAlignment="1" applyProtection="1"/>
    <xf numFmtId="171" fontId="8" fillId="3" borderId="0" xfId="1" applyNumberFormat="1" applyFont="1" applyFill="1" applyAlignment="1">
      <alignment horizontal="right"/>
    </xf>
    <xf numFmtId="171" fontId="8" fillId="0" borderId="0" xfId="1" applyNumberFormat="1" applyFont="1" applyFill="1"/>
    <xf numFmtId="171" fontId="8" fillId="3" borderId="0" xfId="1" applyNumberFormat="1" applyFont="1" applyFill="1"/>
    <xf numFmtId="171" fontId="8" fillId="3" borderId="0" xfId="1" applyNumberFormat="1" applyFont="1" applyFill="1" applyAlignment="1"/>
    <xf numFmtId="168" fontId="7" fillId="4" borderId="0" xfId="4" applyNumberFormat="1" applyFont="1" applyFill="1"/>
    <xf numFmtId="168" fontId="8" fillId="4" borderId="0" xfId="0" applyFont="1" applyFill="1"/>
    <xf numFmtId="170" fontId="8" fillId="4" borderId="0" xfId="0" applyNumberFormat="1" applyFont="1" applyFill="1" applyAlignment="1" applyProtection="1">
      <alignment horizontal="left"/>
    </xf>
    <xf numFmtId="168" fontId="6" fillId="4" borderId="0" xfId="4" applyNumberFormat="1" applyFont="1" applyFill="1" applyProtection="1"/>
    <xf numFmtId="168" fontId="6" fillId="4" borderId="0" xfId="4" applyNumberFormat="1" applyFont="1" applyFill="1" applyAlignment="1" applyProtection="1">
      <alignment horizontal="left"/>
    </xf>
    <xf numFmtId="168" fontId="6" fillId="4" borderId="0" xfId="4" applyNumberFormat="1" applyFont="1" applyFill="1"/>
    <xf numFmtId="168" fontId="10" fillId="4" borderId="0" xfId="0" applyFont="1" applyFill="1" applyAlignment="1" applyProtection="1">
      <alignment horizontal="left"/>
    </xf>
    <xf numFmtId="168" fontId="8" fillId="4" borderId="0" xfId="0" applyFont="1" applyFill="1" applyAlignment="1" applyProtection="1">
      <alignment horizontal="left"/>
    </xf>
    <xf numFmtId="168" fontId="13" fillId="4" borderId="0" xfId="0" applyFont="1" applyFill="1" applyAlignment="1">
      <alignment horizontal="centerContinuous"/>
    </xf>
    <xf numFmtId="37" fontId="8" fillId="4" borderId="0" xfId="0" applyNumberFormat="1" applyFont="1" applyFill="1" applyAlignment="1" applyProtection="1">
      <alignment horizontal="left"/>
    </xf>
    <xf numFmtId="37" fontId="8" fillId="4" borderId="0" xfId="0" applyNumberFormat="1" applyFont="1" applyFill="1" applyProtection="1"/>
    <xf numFmtId="37" fontId="10" fillId="4" borderId="0" xfId="0" applyNumberFormat="1" applyFont="1" applyFill="1" applyAlignment="1" applyProtection="1">
      <alignment horizontal="left"/>
    </xf>
    <xf numFmtId="37" fontId="10" fillId="4" borderId="0" xfId="0" applyNumberFormat="1" applyFont="1" applyFill="1" applyProtection="1"/>
    <xf numFmtId="168" fontId="10" fillId="4" borderId="0" xfId="0" applyFont="1" applyFill="1"/>
    <xf numFmtId="168" fontId="6" fillId="4" borderId="0" xfId="4" applyNumberFormat="1" applyFill="1" applyAlignment="1" applyProtection="1">
      <alignment horizontal="left"/>
    </xf>
    <xf numFmtId="37" fontId="6" fillId="4" borderId="0" xfId="4" applyNumberFormat="1" applyFill="1" applyProtection="1"/>
    <xf numFmtId="37" fontId="6" fillId="4" borderId="0" xfId="4" applyNumberFormat="1" applyFill="1" applyAlignment="1" applyProtection="1">
      <alignment horizontal="left"/>
    </xf>
    <xf numFmtId="168" fontId="8" fillId="4" borderId="0" xfId="0" quotePrefix="1" applyFont="1" applyFill="1"/>
    <xf numFmtId="168" fontId="8" fillId="3" borderId="0" xfId="0" applyFont="1" applyFill="1" applyAlignment="1" applyProtection="1">
      <alignment horizontal="left"/>
    </xf>
    <xf numFmtId="168" fontId="8" fillId="0" borderId="0" xfId="0" applyFont="1" applyFill="1" applyAlignment="1" applyProtection="1">
      <alignment horizontal="left"/>
    </xf>
    <xf numFmtId="10" fontId="14" fillId="3" borderId="0" xfId="5" applyNumberFormat="1" applyFont="1" applyFill="1"/>
    <xf numFmtId="10" fontId="14" fillId="0" borderId="0" xfId="5" applyNumberFormat="1" applyFont="1" applyFill="1"/>
    <xf numFmtId="168" fontId="14" fillId="3" borderId="0" xfId="0" applyFont="1" applyFill="1" applyAlignment="1" applyProtection="1">
      <alignment horizontal="left"/>
    </xf>
    <xf numFmtId="14" fontId="7" fillId="3" borderId="0" xfId="4" applyNumberFormat="1" applyFont="1" applyFill="1" applyAlignment="1" applyProtection="1">
      <alignment horizontal="left"/>
    </xf>
    <xf numFmtId="168" fontId="8" fillId="0" borderId="0" xfId="0" applyFont="1" applyAlignment="1" applyProtection="1">
      <alignment horizontal="left"/>
    </xf>
    <xf numFmtId="168" fontId="8" fillId="4" borderId="0" xfId="0" applyFont="1" applyFill="1" applyAlignment="1" applyProtection="1">
      <alignment horizontal="left"/>
    </xf>
    <xf numFmtId="168" fontId="8" fillId="4" borderId="0" xfId="0" applyFont="1" applyFill="1" applyAlignment="1" applyProtection="1">
      <alignment horizontal="left"/>
    </xf>
    <xf numFmtId="175" fontId="8" fillId="3" borderId="0" xfId="0" applyNumberFormat="1" applyFont="1" applyFill="1"/>
    <xf numFmtId="175" fontId="8" fillId="3" borderId="0" xfId="0" applyNumberFormat="1" applyFont="1" applyFill="1" applyAlignment="1" applyProtection="1">
      <alignment horizontal="left"/>
    </xf>
    <xf numFmtId="175" fontId="6" fillId="3" borderId="0" xfId="4" applyNumberFormat="1" applyFont="1" applyFill="1"/>
    <xf numFmtId="175" fontId="8" fillId="3" borderId="0" xfId="0" applyNumberFormat="1" applyFont="1" applyFill="1" applyAlignment="1" applyProtection="1">
      <alignment horizontal="right"/>
    </xf>
    <xf numFmtId="175" fontId="8" fillId="3" borderId="0" xfId="0" applyNumberFormat="1" applyFont="1" applyFill="1" applyProtection="1"/>
    <xf numFmtId="175" fontId="10" fillId="3" borderId="0" xfId="0" applyNumberFormat="1" applyFont="1" applyFill="1" applyAlignment="1" applyProtection="1">
      <alignment horizontal="left"/>
    </xf>
    <xf numFmtId="175" fontId="10" fillId="3" borderId="0" xfId="0" applyNumberFormat="1" applyFont="1" applyFill="1"/>
    <xf numFmtId="175" fontId="12" fillId="3" borderId="0" xfId="0" applyNumberFormat="1" applyFont="1" applyFill="1"/>
    <xf numFmtId="175" fontId="14" fillId="3" borderId="0" xfId="5" applyNumberFormat="1" applyFont="1" applyFill="1"/>
    <xf numFmtId="175" fontId="8" fillId="0" borderId="0" xfId="0" applyNumberFormat="1" applyFont="1"/>
    <xf numFmtId="168" fontId="7" fillId="3" borderId="0" xfId="4" applyNumberFormat="1" applyFont="1" applyFill="1" applyAlignment="1" applyProtection="1">
      <alignment horizontal="right"/>
    </xf>
    <xf numFmtId="168" fontId="7" fillId="3" borderId="0" xfId="4" quotePrefix="1" applyNumberFormat="1" applyFont="1" applyFill="1" applyAlignment="1" applyProtection="1">
      <alignment horizontal="right"/>
    </xf>
    <xf numFmtId="175" fontId="8" fillId="0" borderId="0" xfId="0" applyNumberFormat="1" applyFont="1" applyFill="1" applyAlignment="1" applyProtection="1">
      <alignment horizontal="right"/>
    </xf>
    <xf numFmtId="168" fontId="7" fillId="0" borderId="0" xfId="4" applyNumberFormat="1" applyFont="1" applyFill="1" applyAlignment="1" applyProtection="1">
      <alignment horizontal="right"/>
    </xf>
    <xf numFmtId="168" fontId="7" fillId="0" borderId="0" xfId="4" applyNumberFormat="1" applyFont="1" applyAlignment="1" applyProtection="1">
      <alignment horizontal="right"/>
    </xf>
    <xf numFmtId="168" fontId="7" fillId="4" borderId="0" xfId="4" applyNumberFormat="1" applyFont="1" applyFill="1" applyAlignment="1" applyProtection="1">
      <alignment horizontal="right"/>
    </xf>
    <xf numFmtId="168" fontId="19" fillId="3" borderId="0" xfId="0" applyFont="1" applyFill="1" applyAlignment="1" applyProtection="1">
      <alignment horizontal="left"/>
    </xf>
    <xf numFmtId="168" fontId="10" fillId="0" borderId="0" xfId="0" applyFont="1" applyFill="1" applyAlignment="1"/>
    <xf numFmtId="168" fontId="10" fillId="0" borderId="0" xfId="0" applyFont="1" applyAlignment="1"/>
    <xf numFmtId="170" fontId="10" fillId="3" borderId="0" xfId="0" applyNumberFormat="1" applyFont="1" applyFill="1" applyAlignment="1" applyProtection="1">
      <alignment horizontal="center"/>
    </xf>
    <xf numFmtId="170" fontId="10" fillId="0" borderId="0" xfId="0" applyNumberFormat="1" applyFont="1" applyFill="1" applyAlignment="1" applyProtection="1">
      <alignment horizontal="center"/>
    </xf>
    <xf numFmtId="168" fontId="8" fillId="3" borderId="0" xfId="0" applyFont="1" applyFill="1" applyAlignment="1" applyProtection="1">
      <alignment horizontal="left"/>
    </xf>
    <xf numFmtId="168" fontId="8" fillId="3" borderId="0" xfId="0" applyFont="1" applyFill="1" applyAlignment="1">
      <alignment horizontal="left"/>
    </xf>
    <xf numFmtId="168" fontId="8" fillId="0" borderId="0" xfId="0" quotePrefix="1" applyFont="1" applyFill="1" applyAlignment="1" applyProtection="1">
      <alignment horizontal="right"/>
    </xf>
    <xf numFmtId="38" fontId="8" fillId="0" borderId="0" xfId="0" applyNumberFormat="1" applyFont="1" applyFill="1" applyAlignment="1" applyProtection="1">
      <alignment horizontal="right"/>
    </xf>
    <xf numFmtId="38" fontId="8" fillId="3" borderId="0" xfId="0" applyNumberFormat="1" applyFont="1" applyFill="1" applyAlignment="1" applyProtection="1">
      <alignment horizontal="right"/>
    </xf>
    <xf numFmtId="168" fontId="21" fillId="3" borderId="2" xfId="3" applyNumberFormat="1" applyFont="1" applyFill="1" applyAlignment="1" applyProtection="1">
      <alignment horizontal="center" wrapText="1"/>
    </xf>
    <xf numFmtId="168" fontId="11" fillId="3" borderId="0" xfId="0" applyFont="1" applyFill="1" applyAlignment="1">
      <alignment horizontal="center"/>
    </xf>
    <xf numFmtId="168" fontId="20" fillId="3" borderId="0" xfId="4" applyNumberFormat="1" applyFont="1" applyFill="1" applyAlignment="1">
      <alignment horizontal="center"/>
    </xf>
    <xf numFmtId="168" fontId="11" fillId="3" borderId="0" xfId="0" applyFont="1" applyFill="1" applyAlignment="1" applyProtection="1">
      <alignment horizontal="center"/>
    </xf>
    <xf numFmtId="39" fontId="11" fillId="3" borderId="0" xfId="0" applyNumberFormat="1" applyFont="1" applyFill="1" applyAlignment="1" applyProtection="1">
      <alignment horizontal="center"/>
    </xf>
    <xf numFmtId="2" fontId="11" fillId="3" borderId="0" xfId="5" applyNumberFormat="1" applyFont="1" applyFill="1" applyAlignment="1" applyProtection="1">
      <alignment horizontal="center"/>
    </xf>
    <xf numFmtId="37" fontId="11" fillId="3" borderId="0" xfId="0" applyNumberFormat="1" applyFont="1" applyFill="1" applyAlignment="1" applyProtection="1">
      <alignment horizontal="center"/>
    </xf>
    <xf numFmtId="37" fontId="22" fillId="3" borderId="0" xfId="0" applyNumberFormat="1" applyFont="1" applyFill="1" applyAlignment="1" applyProtection="1">
      <alignment horizontal="center"/>
    </xf>
    <xf numFmtId="168" fontId="11" fillId="0" borderId="0" xfId="0" applyFont="1" applyAlignment="1">
      <alignment horizontal="center"/>
    </xf>
    <xf numFmtId="168" fontId="11" fillId="0" borderId="0" xfId="0" applyFont="1" applyFill="1" applyAlignment="1">
      <alignment horizontal="center"/>
    </xf>
    <xf numFmtId="2" fontId="11" fillId="0" borderId="0" xfId="5" applyNumberFormat="1" applyFont="1" applyFill="1" applyAlignment="1" applyProtection="1">
      <alignment horizontal="center"/>
    </xf>
    <xf numFmtId="37" fontId="11" fillId="0" borderId="0" xfId="0" applyNumberFormat="1" applyFont="1" applyFill="1" applyAlignment="1" applyProtection="1">
      <alignment horizontal="center"/>
    </xf>
    <xf numFmtId="168" fontId="21" fillId="0" borderId="0" xfId="4" applyNumberFormat="1" applyFont="1" applyFill="1" applyAlignment="1">
      <alignment horizontal="center"/>
    </xf>
    <xf numFmtId="168" fontId="21" fillId="3" borderId="0" xfId="4" applyNumberFormat="1" applyFont="1" applyFill="1" applyAlignment="1">
      <alignment horizontal="center"/>
    </xf>
    <xf numFmtId="168" fontId="11" fillId="0" borderId="0" xfId="0" applyFont="1" applyAlignment="1" applyProtection="1">
      <alignment horizontal="center"/>
    </xf>
    <xf numFmtId="37" fontId="11" fillId="0" borderId="0" xfId="0" applyNumberFormat="1" applyFont="1" applyAlignment="1" applyProtection="1">
      <alignment horizontal="center"/>
    </xf>
    <xf numFmtId="168" fontId="21" fillId="0" borderId="0" xfId="4" applyNumberFormat="1" applyFont="1" applyAlignment="1">
      <alignment horizontal="center"/>
    </xf>
    <xf numFmtId="168" fontId="24" fillId="3" borderId="0" xfId="4" applyNumberFormat="1" applyFont="1" applyFill="1" applyAlignment="1" applyProtection="1">
      <alignment horizontal="left"/>
    </xf>
    <xf numFmtId="168" fontId="24" fillId="3" borderId="0" xfId="4" applyNumberFormat="1" applyFont="1" applyFill="1"/>
    <xf numFmtId="175" fontId="24" fillId="3" borderId="0" xfId="4" applyNumberFormat="1" applyFont="1" applyFill="1"/>
    <xf numFmtId="168" fontId="24" fillId="0" borderId="0" xfId="4" applyNumberFormat="1" applyFont="1" applyFill="1" applyAlignment="1" applyProtection="1">
      <alignment horizontal="left"/>
    </xf>
    <xf numFmtId="168" fontId="24" fillId="0" borderId="0" xfId="4" applyNumberFormat="1" applyFont="1" applyFill="1"/>
    <xf numFmtId="168" fontId="24" fillId="0" borderId="0" xfId="4" applyNumberFormat="1" applyFont="1" applyFill="1" applyAlignment="1"/>
    <xf numFmtId="168" fontId="24" fillId="0" borderId="0" xfId="4" applyNumberFormat="1" applyFont="1" applyAlignment="1" applyProtection="1">
      <alignment horizontal="left"/>
    </xf>
    <xf numFmtId="168" fontId="24" fillId="0" borderId="0" xfId="4" applyNumberFormat="1" applyFont="1"/>
    <xf numFmtId="168" fontId="24" fillId="4" borderId="0" xfId="4" applyNumberFormat="1" applyFont="1" applyFill="1" applyAlignment="1" applyProtection="1">
      <alignment horizontal="left"/>
    </xf>
    <xf numFmtId="168" fontId="24" fillId="4" borderId="0" xfId="4" applyNumberFormat="1" applyFont="1" applyFill="1"/>
    <xf numFmtId="168" fontId="24" fillId="4" borderId="0" xfId="4" applyNumberFormat="1" applyFont="1" applyFill="1" applyProtection="1"/>
    <xf numFmtId="175" fontId="7" fillId="3" borderId="2" xfId="3" applyNumberFormat="1" applyFont="1" applyFill="1" applyAlignment="1" applyProtection="1">
      <alignment horizontal="left" wrapText="1"/>
    </xf>
    <xf numFmtId="168" fontId="8" fillId="4" borderId="0" xfId="0" applyFont="1" applyFill="1" applyAlignment="1">
      <alignment horizontal="left" wrapText="1"/>
    </xf>
    <xf numFmtId="168" fontId="8" fillId="0" borderId="0" xfId="0" applyFont="1" applyAlignment="1">
      <alignment horizontal="left" wrapText="1"/>
    </xf>
    <xf numFmtId="168" fontId="23" fillId="3" borderId="3" xfId="0" quotePrefix="1" applyFont="1" applyFill="1" applyBorder="1" applyAlignment="1">
      <alignment horizontal="center" wrapText="1"/>
    </xf>
    <xf numFmtId="168" fontId="8" fillId="3" borderId="0" xfId="0" applyFont="1" applyFill="1" applyAlignment="1" applyProtection="1">
      <alignment horizontal="left"/>
    </xf>
    <xf numFmtId="168" fontId="8" fillId="4" borderId="0" xfId="0" applyFont="1" applyFill="1" applyAlignment="1" applyProtection="1">
      <alignment horizontal="left"/>
    </xf>
    <xf numFmtId="168" fontId="8" fillId="0" borderId="0" xfId="0" applyFont="1" applyFill="1" applyAlignment="1" applyProtection="1">
      <alignment horizontal="left"/>
    </xf>
    <xf numFmtId="168" fontId="21" fillId="0" borderId="2" xfId="3" applyNumberFormat="1" applyFont="1" applyFill="1" applyAlignment="1" applyProtection="1">
      <alignment horizontal="center" wrapText="1"/>
    </xf>
    <xf numFmtId="168" fontId="23" fillId="0" borderId="3" xfId="0" quotePrefix="1" applyFont="1" applyFill="1" applyBorder="1" applyAlignment="1">
      <alignment horizontal="center" wrapText="1"/>
    </xf>
    <xf numFmtId="168" fontId="10" fillId="3" borderId="0" xfId="0" applyFont="1" applyFill="1" applyAlignment="1">
      <alignment horizontal="left"/>
    </xf>
    <xf numFmtId="168" fontId="8" fillId="3" borderId="0" xfId="0" quotePrefix="1" applyFont="1" applyFill="1" applyAlignment="1">
      <alignment horizontal="left"/>
    </xf>
    <xf numFmtId="168" fontId="12" fillId="3" borderId="0" xfId="0" applyFont="1" applyFill="1" applyAlignment="1" applyProtection="1">
      <alignment horizontal="left"/>
    </xf>
    <xf numFmtId="37" fontId="8" fillId="3" borderId="0" xfId="0" applyNumberFormat="1" applyFont="1" applyFill="1" applyAlignment="1" applyProtection="1"/>
    <xf numFmtId="168" fontId="10" fillId="0" borderId="0" xfId="0" applyFont="1" applyFill="1" applyAlignment="1" applyProtection="1"/>
    <xf numFmtId="168" fontId="8" fillId="0" borderId="0" xfId="0" applyFont="1" applyFill="1" applyAlignment="1"/>
    <xf numFmtId="168" fontId="8" fillId="0" borderId="0" xfId="0" applyFont="1" applyFill="1" applyAlignment="1" applyProtection="1"/>
    <xf numFmtId="168" fontId="8" fillId="0" borderId="0" xfId="0" applyFont="1" applyAlignment="1">
      <alignment horizontal="left"/>
    </xf>
    <xf numFmtId="168" fontId="10" fillId="0" borderId="0" xfId="0" applyFont="1" applyAlignment="1">
      <alignment horizontal="left"/>
    </xf>
    <xf numFmtId="168" fontId="10" fillId="0" borderId="0" xfId="0" applyFont="1" applyFill="1" applyAlignment="1">
      <alignment horizontal="left"/>
    </xf>
    <xf numFmtId="168" fontId="25" fillId="3" borderId="0" xfId="4" applyNumberFormat="1" applyFont="1" applyFill="1" applyAlignment="1" applyProtection="1">
      <alignment horizontal="right"/>
    </xf>
    <xf numFmtId="173" fontId="26" fillId="3" borderId="0" xfId="0" applyNumberFormat="1" applyFont="1" applyFill="1" applyAlignment="1" applyProtection="1">
      <alignment horizontal="right"/>
    </xf>
    <xf numFmtId="175" fontId="27" fillId="3" borderId="0" xfId="0" applyNumberFormat="1" applyFont="1" applyFill="1" applyAlignment="1" applyProtection="1">
      <alignment horizontal="center"/>
    </xf>
    <xf numFmtId="172" fontId="26" fillId="3" borderId="0" xfId="0" applyNumberFormat="1" applyFont="1" applyFill="1" applyAlignment="1">
      <alignment horizontal="left"/>
    </xf>
    <xf numFmtId="168" fontId="27" fillId="3" borderId="0" xfId="0" applyFont="1" applyFill="1"/>
    <xf numFmtId="168" fontId="25" fillId="3" borderId="0" xfId="4" applyNumberFormat="1" applyFont="1" applyFill="1"/>
    <xf numFmtId="168" fontId="28" fillId="3" borderId="0" xfId="4" applyNumberFormat="1" applyFont="1" applyFill="1" applyAlignment="1">
      <alignment horizontal="center"/>
    </xf>
    <xf numFmtId="168" fontId="23" fillId="3" borderId="0" xfId="0" applyFont="1" applyFill="1" applyAlignment="1">
      <alignment horizontal="center"/>
    </xf>
    <xf numFmtId="168" fontId="25" fillId="3" borderId="0" xfId="0" applyFont="1" applyFill="1"/>
    <xf numFmtId="168" fontId="27" fillId="3" borderId="0" xfId="0" applyFont="1" applyFill="1" applyAlignment="1" applyProtection="1">
      <alignment horizontal="left"/>
    </xf>
    <xf numFmtId="168" fontId="25" fillId="0" borderId="0" xfId="4" applyNumberFormat="1" applyFont="1" applyFill="1" applyAlignment="1" applyProtection="1">
      <alignment horizontal="right"/>
    </xf>
    <xf numFmtId="172" fontId="25" fillId="0" borderId="0" xfId="4" quotePrefix="1" applyNumberFormat="1" applyFont="1" applyFill="1" applyAlignment="1" applyProtection="1">
      <alignment horizontal="right"/>
    </xf>
    <xf numFmtId="168" fontId="25" fillId="0" borderId="0" xfId="4" applyNumberFormat="1" applyFont="1" applyFill="1" applyAlignment="1">
      <alignment horizontal="center"/>
    </xf>
    <xf numFmtId="172" fontId="25" fillId="0" borderId="0" xfId="0" applyNumberFormat="1" applyFont="1" applyAlignment="1"/>
    <xf numFmtId="168" fontId="27" fillId="0" borderId="0" xfId="0" applyFont="1"/>
    <xf numFmtId="168" fontId="23" fillId="0" borderId="0" xfId="0" applyFont="1" applyFill="1" applyAlignment="1">
      <alignment horizontal="center"/>
    </xf>
    <xf numFmtId="168" fontId="27" fillId="0" borderId="0" xfId="0" applyFont="1" applyFill="1"/>
    <xf numFmtId="168" fontId="25" fillId="0" borderId="0" xfId="0" applyFont="1" applyFill="1" applyAlignment="1"/>
    <xf numFmtId="172" fontId="25" fillId="3" borderId="0" xfId="4" quotePrefix="1" applyNumberFormat="1" applyFont="1" applyFill="1" applyAlignment="1" applyProtection="1">
      <alignment horizontal="right"/>
    </xf>
    <xf numFmtId="168" fontId="25" fillId="3" borderId="0" xfId="4" applyNumberFormat="1" applyFont="1" applyFill="1" applyAlignment="1">
      <alignment horizontal="center"/>
    </xf>
    <xf numFmtId="172" fontId="25" fillId="3" borderId="0" xfId="0" applyNumberFormat="1" applyFont="1" applyFill="1" applyAlignment="1">
      <alignment horizontal="left"/>
    </xf>
    <xf numFmtId="168" fontId="25" fillId="0" borderId="0" xfId="4" applyNumberFormat="1" applyFont="1" applyAlignment="1" applyProtection="1">
      <alignment horizontal="right"/>
    </xf>
    <xf numFmtId="172" fontId="25" fillId="0" borderId="0" xfId="0" applyNumberFormat="1" applyFont="1" applyFill="1" applyAlignment="1">
      <alignment horizontal="left"/>
    </xf>
    <xf numFmtId="168" fontId="23" fillId="0" borderId="0" xfId="0" applyFont="1" applyAlignment="1">
      <alignment horizontal="center"/>
    </xf>
    <xf numFmtId="168" fontId="25" fillId="0" borderId="0" xfId="0" applyFont="1"/>
    <xf numFmtId="168" fontId="27" fillId="0" borderId="0" xfId="0" applyFont="1" applyAlignment="1" applyProtection="1">
      <alignment horizontal="left"/>
    </xf>
    <xf numFmtId="168" fontId="25" fillId="4" borderId="0" xfId="4" applyNumberFormat="1" applyFont="1" applyFill="1" applyAlignment="1" applyProtection="1">
      <alignment horizontal="right"/>
    </xf>
    <xf numFmtId="173" fontId="25" fillId="4" borderId="0" xfId="4" quotePrefix="1" applyNumberFormat="1" applyFont="1" applyFill="1" applyAlignment="1" applyProtection="1">
      <alignment horizontal="right"/>
    </xf>
    <xf numFmtId="173" fontId="25" fillId="4" borderId="0" xfId="4" applyNumberFormat="1" applyFont="1" applyFill="1" applyAlignment="1" applyProtection="1">
      <alignment horizontal="right"/>
    </xf>
    <xf numFmtId="172" fontId="25" fillId="4" borderId="0" xfId="0" applyNumberFormat="1" applyFont="1" applyFill="1" applyAlignment="1">
      <alignment horizontal="left"/>
    </xf>
    <xf numFmtId="168" fontId="27" fillId="4" borderId="0" xfId="0" applyFont="1" applyFill="1"/>
    <xf numFmtId="168" fontId="7" fillId="3" borderId="2" xfId="3" applyNumberFormat="1" applyFont="1" applyFill="1" applyAlignment="1" applyProtection="1">
      <alignment horizontal="center" wrapText="1"/>
    </xf>
    <xf numFmtId="168" fontId="7" fillId="0" borderId="2" xfId="3" applyNumberFormat="1" applyFont="1" applyFill="1" applyAlignment="1" applyProtection="1">
      <alignment horizontal="center" wrapText="1"/>
    </xf>
    <xf numFmtId="168" fontId="7" fillId="0" borderId="2" xfId="3" applyNumberFormat="1" applyFont="1" applyAlignment="1" applyProtection="1">
      <alignment horizontal="center" wrapText="1"/>
    </xf>
    <xf numFmtId="168" fontId="24" fillId="3" borderId="0" xfId="4" applyNumberFormat="1" applyFont="1" applyFill="1" applyBorder="1" applyAlignment="1">
      <alignment horizontal="center"/>
    </xf>
    <xf numFmtId="168" fontId="24" fillId="0" borderId="0" xfId="4" applyNumberFormat="1" applyFont="1" applyFill="1" applyBorder="1" applyAlignment="1">
      <alignment horizontal="center"/>
    </xf>
    <xf numFmtId="168" fontId="29" fillId="3" borderId="0" xfId="4" applyNumberFormat="1" applyFont="1" applyFill="1" applyAlignment="1" applyProtection="1">
      <alignment horizontal="left"/>
    </xf>
    <xf numFmtId="168" fontId="29" fillId="3" borderId="0" xfId="4" applyNumberFormat="1" applyFont="1" applyFill="1"/>
    <xf numFmtId="175" fontId="29" fillId="3" borderId="0" xfId="4" applyNumberFormat="1" applyFont="1" applyFill="1"/>
    <xf numFmtId="168" fontId="29" fillId="3" borderId="0" xfId="4" applyNumberFormat="1" applyFont="1" applyFill="1" applyAlignment="1">
      <alignment horizontal="left"/>
    </xf>
    <xf numFmtId="168" fontId="22" fillId="3" borderId="0" xfId="4" applyNumberFormat="1" applyFont="1" applyFill="1" applyAlignment="1">
      <alignment horizontal="center"/>
    </xf>
    <xf numFmtId="168" fontId="29" fillId="0" borderId="0" xfId="4" applyNumberFormat="1" applyFont="1" applyFill="1" applyAlignment="1" applyProtection="1">
      <alignment horizontal="left"/>
    </xf>
    <xf numFmtId="168" fontId="29" fillId="0" borderId="0" xfId="4" applyNumberFormat="1" applyFont="1" applyFill="1"/>
    <xf numFmtId="168" fontId="29" fillId="0" borderId="0" xfId="4" applyNumberFormat="1" applyFont="1" applyFill="1" applyAlignment="1"/>
    <xf numFmtId="168" fontId="11" fillId="0" borderId="0" xfId="4" applyNumberFormat="1" applyFont="1" applyFill="1" applyAlignment="1">
      <alignment horizontal="center"/>
    </xf>
    <xf numFmtId="168" fontId="11" fillId="3" borderId="0" xfId="4" applyNumberFormat="1" applyFont="1" applyFill="1" applyAlignment="1">
      <alignment horizontal="center"/>
    </xf>
    <xf numFmtId="168" fontId="29" fillId="0" borderId="0" xfId="4" applyNumberFormat="1" applyFont="1" applyAlignment="1" applyProtection="1">
      <alignment horizontal="left"/>
    </xf>
    <xf numFmtId="168" fontId="29" fillId="0" borderId="0" xfId="4" applyNumberFormat="1" applyFont="1"/>
    <xf numFmtId="168" fontId="29" fillId="0" borderId="0" xfId="4" applyNumberFormat="1" applyFont="1" applyAlignment="1">
      <alignment horizontal="left"/>
    </xf>
    <xf numFmtId="168" fontId="11" fillId="0" borderId="0" xfId="4" applyNumberFormat="1" applyFont="1" applyAlignment="1">
      <alignment horizontal="center"/>
    </xf>
    <xf numFmtId="168" fontId="29" fillId="4" borderId="0" xfId="4" applyNumberFormat="1" applyFont="1" applyFill="1"/>
    <xf numFmtId="168" fontId="8" fillId="3" borderId="0" xfId="0" applyFont="1" applyFill="1" applyAlignment="1" applyProtection="1">
      <alignment horizontal="left"/>
    </xf>
    <xf numFmtId="168" fontId="5" fillId="2" borderId="0" xfId="2" applyNumberFormat="1" applyFont="1" applyFill="1" applyBorder="1" applyAlignment="1" applyProtection="1">
      <alignment horizontal="center"/>
    </xf>
    <xf numFmtId="168" fontId="5" fillId="0" borderId="0" xfId="2" applyNumberFormat="1" applyFont="1" applyFill="1" applyBorder="1" applyAlignment="1" applyProtection="1">
      <alignment horizontal="center"/>
    </xf>
    <xf numFmtId="168" fontId="5" fillId="3" borderId="0" xfId="2" applyNumberFormat="1" applyFont="1" applyFill="1" applyBorder="1" applyAlignment="1" applyProtection="1">
      <alignment horizontal="center"/>
    </xf>
    <xf numFmtId="168" fontId="5" fillId="0" borderId="0" xfId="2" applyNumberFormat="1" applyFont="1" applyBorder="1" applyAlignment="1" applyProtection="1">
      <alignment horizontal="center"/>
    </xf>
    <xf numFmtId="168" fontId="5" fillId="4" borderId="0" xfId="2" applyNumberFormat="1" applyFont="1" applyFill="1" applyBorder="1" applyAlignment="1" applyProtection="1">
      <alignment horizontal="center"/>
    </xf>
    <xf numFmtId="168" fontId="5" fillId="0" borderId="0" xfId="2" applyNumberFormat="1" applyFont="1" applyBorder="1"/>
    <xf numFmtId="168" fontId="7" fillId="3" borderId="0" xfId="4" applyNumberFormat="1" applyFont="1" applyFill="1" applyBorder="1" applyAlignment="1" applyProtection="1">
      <alignment horizontal="right"/>
    </xf>
    <xf numFmtId="175" fontId="8" fillId="3" borderId="0" xfId="0" applyNumberFormat="1" applyFont="1" applyFill="1" applyBorder="1"/>
    <xf numFmtId="168" fontId="8" fillId="3" borderId="0" xfId="0" applyFont="1" applyFill="1" applyBorder="1"/>
    <xf numFmtId="168" fontId="11" fillId="3" borderId="0" xfId="0" applyFont="1" applyFill="1" applyBorder="1" applyAlignment="1">
      <alignment horizontal="center"/>
    </xf>
    <xf numFmtId="168" fontId="10" fillId="3" borderId="0" xfId="0" applyFont="1" applyFill="1" applyBorder="1"/>
    <xf numFmtId="168" fontId="7" fillId="0" borderId="0" xfId="4" applyNumberFormat="1" applyFont="1" applyFill="1" applyBorder="1" applyAlignment="1" applyProtection="1">
      <alignment horizontal="right"/>
    </xf>
    <xf numFmtId="168" fontId="7" fillId="0" borderId="0" xfId="4" applyNumberFormat="1" applyFont="1" applyFill="1" applyBorder="1"/>
    <xf numFmtId="168" fontId="8" fillId="0" borderId="0" xfId="0" applyFont="1" applyBorder="1"/>
    <xf numFmtId="168" fontId="11" fillId="0" borderId="0" xfId="0" applyFont="1" applyBorder="1" applyAlignment="1">
      <alignment horizontal="center"/>
    </xf>
    <xf numFmtId="168" fontId="10" fillId="0" borderId="0" xfId="0" applyFont="1" applyBorder="1"/>
    <xf numFmtId="168" fontId="7" fillId="0" borderId="0" xfId="4" applyNumberFormat="1" applyFont="1" applyBorder="1" applyAlignment="1" applyProtection="1">
      <alignment horizontal="right"/>
    </xf>
    <xf numFmtId="168" fontId="7" fillId="4" borderId="0" xfId="4" applyNumberFormat="1" applyFont="1" applyFill="1" applyBorder="1" applyAlignment="1" applyProtection="1">
      <alignment horizontal="right"/>
    </xf>
    <xf numFmtId="168" fontId="7" fillId="4" borderId="0" xfId="4" applyNumberFormat="1" applyFont="1" applyFill="1" applyBorder="1"/>
    <xf numFmtId="168" fontId="8" fillId="4" borderId="0" xfId="0" applyFont="1" applyFill="1" applyBorder="1"/>
    <xf numFmtId="168" fontId="8" fillId="3" borderId="0" xfId="0" applyFont="1" applyFill="1" applyAlignment="1" applyProtection="1">
      <alignment horizontal="left"/>
    </xf>
    <xf numFmtId="168" fontId="8" fillId="4" borderId="0" xfId="0" applyFont="1" applyFill="1" applyAlignment="1" applyProtection="1">
      <alignment horizontal="left"/>
    </xf>
    <xf numFmtId="168" fontId="8" fillId="0" borderId="0" xfId="0" applyFont="1" applyFill="1" applyAlignment="1" applyProtection="1">
      <alignment horizontal="left"/>
    </xf>
    <xf numFmtId="174" fontId="8" fillId="3" borderId="0" xfId="5" applyNumberFormat="1" applyFont="1" applyFill="1" applyAlignment="1" applyProtection="1">
      <alignment horizontal="center"/>
    </xf>
    <xf numFmtId="9" fontId="8" fillId="3" borderId="0" xfId="5" applyFont="1" applyFill="1" applyAlignment="1" applyProtection="1">
      <alignment horizontal="center"/>
    </xf>
    <xf numFmtId="37" fontId="10" fillId="3" borderId="0" xfId="0" applyNumberFormat="1" applyFont="1" applyFill="1" applyAlignment="1" applyProtection="1"/>
    <xf numFmtId="174" fontId="8" fillId="0" borderId="0" xfId="5" applyNumberFormat="1" applyFont="1" applyFill="1" applyAlignment="1" applyProtection="1">
      <alignment horizontal="center"/>
    </xf>
    <xf numFmtId="9" fontId="8" fillId="0" borderId="0" xfId="5" applyFont="1" applyFill="1" applyAlignment="1" applyProtection="1">
      <alignment horizontal="center"/>
    </xf>
    <xf numFmtId="168" fontId="30" fillId="4" borderId="0" xfId="0" applyFont="1" applyFill="1"/>
    <xf numFmtId="37" fontId="12" fillId="4" borderId="0" xfId="0" applyNumberFormat="1" applyFont="1" applyFill="1" applyProtection="1"/>
    <xf numFmtId="168" fontId="10" fillId="4" borderId="0" xfId="0" applyFont="1" applyFill="1" applyAlignment="1" applyProtection="1">
      <alignment horizontal="right" wrapText="1"/>
    </xf>
    <xf numFmtId="169" fontId="10" fillId="4" borderId="0" xfId="0" applyNumberFormat="1" applyFont="1" applyFill="1" applyAlignment="1" applyProtection="1">
      <alignment horizontal="right" wrapText="1"/>
    </xf>
    <xf numFmtId="37" fontId="10" fillId="4" borderId="0" xfId="0" applyNumberFormat="1" applyFont="1" applyFill="1" applyAlignment="1" applyProtection="1">
      <alignment horizontal="right" wrapText="1"/>
    </xf>
    <xf numFmtId="3" fontId="8" fillId="3" borderId="0" xfId="0" applyNumberFormat="1" applyFont="1" applyFill="1"/>
    <xf numFmtId="3" fontId="8" fillId="0" borderId="0" xfId="0" applyNumberFormat="1" applyFont="1" applyFill="1"/>
    <xf numFmtId="37" fontId="31" fillId="3" borderId="0" xfId="0" quotePrefix="1" applyNumberFormat="1" applyFont="1" applyFill="1" applyAlignment="1" applyProtection="1">
      <alignment horizontal="center"/>
    </xf>
    <xf numFmtId="37" fontId="31" fillId="3" borderId="0" xfId="0" applyNumberFormat="1" applyFont="1" applyFill="1" applyAlignment="1" applyProtection="1">
      <alignment horizontal="center"/>
    </xf>
    <xf numFmtId="168" fontId="31" fillId="3" borderId="0" xfId="0" applyFont="1" applyFill="1" applyAlignment="1">
      <alignment horizontal="center"/>
    </xf>
    <xf numFmtId="37" fontId="31" fillId="0" borderId="0" xfId="0" quotePrefix="1" applyNumberFormat="1" applyFont="1" applyFill="1" applyAlignment="1" applyProtection="1">
      <alignment horizontal="center"/>
    </xf>
    <xf numFmtId="37" fontId="31" fillId="0" borderId="0" xfId="0" applyNumberFormat="1" applyFont="1" applyFill="1" applyAlignment="1" applyProtection="1">
      <alignment horizontal="center"/>
    </xf>
    <xf numFmtId="168" fontId="31" fillId="0" borderId="0" xfId="0" applyFont="1" applyFill="1" applyAlignment="1">
      <alignment horizontal="center"/>
    </xf>
    <xf numFmtId="37" fontId="32" fillId="3" borderId="0" xfId="0" applyNumberFormat="1" applyFont="1" applyFill="1" applyProtection="1"/>
    <xf numFmtId="37" fontId="33" fillId="3" borderId="0" xfId="0" applyNumberFormat="1" applyFont="1" applyFill="1" applyAlignment="1" applyProtection="1">
      <alignment horizontal="center"/>
    </xf>
    <xf numFmtId="168" fontId="8" fillId="3" borderId="0" xfId="0" applyFont="1" applyFill="1" applyAlignment="1" applyProtection="1">
      <alignment horizontal="left"/>
    </xf>
    <xf numFmtId="168" fontId="8" fillId="0" borderId="0" xfId="0" applyFont="1" applyFill="1" applyAlignment="1" applyProtection="1">
      <alignment horizontal="left"/>
    </xf>
    <xf numFmtId="168" fontId="8" fillId="3" borderId="0" xfId="0" applyFont="1" applyFill="1" applyAlignment="1" applyProtection="1">
      <alignment horizontal="left"/>
    </xf>
    <xf numFmtId="168" fontId="8" fillId="4" borderId="0" xfId="0" applyFont="1" applyFill="1" applyAlignment="1" applyProtection="1">
      <alignment horizontal="left"/>
    </xf>
    <xf numFmtId="168" fontId="8" fillId="0" borderId="0" xfId="0" applyFont="1" applyFill="1" applyAlignment="1" applyProtection="1">
      <alignment horizontal="left"/>
    </xf>
    <xf numFmtId="168" fontId="8" fillId="3" borderId="0" xfId="0" applyFont="1" applyFill="1" applyAlignment="1" applyProtection="1">
      <alignment horizontal="left"/>
    </xf>
    <xf numFmtId="168" fontId="8" fillId="0" borderId="0" xfId="0" applyFont="1" applyFill="1" applyAlignment="1" applyProtection="1">
      <alignment horizontal="left"/>
    </xf>
    <xf numFmtId="168" fontId="8" fillId="0" borderId="0" xfId="6" applyFont="1" applyFill="1"/>
    <xf numFmtId="168" fontId="10" fillId="0" borderId="0" xfId="6" applyFont="1" applyFill="1"/>
    <xf numFmtId="168" fontId="8" fillId="0" borderId="0" xfId="6" applyFont="1" applyFill="1" applyAlignment="1">
      <alignment horizontal="right"/>
    </xf>
    <xf numFmtId="168" fontId="11" fillId="0" borderId="0" xfId="6" applyFont="1" applyFill="1" applyAlignment="1">
      <alignment horizontal="center"/>
    </xf>
    <xf numFmtId="2" fontId="8" fillId="0" borderId="0" xfId="6" applyNumberFormat="1" applyFont="1" applyFill="1" applyBorder="1"/>
    <xf numFmtId="37" fontId="8" fillId="0" borderId="0" xfId="6" applyNumberFormat="1" applyFont="1" applyFill="1" applyAlignment="1" applyProtection="1">
      <alignment horizontal="right"/>
    </xf>
    <xf numFmtId="165" fontId="8" fillId="0" borderId="0" xfId="6" applyNumberFormat="1" applyFont="1" applyFill="1"/>
    <xf numFmtId="37" fontId="34" fillId="0" borderId="0" xfId="6" applyNumberFormat="1" applyFont="1" applyFill="1" applyAlignment="1" applyProtection="1">
      <alignment horizontal="right"/>
    </xf>
    <xf numFmtId="37" fontId="8" fillId="0" borderId="0" xfId="6" quotePrefix="1" applyNumberFormat="1" applyFont="1" applyFill="1" applyAlignment="1" applyProtection="1">
      <alignment horizontal="right"/>
    </xf>
    <xf numFmtId="175" fontId="8" fillId="0" borderId="0" xfId="6" applyNumberFormat="1" applyFont="1" applyFill="1"/>
    <xf numFmtId="168" fontId="15" fillId="0" borderId="0" xfId="6" applyFill="1"/>
    <xf numFmtId="168" fontId="8" fillId="0" borderId="0" xfId="6" applyFont="1" applyFill="1" applyBorder="1"/>
    <xf numFmtId="168" fontId="8" fillId="0" borderId="0" xfId="6" applyFont="1" applyFill="1" applyBorder="1" applyAlignment="1">
      <alignment horizontal="right"/>
    </xf>
    <xf numFmtId="167" fontId="8" fillId="0" borderId="0" xfId="7" applyFont="1" applyFill="1" applyBorder="1" applyAlignment="1">
      <alignment horizontal="right"/>
    </xf>
    <xf numFmtId="168" fontId="8" fillId="0" borderId="0" xfId="6" applyFont="1" applyFill="1" applyBorder="1" applyAlignment="1">
      <alignment horizontal="right"/>
    </xf>
    <xf numFmtId="171" fontId="11" fillId="0" borderId="0" xfId="1" applyNumberFormat="1" applyFont="1" applyFill="1" applyAlignment="1">
      <alignment horizontal="right"/>
    </xf>
    <xf numFmtId="171" fontId="8" fillId="0" borderId="0" xfId="7" applyNumberFormat="1" applyFont="1" applyFill="1" applyBorder="1" applyAlignment="1">
      <alignment horizontal="right"/>
    </xf>
    <xf numFmtId="171" fontId="11" fillId="0" borderId="0" xfId="6" applyNumberFormat="1" applyFont="1" applyFill="1" applyAlignment="1">
      <alignment horizontal="center"/>
    </xf>
    <xf numFmtId="168" fontId="15" fillId="0" borderId="0" xfId="6" applyFill="1" applyBorder="1"/>
    <xf numFmtId="171" fontId="8" fillId="3" borderId="0" xfId="1" applyNumberFormat="1" applyFont="1" applyFill="1" applyAlignment="1" applyProtection="1">
      <alignment horizontal="right"/>
    </xf>
    <xf numFmtId="165" fontId="8" fillId="0" borderId="0" xfId="6" applyNumberFormat="1" applyFont="1" applyFill="1" applyAlignment="1">
      <alignment horizontal="right"/>
    </xf>
    <xf numFmtId="168" fontId="8" fillId="3" borderId="0" xfId="0" applyFont="1" applyFill="1" applyAlignment="1" applyProtection="1">
      <alignment horizontal="left"/>
    </xf>
    <xf numFmtId="168" fontId="8" fillId="3" borderId="0" xfId="0" applyFont="1" applyFill="1" applyAlignment="1" applyProtection="1">
      <alignment horizontal="left"/>
    </xf>
    <xf numFmtId="2" fontId="8" fillId="0" borderId="0" xfId="0" applyNumberFormat="1" applyFont="1"/>
    <xf numFmtId="176" fontId="11" fillId="3" borderId="0" xfId="0" applyNumberFormat="1" applyFont="1" applyFill="1" applyAlignment="1" applyProtection="1">
      <alignment horizontal="center"/>
    </xf>
    <xf numFmtId="177" fontId="11" fillId="0" borderId="0" xfId="5" applyNumberFormat="1" applyFont="1" applyFill="1" applyAlignment="1" applyProtection="1">
      <alignment horizontal="center"/>
    </xf>
    <xf numFmtId="177" fontId="11" fillId="3" borderId="0" xfId="5" applyNumberFormat="1" applyFont="1" applyFill="1" applyAlignment="1" applyProtection="1">
      <alignment horizontal="center"/>
    </xf>
    <xf numFmtId="178" fontId="11" fillId="3" borderId="0" xfId="0" applyNumberFormat="1" applyFont="1" applyFill="1" applyAlignment="1" applyProtection="1">
      <alignment horizontal="center"/>
    </xf>
    <xf numFmtId="178" fontId="35" fillId="3" borderId="0" xfId="0" applyNumberFormat="1" applyFont="1" applyFill="1" applyAlignment="1" applyProtection="1">
      <alignment horizontal="center"/>
    </xf>
    <xf numFmtId="168" fontId="8" fillId="3" borderId="0" xfId="0" applyFont="1" applyFill="1" applyAlignment="1" applyProtection="1">
      <alignment horizontal="left"/>
    </xf>
    <xf numFmtId="168" fontId="8" fillId="4" borderId="0" xfId="0" applyFont="1" applyFill="1" applyAlignment="1" applyProtection="1">
      <alignment horizontal="left"/>
    </xf>
    <xf numFmtId="0" fontId="13" fillId="0" borderId="0" xfId="11" applyFont="1"/>
    <xf numFmtId="38" fontId="38" fillId="0" borderId="0" xfId="12" applyNumberFormat="1" applyFont="1"/>
    <xf numFmtId="3" fontId="38" fillId="0" borderId="0" xfId="11" applyNumberFormat="1" applyFont="1"/>
    <xf numFmtId="0" fontId="38" fillId="0" borderId="0" xfId="11" applyFont="1"/>
    <xf numFmtId="0" fontId="38" fillId="0" borderId="0" xfId="13" applyFont="1"/>
    <xf numFmtId="38" fontId="13" fillId="0" borderId="0" xfId="12" applyNumberFormat="1" applyFont="1" applyAlignment="1">
      <alignment horizontal="left"/>
    </xf>
    <xf numFmtId="3" fontId="13" fillId="0" borderId="0" xfId="11" applyNumberFormat="1" applyFont="1" applyAlignment="1">
      <alignment horizontal="center"/>
    </xf>
    <xf numFmtId="14" fontId="38" fillId="0" borderId="0" xfId="13" applyNumberFormat="1" applyFont="1" applyAlignment="1">
      <alignment horizontal="center"/>
    </xf>
    <xf numFmtId="179" fontId="13" fillId="0" borderId="0" xfId="14" applyNumberFormat="1" applyFont="1" applyBorder="1"/>
    <xf numFmtId="38" fontId="38" fillId="0" borderId="0" xfId="12" applyNumberFormat="1" applyFont="1" applyBorder="1"/>
    <xf numFmtId="0" fontId="38" fillId="0" borderId="0" xfId="11" applyFont="1" applyAlignment="1">
      <alignment horizontal="center"/>
    </xf>
    <xf numFmtId="38" fontId="38" fillId="0" borderId="0" xfId="12" applyNumberFormat="1" applyFont="1" applyAlignment="1">
      <alignment horizontal="center"/>
    </xf>
    <xf numFmtId="3" fontId="38" fillId="0" borderId="0" xfId="11" applyNumberFormat="1" applyFont="1" applyAlignment="1">
      <alignment horizontal="center"/>
    </xf>
    <xf numFmtId="0" fontId="38" fillId="0" borderId="0" xfId="13" applyFont="1" applyAlignment="1">
      <alignment horizontal="center"/>
    </xf>
    <xf numFmtId="0" fontId="13" fillId="0" borderId="0" xfId="13" applyFont="1" applyAlignment="1">
      <alignment horizontal="center"/>
    </xf>
    <xf numFmtId="14" fontId="38" fillId="0" borderId="0" xfId="11" applyNumberFormat="1" applyFont="1" applyAlignment="1">
      <alignment horizontal="center"/>
    </xf>
    <xf numFmtId="0" fontId="36" fillId="6" borderId="5" xfId="10" applyFont="1" applyBorder="1"/>
    <xf numFmtId="0" fontId="36" fillId="6" borderId="6" xfId="10" applyFont="1" applyBorder="1" applyAlignment="1">
      <alignment horizontal="center"/>
    </xf>
    <xf numFmtId="38" fontId="36" fillId="6" borderId="7" xfId="10" applyNumberFormat="1" applyFont="1" applyBorder="1" applyAlignment="1">
      <alignment horizontal="center"/>
    </xf>
    <xf numFmtId="3" fontId="36" fillId="6" borderId="7" xfId="10" applyNumberFormat="1" applyFont="1" applyBorder="1" applyAlignment="1">
      <alignment horizontal="center"/>
    </xf>
    <xf numFmtId="0" fontId="38" fillId="0" borderId="8" xfId="11" applyFont="1" applyBorder="1"/>
    <xf numFmtId="0" fontId="13" fillId="0" borderId="0" xfId="11" applyFont="1" applyAlignment="1">
      <alignment horizontal="center"/>
    </xf>
    <xf numFmtId="179" fontId="38" fillId="0" borderId="9" xfId="8" applyNumberFormat="1" applyFont="1" applyBorder="1"/>
    <xf numFmtId="166" fontId="38" fillId="0" borderId="9" xfId="8" applyFont="1" applyBorder="1"/>
    <xf numFmtId="0" fontId="38" fillId="0" borderId="8" xfId="11" applyFont="1" applyBorder="1" applyAlignment="1">
      <alignment horizontal="right"/>
    </xf>
    <xf numFmtId="0" fontId="13" fillId="0" borderId="8" xfId="11" applyFont="1" applyBorder="1"/>
    <xf numFmtId="0" fontId="38" fillId="0" borderId="8" xfId="11" applyFont="1" applyBorder="1" applyAlignment="1">
      <alignment horizontal="left"/>
    </xf>
    <xf numFmtId="0" fontId="13" fillId="0" borderId="8" xfId="11" applyFont="1" applyBorder="1" applyAlignment="1"/>
    <xf numFmtId="179" fontId="13" fillId="0" borderId="9" xfId="8" applyNumberFormat="1" applyFont="1" applyBorder="1"/>
    <xf numFmtId="0" fontId="13" fillId="0" borderId="8" xfId="11" applyFont="1" applyBorder="1" applyAlignment="1">
      <alignment horizontal="left"/>
    </xf>
    <xf numFmtId="38" fontId="13" fillId="0" borderId="8" xfId="12" applyNumberFormat="1" applyFont="1" applyBorder="1"/>
    <xf numFmtId="38" fontId="13" fillId="0" borderId="0" xfId="12" applyNumberFormat="1" applyFont="1"/>
    <xf numFmtId="38" fontId="38" fillId="0" borderId="8" xfId="12" applyNumberFormat="1" applyFont="1" applyBorder="1"/>
    <xf numFmtId="0" fontId="38" fillId="0" borderId="0" xfId="11" applyFont="1" applyBorder="1"/>
    <xf numFmtId="38" fontId="38" fillId="0" borderId="9" xfId="12" applyNumberFormat="1" applyFont="1" applyBorder="1"/>
    <xf numFmtId="179" fontId="38" fillId="0" borderId="9" xfId="11" applyNumberFormat="1" applyFont="1" applyBorder="1"/>
    <xf numFmtId="0" fontId="40" fillId="5" borderId="10" xfId="9" applyFont="1" applyBorder="1"/>
    <xf numFmtId="0" fontId="40" fillId="5" borderId="11" xfId="9" applyFont="1" applyBorder="1"/>
    <xf numFmtId="164" fontId="40" fillId="5" borderId="12" xfId="9" applyNumberFormat="1" applyFont="1" applyBorder="1"/>
    <xf numFmtId="164" fontId="40" fillId="5" borderId="13" xfId="9" applyNumberFormat="1" applyFont="1" applyBorder="1"/>
    <xf numFmtId="171" fontId="38" fillId="0" borderId="0" xfId="1" applyNumberFormat="1" applyFont="1"/>
    <xf numFmtId="0" fontId="13" fillId="0" borderId="0" xfId="13" applyFont="1" applyAlignment="1">
      <alignment horizontal="left"/>
    </xf>
    <xf numFmtId="179" fontId="13" fillId="0" borderId="0" xfId="13" applyNumberFormat="1" applyFont="1" applyAlignment="1">
      <alignment horizontal="left"/>
    </xf>
    <xf numFmtId="175" fontId="8" fillId="3" borderId="0" xfId="0" quotePrefix="1" applyNumberFormat="1" applyFont="1" applyFill="1"/>
    <xf numFmtId="37" fontId="38" fillId="0" borderId="8" xfId="11" applyNumberFormat="1" applyFont="1" applyBorder="1" applyAlignment="1">
      <alignment horizontal="right"/>
    </xf>
    <xf numFmtId="174" fontId="13" fillId="0" borderId="0" xfId="5" applyNumberFormat="1" applyFont="1"/>
    <xf numFmtId="168" fontId="8" fillId="3" borderId="0" xfId="0" applyFont="1" applyFill="1" applyAlignment="1" applyProtection="1">
      <alignment horizontal="left"/>
    </xf>
    <xf numFmtId="168" fontId="8" fillId="4" borderId="0" xfId="0" applyFont="1" applyFill="1" applyAlignment="1" applyProtection="1">
      <alignment horizontal="left"/>
    </xf>
    <xf numFmtId="168" fontId="8" fillId="3" borderId="0" xfId="0" applyFont="1" applyFill="1" applyAlignment="1" applyProtection="1">
      <alignment horizontal="left"/>
    </xf>
    <xf numFmtId="168" fontId="8" fillId="4" borderId="0" xfId="0" applyFont="1" applyFill="1" applyAlignment="1" applyProtection="1">
      <alignment horizontal="left"/>
    </xf>
    <xf numFmtId="168" fontId="8" fillId="0" borderId="0" xfId="0" applyFont="1" applyAlignment="1">
      <alignment horizontal="center"/>
    </xf>
    <xf numFmtId="168" fontId="10" fillId="0" borderId="0" xfId="0" quotePrefix="1" applyFont="1" applyAlignment="1">
      <alignment horizontal="center"/>
    </xf>
    <xf numFmtId="4" fontId="8" fillId="0" borderId="0" xfId="0" applyNumberFormat="1" applyFont="1"/>
    <xf numFmtId="168" fontId="10" fillId="0" borderId="0" xfId="0" applyFont="1" applyAlignment="1">
      <alignment horizontal="center"/>
    </xf>
    <xf numFmtId="166" fontId="8" fillId="0" borderId="0" xfId="15" applyFont="1"/>
    <xf numFmtId="175" fontId="8" fillId="3" borderId="0" xfId="0" quotePrefix="1" applyNumberFormat="1" applyFont="1" applyFill="1" applyAlignment="1">
      <alignment horizontal="right"/>
    </xf>
    <xf numFmtId="166" fontId="8" fillId="3" borderId="0" xfId="15" applyFont="1" applyFill="1" applyProtection="1"/>
    <xf numFmtId="179" fontId="10" fillId="3" borderId="0" xfId="15" applyNumberFormat="1" applyFont="1" applyFill="1" applyAlignment="1">
      <alignment horizontal="center"/>
    </xf>
    <xf numFmtId="179" fontId="8" fillId="3" borderId="0" xfId="15" applyNumberFormat="1" applyFont="1" applyFill="1" applyProtection="1"/>
    <xf numFmtId="179" fontId="10" fillId="3" borderId="0" xfId="15" applyNumberFormat="1" applyFont="1" applyFill="1" applyAlignment="1">
      <alignment horizontal="right"/>
    </xf>
    <xf numFmtId="168" fontId="8" fillId="0" borderId="0" xfId="0" quotePrefix="1" applyFont="1"/>
    <xf numFmtId="166" fontId="8" fillId="3" borderId="0" xfId="15" applyFont="1" applyFill="1"/>
    <xf numFmtId="166" fontId="8" fillId="0" borderId="0" xfId="15" applyFont="1" applyFill="1" applyProtection="1"/>
    <xf numFmtId="167" fontId="8" fillId="0" borderId="0" xfId="1" applyFont="1"/>
    <xf numFmtId="168" fontId="42" fillId="0" borderId="0" xfId="0" applyFont="1" applyAlignment="1">
      <alignment horizontal="center"/>
    </xf>
    <xf numFmtId="168" fontId="43" fillId="0" borderId="0" xfId="0" applyFont="1"/>
    <xf numFmtId="167" fontId="43" fillId="0" borderId="0" xfId="1" applyFont="1"/>
    <xf numFmtId="166" fontId="8" fillId="0" borderId="14" xfId="15" applyFont="1" applyBorder="1"/>
    <xf numFmtId="167" fontId="43" fillId="0" borderId="14" xfId="1" applyFont="1" applyBorder="1"/>
    <xf numFmtId="168" fontId="10" fillId="7" borderId="0" xfId="0" applyFont="1" applyFill="1"/>
    <xf numFmtId="167" fontId="10" fillId="7" borderId="0" xfId="1" quotePrefix="1" applyFont="1" applyFill="1"/>
    <xf numFmtId="167" fontId="8" fillId="0" borderId="0" xfId="1" applyFont="1" applyFill="1" applyProtection="1"/>
    <xf numFmtId="37" fontId="10" fillId="7" borderId="0" xfId="0" applyNumberFormat="1" applyFont="1" applyFill="1" applyProtection="1"/>
    <xf numFmtId="179" fontId="8" fillId="7" borderId="0" xfId="15" applyNumberFormat="1" applyFont="1" applyFill="1" applyAlignment="1" applyProtection="1">
      <alignment horizontal="right"/>
    </xf>
    <xf numFmtId="168" fontId="42" fillId="0" borderId="0" xfId="0" applyFont="1"/>
    <xf numFmtId="179" fontId="43" fillId="0" borderId="0" xfId="15" applyNumberFormat="1" applyFont="1"/>
    <xf numFmtId="168" fontId="43" fillId="0" borderId="0" xfId="0" applyFont="1" applyAlignment="1">
      <alignment horizontal="center"/>
    </xf>
    <xf numFmtId="171" fontId="43" fillId="0" borderId="0" xfId="1" applyNumberFormat="1" applyFont="1"/>
    <xf numFmtId="171" fontId="43" fillId="0" borderId="14" xfId="1" applyNumberFormat="1" applyFont="1" applyBorder="1"/>
    <xf numFmtId="168" fontId="5" fillId="4" borderId="1" xfId="2" applyNumberFormat="1" applyFont="1" applyFill="1" applyAlignment="1" applyProtection="1">
      <alignment horizontal="center"/>
    </xf>
    <xf numFmtId="168" fontId="5" fillId="2" borderId="1" xfId="2" applyNumberFormat="1" applyFont="1" applyFill="1" applyAlignment="1" applyProtection="1">
      <alignment horizontal="center"/>
    </xf>
    <xf numFmtId="168" fontId="5" fillId="0" borderId="1" xfId="2" applyNumberFormat="1" applyFont="1" applyFill="1" applyAlignment="1" applyProtection="1">
      <alignment horizontal="center"/>
    </xf>
    <xf numFmtId="168" fontId="5" fillId="3" borderId="1" xfId="2" applyNumberFormat="1" applyFont="1" applyFill="1" applyAlignment="1" applyProtection="1">
      <alignment horizontal="center"/>
    </xf>
    <xf numFmtId="168" fontId="5" fillId="0" borderId="1" xfId="2" applyNumberFormat="1" applyFont="1" applyAlignment="1" applyProtection="1">
      <alignment horizontal="center"/>
    </xf>
    <xf numFmtId="168" fontId="8" fillId="3" borderId="0" xfId="0" applyFont="1" applyFill="1" applyAlignment="1" applyProtection="1">
      <alignment horizontal="left"/>
    </xf>
    <xf numFmtId="168" fontId="8" fillId="4" borderId="0" xfId="0" applyFont="1" applyFill="1" applyAlignment="1" applyProtection="1">
      <alignment horizontal="left"/>
    </xf>
    <xf numFmtId="168" fontId="8" fillId="0" borderId="0" xfId="0" applyFont="1" applyFill="1" applyAlignment="1" applyProtection="1">
      <alignment horizontal="left"/>
    </xf>
    <xf numFmtId="168" fontId="24" fillId="3" borderId="4" xfId="4" applyNumberFormat="1" applyFont="1" applyFill="1" applyBorder="1" applyAlignment="1">
      <alignment horizontal="center"/>
    </xf>
    <xf numFmtId="168" fontId="24" fillId="0" borderId="4" xfId="4" applyNumberFormat="1" applyFont="1" applyFill="1" applyBorder="1" applyAlignment="1">
      <alignment horizontal="center"/>
    </xf>
  </cellXfs>
  <cellStyles count="16">
    <cellStyle name="60% - Accent3" xfId="10" builtinId="40"/>
    <cellStyle name="Accent3" xfId="9" builtinId="37"/>
    <cellStyle name="Comma" xfId="1" builtinId="3"/>
    <cellStyle name="Comma 2" xfId="7"/>
    <cellStyle name="Comma 3" xfId="12"/>
    <cellStyle name="Currency" xfId="15" builtinId="4"/>
    <cellStyle name="Currency 2" xfId="8"/>
    <cellStyle name="Currency 3" xfId="14"/>
    <cellStyle name="Heading 1" xfId="2" builtinId="16"/>
    <cellStyle name="Heading 3" xfId="3" builtinId="18"/>
    <cellStyle name="Heading 4" xfId="4" builtinId="19"/>
    <cellStyle name="Normal" xfId="0" builtinId="0"/>
    <cellStyle name="Normal 2" xfId="6"/>
    <cellStyle name="Normal 3" xfId="11"/>
    <cellStyle name="Normal_Hodgkiss CoRe" xfId="1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/Desktop/Chaput_NSF%20E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DGINI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details"/>
      <sheetName val="Sheet1"/>
      <sheetName val="Sheet2"/>
      <sheetName val="Sheet3"/>
    </sheetNames>
    <sheetDataSet>
      <sheetData sheetId="0"/>
      <sheetData sheetId="1">
        <row r="3">
          <cell r="B3" t="str">
            <v>NSF EU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AC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abSelected="1" zoomScale="85" zoomScaleNormal="85" zoomScalePageLayoutView="85" workbookViewId="0">
      <selection activeCell="P25" sqref="P25"/>
    </sheetView>
  </sheetViews>
  <sheetFormatPr baseColWidth="10" defaultColWidth="10" defaultRowHeight="15" x14ac:dyDescent="0"/>
  <cols>
    <col min="1" max="1" width="4.5" style="318" customWidth="1"/>
    <col min="2" max="2" width="17.6640625" style="318" customWidth="1"/>
    <col min="3" max="3" width="7.6640625" style="318" customWidth="1"/>
    <col min="4" max="4" width="14.33203125" style="318" customWidth="1"/>
    <col min="5" max="5" width="5" style="318" customWidth="1"/>
    <col min="6" max="6" width="12" style="318" customWidth="1"/>
    <col min="7" max="7" width="15" style="318" customWidth="1"/>
    <col min="8" max="8" width="18" style="318" customWidth="1"/>
    <col min="9" max="11" width="14.33203125" style="318" customWidth="1"/>
    <col min="12" max="16384" width="10" style="318"/>
  </cols>
  <sheetData>
    <row r="1" spans="2:11">
      <c r="B1" s="314"/>
      <c r="C1" s="314"/>
      <c r="D1" s="315"/>
      <c r="E1" s="315"/>
      <c r="F1" s="315"/>
      <c r="G1" s="316"/>
      <c r="H1" s="316"/>
      <c r="I1" s="317"/>
      <c r="J1" s="317"/>
      <c r="K1" s="317"/>
    </row>
    <row r="2" spans="2:11">
      <c r="B2" s="314" t="s">
        <v>73</v>
      </c>
      <c r="C2" s="314"/>
      <c r="D2" s="319" t="str">
        <f>'NIHBUD-1'!B3</f>
        <v>NIH</v>
      </c>
      <c r="E2" s="319"/>
      <c r="F2" s="319"/>
      <c r="G2" s="316"/>
      <c r="H2" s="316"/>
      <c r="I2" s="317"/>
      <c r="J2" s="317"/>
      <c r="K2" s="317"/>
    </row>
    <row r="3" spans="2:11">
      <c r="B3" s="314" t="s">
        <v>74</v>
      </c>
      <c r="C3" s="314"/>
      <c r="D3" s="319" t="str">
        <f>'NIHBUD-1'!A13</f>
        <v>Mobley</v>
      </c>
      <c r="E3" s="315"/>
      <c r="F3" s="315"/>
      <c r="G3" s="316"/>
      <c r="H3" s="316"/>
      <c r="I3" s="317"/>
      <c r="J3" s="317"/>
      <c r="K3" s="317"/>
    </row>
    <row r="4" spans="2:11">
      <c r="B4" s="314" t="s">
        <v>75</v>
      </c>
      <c r="C4" s="314"/>
      <c r="D4" s="319" t="str">
        <f>'NIHBUD-1'!B5</f>
        <v>10/5/16</v>
      </c>
      <c r="E4" s="315"/>
      <c r="F4" s="315"/>
      <c r="G4" s="316"/>
      <c r="H4" s="316"/>
      <c r="I4" s="317"/>
      <c r="J4" s="317"/>
      <c r="K4" s="317"/>
    </row>
    <row r="5" spans="2:11">
      <c r="B5" s="314" t="s">
        <v>76</v>
      </c>
      <c r="C5" s="314"/>
      <c r="D5" s="321">
        <f>'NIHBUD-1'!B6</f>
        <v>42917</v>
      </c>
      <c r="E5" s="321" t="str">
        <f>'NIHBUD-1'!C6</f>
        <v>-</v>
      </c>
      <c r="F5" s="321">
        <f>'NIHBUD-1'!BA6</f>
        <v>44742</v>
      </c>
      <c r="G5" s="320"/>
      <c r="H5" s="321"/>
      <c r="I5" s="317"/>
      <c r="J5" s="317"/>
      <c r="K5" s="317"/>
    </row>
    <row r="6" spans="2:11">
      <c r="B6" s="314"/>
      <c r="C6" s="314"/>
      <c r="D6" s="315"/>
      <c r="E6" s="315"/>
      <c r="F6" s="315"/>
      <c r="G6" s="316"/>
      <c r="H6" s="316"/>
      <c r="I6" s="317"/>
      <c r="J6" s="317"/>
      <c r="K6" s="317"/>
    </row>
    <row r="7" spans="2:11">
      <c r="B7" s="314" t="s">
        <v>77</v>
      </c>
      <c r="C7" s="314"/>
      <c r="D7" s="322">
        <f>'NIHBUD-1'!BR32</f>
        <v>1598160.4738</v>
      </c>
      <c r="E7" s="322"/>
      <c r="F7" s="322"/>
      <c r="G7" s="316"/>
      <c r="H7" s="316"/>
      <c r="I7" s="317"/>
      <c r="J7" s="317"/>
      <c r="K7" s="317"/>
    </row>
    <row r="8" spans="2:11">
      <c r="B8" s="317"/>
      <c r="C8" s="317"/>
      <c r="D8" s="323"/>
      <c r="E8" s="323"/>
      <c r="F8" s="323"/>
      <c r="G8" s="316"/>
      <c r="H8" s="316"/>
      <c r="I8" s="317"/>
      <c r="J8" s="317"/>
      <c r="K8" s="317"/>
    </row>
    <row r="9" spans="2:11" s="327" customFormat="1">
      <c r="B9" s="324"/>
      <c r="C9" s="324"/>
      <c r="D9" s="325"/>
      <c r="E9" s="325"/>
      <c r="F9" s="325"/>
      <c r="G9" s="326"/>
      <c r="H9" s="326"/>
      <c r="I9" s="326"/>
      <c r="J9" s="326"/>
      <c r="K9" s="326"/>
    </row>
    <row r="10" spans="2:11" s="327" customFormat="1">
      <c r="B10" s="328"/>
      <c r="C10" s="328"/>
      <c r="G10" s="321">
        <f>'NIHBUD-1'!B6</f>
        <v>42917</v>
      </c>
      <c r="H10" s="321">
        <f>'NIHBUD-1'!O6</f>
        <v>43282</v>
      </c>
      <c r="I10" s="321">
        <f>'NIHBUD-1'!AA6</f>
        <v>43647</v>
      </c>
      <c r="J10" s="321">
        <f>'NIHBUD-1'!AM6</f>
        <v>44012</v>
      </c>
      <c r="K10" s="321">
        <f>'NIHBUD-1'!AY6</f>
        <v>44378</v>
      </c>
    </row>
    <row r="11" spans="2:11" s="327" customFormat="1" ht="16" thickBot="1">
      <c r="B11" s="324"/>
      <c r="C11" s="324"/>
      <c r="D11" s="324"/>
      <c r="E11" s="324"/>
      <c r="F11" s="324"/>
      <c r="G11" s="329">
        <f>'NIHBUD-1'!D6</f>
        <v>43281</v>
      </c>
      <c r="H11" s="329">
        <f>'NIHBUD-1'!Q6</f>
        <v>43646</v>
      </c>
      <c r="I11" s="329">
        <f>'NIHBUD-1'!AC6</f>
        <v>44011</v>
      </c>
      <c r="J11" s="329">
        <f>'NIHBUD-1'!AO6</f>
        <v>44377</v>
      </c>
      <c r="K11" s="329">
        <f>'NIHBUD-1'!BA6</f>
        <v>44742</v>
      </c>
    </row>
    <row r="12" spans="2:11">
      <c r="B12" s="330" t="s">
        <v>78</v>
      </c>
      <c r="C12" s="331" t="s">
        <v>79</v>
      </c>
      <c r="D12" s="332" t="s">
        <v>17</v>
      </c>
      <c r="E12" s="332"/>
      <c r="F12" s="332"/>
      <c r="G12" s="333" t="s">
        <v>80</v>
      </c>
      <c r="H12" s="333" t="s">
        <v>81</v>
      </c>
      <c r="I12" s="333" t="s">
        <v>82</v>
      </c>
      <c r="J12" s="333" t="s">
        <v>99</v>
      </c>
      <c r="K12" s="333" t="s">
        <v>100</v>
      </c>
    </row>
    <row r="13" spans="2:11">
      <c r="B13" s="334" t="s">
        <v>83</v>
      </c>
      <c r="C13" s="335"/>
      <c r="D13" s="336"/>
      <c r="E13" s="336"/>
      <c r="F13" s="336"/>
      <c r="G13" s="337"/>
      <c r="H13" s="337"/>
      <c r="I13" s="337"/>
      <c r="J13" s="337"/>
      <c r="K13" s="337"/>
    </row>
    <row r="14" spans="2:11">
      <c r="B14" s="338" t="str">
        <f>'NIHBUD-1'!A13</f>
        <v>Mobley</v>
      </c>
      <c r="C14" s="324" t="s">
        <v>84</v>
      </c>
      <c r="D14" s="336">
        <f>SUM(G14:K14)</f>
        <v>106385</v>
      </c>
      <c r="E14" s="336"/>
      <c r="F14" s="336"/>
      <c r="G14" s="336">
        <f>SUM('NIHBUD-1'!F13,'NIHBUD-1'!F14)</f>
        <v>11843</v>
      </c>
      <c r="H14" s="336">
        <f>SUM('NIHBUD-1'!S13:S14)</f>
        <v>12684</v>
      </c>
      <c r="I14" s="336">
        <f>SUM('NIHBUD-1'!AE13:AE14)</f>
        <v>25876</v>
      </c>
      <c r="J14" s="336">
        <f>SUM('NIHBUD-1'!AQ13:AQ14)</f>
        <v>27714</v>
      </c>
      <c r="K14" s="336">
        <f>SUM('NIHBUD-1'!BC13:BC14)</f>
        <v>28268</v>
      </c>
    </row>
    <row r="15" spans="2:11" ht="22.5" customHeight="1">
      <c r="B15" s="334" t="s">
        <v>85</v>
      </c>
      <c r="C15" s="335"/>
      <c r="D15" s="336">
        <f t="shared" ref="D15:D20" si="0">SUM(G15:K15)</f>
        <v>0</v>
      </c>
      <c r="E15" s="337"/>
      <c r="F15" s="337"/>
      <c r="G15" s="337"/>
      <c r="H15" s="337"/>
      <c r="I15" s="337"/>
      <c r="J15" s="337"/>
      <c r="K15" s="337"/>
    </row>
    <row r="16" spans="2:11">
      <c r="B16" s="338" t="str">
        <f>'NIHBUD-1'!A15</f>
        <v>TBN</v>
      </c>
      <c r="C16" s="324" t="str">
        <f>'NIHBUD-1'!B15</f>
        <v>Post doc</v>
      </c>
      <c r="D16" s="336">
        <f t="shared" si="0"/>
        <v>0</v>
      </c>
      <c r="E16" s="336"/>
      <c r="F16" s="336"/>
      <c r="G16" s="336">
        <f>'NIHBUD-1'!F15</f>
        <v>0</v>
      </c>
      <c r="H16" s="336">
        <f>'NIHBUD-1'!S15</f>
        <v>0</v>
      </c>
      <c r="I16" s="336">
        <f>'NIHBUD-1'!AE15</f>
        <v>0</v>
      </c>
      <c r="J16" s="336">
        <f>'NIHBUD-1'!AQ15</f>
        <v>0</v>
      </c>
      <c r="K16" s="336">
        <f>'NIHBUD-1'!BC15</f>
        <v>0</v>
      </c>
    </row>
    <row r="17" spans="2:11">
      <c r="B17" s="338" t="str">
        <f>'NIHBUD-1'!A16</f>
        <v>TBN</v>
      </c>
      <c r="C17" s="324" t="str">
        <f>'NIHBUD-1'!B16</f>
        <v>lab tech</v>
      </c>
      <c r="D17" s="336">
        <f t="shared" si="0"/>
        <v>0</v>
      </c>
      <c r="E17" s="336"/>
      <c r="F17" s="336"/>
      <c r="G17" s="336">
        <f>'NIHBUD-1'!F16</f>
        <v>0</v>
      </c>
      <c r="H17" s="336">
        <f>'NIHBUD-1'!S16</f>
        <v>0</v>
      </c>
      <c r="I17" s="336">
        <f>'NIHBUD-1'!AE16</f>
        <v>0</v>
      </c>
      <c r="J17" s="336">
        <f>'NIHBUD-1'!AQ16</f>
        <v>0</v>
      </c>
      <c r="K17" s="336">
        <f>'NIHBUD-1'!BC16</f>
        <v>0</v>
      </c>
    </row>
    <row r="18" spans="2:11">
      <c r="B18" s="338" t="str">
        <f>'NIHBUD-1'!A17</f>
        <v>GSR</v>
      </c>
      <c r="C18" s="324" t="str">
        <f>'NIHBUD-1'!B17</f>
        <v>GSR - aca</v>
      </c>
      <c r="D18" s="336">
        <f t="shared" si="0"/>
        <v>78063</v>
      </c>
      <c r="E18" s="336"/>
      <c r="F18" s="336"/>
      <c r="G18" s="336">
        <f>'NIHBUD-1'!F17</f>
        <v>15003</v>
      </c>
      <c r="H18" s="336">
        <f>'NIHBUD-1'!S17</f>
        <v>15300</v>
      </c>
      <c r="I18" s="336">
        <f>'NIHBUD-1'!AE17</f>
        <v>15606</v>
      </c>
      <c r="J18" s="336">
        <f>'NIHBUD-1'!AQ17</f>
        <v>15918</v>
      </c>
      <c r="K18" s="336">
        <f>'NIHBUD-1'!BC17</f>
        <v>16236</v>
      </c>
    </row>
    <row r="19" spans="2:11">
      <c r="B19" s="338">
        <f>'NIHBUD-1'!A18</f>
        <v>0</v>
      </c>
      <c r="C19" s="324" t="str">
        <f>'NIHBUD-1'!B18</f>
        <v>GSR - sum</v>
      </c>
      <c r="D19" s="336">
        <f t="shared" si="0"/>
        <v>39031</v>
      </c>
      <c r="E19" s="336"/>
      <c r="F19" s="336"/>
      <c r="G19" s="336">
        <f>'NIHBUD-1'!F18</f>
        <v>7501</v>
      </c>
      <c r="H19" s="336">
        <f>'NIHBUD-1'!S18</f>
        <v>7650</v>
      </c>
      <c r="I19" s="336">
        <f>'NIHBUD-1'!AE18</f>
        <v>7803</v>
      </c>
      <c r="J19" s="336">
        <f>'NIHBUD-1'!AQ18</f>
        <v>7959</v>
      </c>
      <c r="K19" s="336">
        <f>'NIHBUD-1'!BC18</f>
        <v>8118</v>
      </c>
    </row>
    <row r="20" spans="2:11">
      <c r="B20" s="339"/>
      <c r="C20" s="335"/>
      <c r="D20" s="336">
        <f t="shared" si="0"/>
        <v>0</v>
      </c>
      <c r="E20" s="336"/>
      <c r="F20" s="336"/>
      <c r="G20" s="336"/>
      <c r="H20" s="336"/>
      <c r="I20" s="336"/>
      <c r="J20" s="336"/>
      <c r="K20" s="336"/>
    </row>
    <row r="21" spans="2:11">
      <c r="B21" s="334"/>
      <c r="C21" s="324"/>
      <c r="D21" s="336"/>
      <c r="E21" s="336"/>
      <c r="F21" s="336"/>
      <c r="G21" s="336"/>
      <c r="H21" s="336"/>
      <c r="I21" s="336"/>
      <c r="J21" s="336"/>
      <c r="K21" s="336"/>
    </row>
    <row r="22" spans="2:11">
      <c r="B22" s="334" t="s">
        <v>86</v>
      </c>
      <c r="C22" s="335"/>
      <c r="D22" s="336">
        <f>SUM(D13:D21)</f>
        <v>223479</v>
      </c>
      <c r="E22" s="336"/>
      <c r="F22" s="336"/>
      <c r="G22" s="336">
        <f>SUM(G13:G20)</f>
        <v>34347</v>
      </c>
      <c r="H22" s="336">
        <f>SUM(H13:H20)</f>
        <v>35634</v>
      </c>
      <c r="I22" s="336">
        <f>SUM(I13:I20)</f>
        <v>49285</v>
      </c>
      <c r="J22" s="336">
        <f t="shared" ref="J22:K22" si="1">SUM(J13:J20)</f>
        <v>51591</v>
      </c>
      <c r="K22" s="336">
        <f t="shared" si="1"/>
        <v>52622</v>
      </c>
    </row>
    <row r="23" spans="2:11">
      <c r="B23" s="340" t="s">
        <v>87</v>
      </c>
      <c r="C23" s="335"/>
      <c r="D23" s="336">
        <f>SUM(G23:K23)</f>
        <v>37618</v>
      </c>
      <c r="E23" s="336"/>
      <c r="F23" s="336"/>
      <c r="G23" s="336">
        <f>SUM('NIHBUD-1'!J13:J18)</f>
        <v>5404</v>
      </c>
      <c r="H23" s="336">
        <f>SUM('NIHBUD-1'!V13:V18)</f>
        <v>6012</v>
      </c>
      <c r="I23" s="336">
        <f>SUM('NIHBUD-1'!AH13:AH18)</f>
        <v>8034</v>
      </c>
      <c r="J23" s="336">
        <f>SUM('NIHBUD-1'!AT13:AT18)</f>
        <v>8854</v>
      </c>
      <c r="K23" s="336">
        <f>SUM('NIHBUD-1'!BF13:BF18)</f>
        <v>9314</v>
      </c>
    </row>
    <row r="24" spans="2:11">
      <c r="B24" s="334" t="s">
        <v>88</v>
      </c>
      <c r="C24" s="335"/>
      <c r="D24" s="336">
        <f>SUM(G24:K24)</f>
        <v>67659.38</v>
      </c>
      <c r="E24" s="336"/>
      <c r="F24" s="336"/>
      <c r="G24" s="336">
        <f>'NIHBUD-1'!J21</f>
        <v>12002.380000000001</v>
      </c>
      <c r="H24" s="336">
        <f>'NIHBUD-1'!V21</f>
        <v>12723</v>
      </c>
      <c r="I24" s="336">
        <f>'NIHBUD-1'!AH21</f>
        <v>13486</v>
      </c>
      <c r="J24" s="336">
        <f>'NIHBUD-1'!AT21</f>
        <v>14295</v>
      </c>
      <c r="K24" s="336">
        <f>'NIHBUD-1'!BF21</f>
        <v>15153</v>
      </c>
    </row>
    <row r="25" spans="2:11" ht="21.75" customHeight="1">
      <c r="B25" s="341" t="s">
        <v>89</v>
      </c>
      <c r="C25" s="314"/>
      <c r="D25" s="342">
        <f>D22+D23+D24</f>
        <v>328756.38</v>
      </c>
      <c r="E25" s="342"/>
      <c r="F25" s="342"/>
      <c r="G25" s="342">
        <f t="shared" ref="G25:H25" si="2">G22+G23+G24</f>
        <v>51753.380000000005</v>
      </c>
      <c r="H25" s="342">
        <f t="shared" si="2"/>
        <v>54369</v>
      </c>
      <c r="I25" s="342">
        <f>I22+I23+I24</f>
        <v>70805</v>
      </c>
      <c r="J25" s="342">
        <f t="shared" ref="J25:K25" si="3">J22+J23+J24</f>
        <v>74740</v>
      </c>
      <c r="K25" s="342">
        <f t="shared" si="3"/>
        <v>77089</v>
      </c>
    </row>
    <row r="26" spans="2:11">
      <c r="B26" s="343" t="s">
        <v>90</v>
      </c>
      <c r="C26" s="314"/>
      <c r="D26" s="337"/>
      <c r="E26" s="337"/>
      <c r="F26" s="337"/>
      <c r="G26" s="337"/>
      <c r="H26" s="337"/>
      <c r="I26" s="337"/>
      <c r="J26" s="337"/>
      <c r="K26" s="337"/>
    </row>
    <row r="27" spans="2:11">
      <c r="B27" s="339"/>
      <c r="C27" s="314"/>
      <c r="D27" s="337"/>
      <c r="E27" s="337"/>
      <c r="F27" s="337"/>
      <c r="G27" s="337"/>
      <c r="H27" s="337"/>
      <c r="I27" s="337"/>
      <c r="J27" s="337"/>
      <c r="K27" s="337"/>
    </row>
    <row r="28" spans="2:11">
      <c r="B28" s="339" t="s">
        <v>91</v>
      </c>
      <c r="C28" s="314"/>
      <c r="D28" s="337">
        <f>SUM(G28:K28)</f>
        <v>0</v>
      </c>
      <c r="E28" s="337"/>
      <c r="F28" s="337"/>
      <c r="G28" s="337">
        <f>'NIHBUD-1'!L28</f>
        <v>0</v>
      </c>
      <c r="H28" s="337">
        <f>'NIHBUD-1'!X28</f>
        <v>0</v>
      </c>
      <c r="I28" s="337">
        <f>'NIHBUD-1'!AJ28</f>
        <v>0</v>
      </c>
      <c r="J28" s="337">
        <f>'NIHBUD-1'!AV28</f>
        <v>0</v>
      </c>
      <c r="K28" s="337">
        <f>'NIHBUD-1'!BH28</f>
        <v>0</v>
      </c>
    </row>
    <row r="29" spans="2:11">
      <c r="B29" s="339"/>
      <c r="C29" s="314"/>
      <c r="D29" s="337">
        <f t="shared" ref="D29:D36" si="4">SUM(G29:K29)</f>
        <v>0</v>
      </c>
      <c r="E29" s="337"/>
      <c r="F29" s="337"/>
      <c r="G29" s="337"/>
      <c r="H29" s="337"/>
      <c r="I29" s="337"/>
      <c r="J29" s="337"/>
      <c r="K29" s="337"/>
    </row>
    <row r="30" spans="2:11">
      <c r="B30" s="344" t="s">
        <v>92</v>
      </c>
      <c r="C30" s="345"/>
      <c r="D30" s="337">
        <f t="shared" si="4"/>
        <v>0</v>
      </c>
      <c r="E30" s="336"/>
      <c r="F30" s="336"/>
      <c r="G30" s="336">
        <f>'NIHBUD-1'!L35</f>
        <v>0</v>
      </c>
      <c r="H30" s="336">
        <f>'NIHBUD-1'!X35</f>
        <v>0</v>
      </c>
      <c r="I30" s="336">
        <f>'NIHBUD-1'!AJ35</f>
        <v>0</v>
      </c>
      <c r="J30" s="336">
        <f>'NIHBUD-1'!AV35</f>
        <v>0</v>
      </c>
      <c r="K30" s="336">
        <f>'NIHBUD-1'!BH35</f>
        <v>0</v>
      </c>
    </row>
    <row r="31" spans="2:11">
      <c r="B31" s="344"/>
      <c r="C31" s="345"/>
      <c r="D31" s="337">
        <f t="shared" si="4"/>
        <v>0</v>
      </c>
      <c r="E31" s="336"/>
      <c r="F31" s="336"/>
      <c r="G31" s="336"/>
      <c r="H31" s="336"/>
      <c r="I31" s="336"/>
      <c r="J31" s="336"/>
      <c r="K31" s="336"/>
    </row>
    <row r="32" spans="2:11">
      <c r="B32" s="344" t="s">
        <v>93</v>
      </c>
      <c r="C32" s="345"/>
      <c r="D32" s="337">
        <f t="shared" si="4"/>
        <v>0</v>
      </c>
      <c r="E32" s="336"/>
      <c r="F32" s="336"/>
      <c r="G32" s="336">
        <f>'NIHBUD-1'!L44</f>
        <v>0</v>
      </c>
      <c r="H32" s="336">
        <f>'NIHBUD-1'!X44</f>
        <v>0</v>
      </c>
      <c r="I32" s="336">
        <f>'NIHBUD-1'!AJ44</f>
        <v>0</v>
      </c>
      <c r="J32" s="336">
        <f>'NIHBUD-1'!AV44</f>
        <v>0</v>
      </c>
      <c r="K32" s="336">
        <f>'NIHBUD-1'!BH44</f>
        <v>0</v>
      </c>
    </row>
    <row r="33" spans="2:11">
      <c r="B33" s="346"/>
      <c r="C33" s="315"/>
      <c r="D33" s="337">
        <f t="shared" si="4"/>
        <v>0</v>
      </c>
      <c r="E33" s="336"/>
      <c r="F33" s="336"/>
      <c r="G33" s="336"/>
      <c r="H33" s="336"/>
      <c r="I33" s="336"/>
      <c r="J33" s="336"/>
      <c r="K33" s="336"/>
    </row>
    <row r="34" spans="2:11">
      <c r="B34" s="339" t="s">
        <v>94</v>
      </c>
      <c r="C34" s="314"/>
      <c r="D34" s="337">
        <f t="shared" si="4"/>
        <v>0</v>
      </c>
      <c r="E34" s="336"/>
      <c r="F34" s="336"/>
      <c r="G34" s="336"/>
      <c r="H34" s="336"/>
      <c r="I34" s="336"/>
      <c r="J34" s="336"/>
      <c r="K34" s="336"/>
    </row>
    <row r="35" spans="2:11">
      <c r="B35" s="338" t="s">
        <v>95</v>
      </c>
      <c r="C35" s="314"/>
      <c r="D35" s="337">
        <f t="shared" si="4"/>
        <v>106184</v>
      </c>
      <c r="E35" s="336"/>
      <c r="F35" s="336"/>
      <c r="G35" s="336">
        <f>'NIHBUD-1'!F37</f>
        <v>20000</v>
      </c>
      <c r="H35" s="336">
        <f>'NIHBUD-1'!S37</f>
        <v>20600</v>
      </c>
      <c r="I35" s="336">
        <f>'NIHBUD-1'!AE37</f>
        <v>21218</v>
      </c>
      <c r="J35" s="336">
        <f>'NIHBUD-1'!AQ37</f>
        <v>21855</v>
      </c>
      <c r="K35" s="336">
        <f>'NIHBUD-1'!BC37</f>
        <v>22511</v>
      </c>
    </row>
    <row r="36" spans="2:11">
      <c r="B36" s="338" t="s">
        <v>96</v>
      </c>
      <c r="C36" s="317"/>
      <c r="D36" s="337">
        <f t="shared" si="4"/>
        <v>0</v>
      </c>
      <c r="E36" s="336"/>
      <c r="F36" s="336"/>
      <c r="G36" s="336">
        <f>'NIHBUD-1'!F38</f>
        <v>0</v>
      </c>
      <c r="H36" s="336">
        <f>'NIHBUD-1'!S38</f>
        <v>0</v>
      </c>
      <c r="I36" s="336">
        <f>'NIHBUD-1'!AE38</f>
        <v>0</v>
      </c>
      <c r="J36" s="336">
        <f>'NIHBUD-1'!AQ38</f>
        <v>0</v>
      </c>
      <c r="K36" s="336">
        <f>'NIHBUD-1'!BC38</f>
        <v>0</v>
      </c>
    </row>
    <row r="37" spans="2:11">
      <c r="B37" s="338"/>
      <c r="C37" s="317"/>
      <c r="D37" s="337"/>
      <c r="E37" s="336"/>
      <c r="F37" s="336"/>
      <c r="G37" s="336"/>
      <c r="H37" s="336"/>
      <c r="I37" s="336"/>
      <c r="J37" s="336"/>
      <c r="K37" s="336"/>
    </row>
    <row r="38" spans="2:11">
      <c r="B38" s="338"/>
      <c r="C38" s="317"/>
      <c r="D38" s="337"/>
      <c r="E38" s="336"/>
      <c r="F38" s="336"/>
      <c r="G38" s="336"/>
      <c r="H38" s="336"/>
      <c r="I38" s="336"/>
      <c r="J38" s="336"/>
      <c r="K38" s="336"/>
    </row>
    <row r="39" spans="2:11">
      <c r="B39" s="343" t="s">
        <v>103</v>
      </c>
      <c r="C39" s="317"/>
      <c r="D39" s="337"/>
      <c r="E39" s="336"/>
      <c r="F39" s="336"/>
      <c r="G39" s="336"/>
      <c r="H39" s="336"/>
      <c r="I39" s="336"/>
      <c r="J39" s="336"/>
      <c r="K39" s="336"/>
    </row>
    <row r="40" spans="2:11">
      <c r="B40" s="358" t="str">
        <f>'NIHBUD-1'!D48</f>
        <v>#1: MSKCC</v>
      </c>
      <c r="C40" s="317"/>
      <c r="D40" s="336">
        <f t="shared" ref="D40:D42" si="5">SUM(G40:K40)</f>
        <v>500000</v>
      </c>
      <c r="E40" s="336"/>
      <c r="F40" s="336"/>
      <c r="G40" s="336">
        <f>'NIHBUD-1'!E48</f>
        <v>100000</v>
      </c>
      <c r="H40" s="336">
        <f>'NIHBUD-1'!S48</f>
        <v>100000</v>
      </c>
      <c r="I40" s="336">
        <f>'NIHBUD-1'!AE48</f>
        <v>100000</v>
      </c>
      <c r="J40" s="336">
        <f>'NIHBUD-1'!AQ48</f>
        <v>100000</v>
      </c>
      <c r="K40" s="336">
        <f>'NIHBUD-1'!BC48</f>
        <v>100000</v>
      </c>
    </row>
    <row r="41" spans="2:11">
      <c r="B41" s="358" t="str">
        <f>'NIHBUD-1'!D49</f>
        <v>#2: Maryland</v>
      </c>
      <c r="C41" s="317"/>
      <c r="D41" s="336">
        <f t="shared" si="5"/>
        <v>282287.84879999998</v>
      </c>
      <c r="E41" s="336"/>
      <c r="F41" s="336"/>
      <c r="G41" s="336">
        <f>'NIHBUD-1'!E49</f>
        <v>53200</v>
      </c>
      <c r="H41" s="336">
        <f>'NIHBUD-1'!S49</f>
        <v>54780.951999999997</v>
      </c>
      <c r="I41" s="336">
        <f>'NIHBUD-1'!AE49</f>
        <v>56409.023999999998</v>
      </c>
      <c r="J41" s="336">
        <f>'NIHBUD-1'!AQ49</f>
        <v>58085.644800000009</v>
      </c>
      <c r="K41" s="336">
        <f>'NIHBUD-1'!BC49</f>
        <v>59812.227999999988</v>
      </c>
    </row>
    <row r="42" spans="2:11">
      <c r="B42" s="358" t="str">
        <f>'NIHBUD-1'!D50</f>
        <v>#3: Tulane</v>
      </c>
      <c r="C42" s="317"/>
      <c r="D42" s="336">
        <f t="shared" si="5"/>
        <v>139888.245</v>
      </c>
      <c r="E42" s="336"/>
      <c r="F42" s="336"/>
      <c r="G42" s="336">
        <f>'NIHBUD-1'!E50</f>
        <v>27222.440000000002</v>
      </c>
      <c r="H42" s="336">
        <f>'NIHBUD-1'!S50</f>
        <v>27588.154999999999</v>
      </c>
      <c r="I42" s="336">
        <f>'NIHBUD-1'!AE50</f>
        <v>27965.91</v>
      </c>
      <c r="J42" s="336">
        <f>'NIHBUD-1'!AQ50</f>
        <v>28355.705000000002</v>
      </c>
      <c r="K42" s="336">
        <f>'NIHBUD-1'!BC50</f>
        <v>28756.035</v>
      </c>
    </row>
    <row r="43" spans="2:11">
      <c r="B43" s="338"/>
      <c r="C43" s="317"/>
      <c r="D43" s="337"/>
      <c r="E43" s="336"/>
      <c r="F43" s="336"/>
      <c r="G43" s="336"/>
      <c r="H43" s="336"/>
      <c r="I43" s="336"/>
      <c r="J43" s="336"/>
      <c r="K43" s="336"/>
    </row>
    <row r="44" spans="2:11">
      <c r="B44" s="338"/>
      <c r="C44" s="317"/>
      <c r="D44" s="336"/>
      <c r="E44" s="336"/>
      <c r="F44" s="336"/>
      <c r="G44" s="336"/>
      <c r="H44" s="336"/>
      <c r="I44" s="336"/>
      <c r="J44" s="336"/>
      <c r="K44" s="336"/>
    </row>
    <row r="45" spans="2:11">
      <c r="B45" s="339" t="s">
        <v>97</v>
      </c>
      <c r="C45" s="314"/>
      <c r="D45" s="342">
        <f>SUM(D25:D42)</f>
        <v>1357116.4737999998</v>
      </c>
      <c r="E45" s="342"/>
      <c r="F45" s="342"/>
      <c r="G45" s="342">
        <f>SUM(G25:G42)</f>
        <v>252175.82</v>
      </c>
      <c r="H45" s="342">
        <f t="shared" ref="H45:K45" si="6">SUM(H25:H42)</f>
        <v>257338.10699999999</v>
      </c>
      <c r="I45" s="342">
        <f t="shared" si="6"/>
        <v>276397.93400000001</v>
      </c>
      <c r="J45" s="342">
        <f t="shared" si="6"/>
        <v>283036.34980000003</v>
      </c>
      <c r="K45" s="342">
        <f t="shared" si="6"/>
        <v>288168.26299999998</v>
      </c>
    </row>
    <row r="46" spans="2:11">
      <c r="B46" s="339" t="s">
        <v>104</v>
      </c>
      <c r="C46" s="359">
        <f>'NIHBUD-1'!I56</f>
        <v>0.54500000000000004</v>
      </c>
      <c r="D46" s="336">
        <f>SUM(G46:K46)</f>
        <v>442281</v>
      </c>
      <c r="E46" s="336"/>
      <c r="F46" s="336"/>
      <c r="G46" s="336">
        <f>'NIHBUD-1'!J56</f>
        <v>134751</v>
      </c>
      <c r="H46" s="336">
        <f>'NIHBUD-1'!V56</f>
        <v>62246</v>
      </c>
      <c r="I46" s="336">
        <f>'NIHBUD-1'!AH55</f>
        <v>78537</v>
      </c>
      <c r="J46" s="336">
        <f>'NIHBUD-1'!AT55</f>
        <v>82300</v>
      </c>
      <c r="K46" s="336">
        <f>'NIHBUD-1'!BF55</f>
        <v>84447</v>
      </c>
    </row>
    <row r="47" spans="2:11">
      <c r="B47" s="334"/>
      <c r="C47" s="317"/>
      <c r="D47" s="336"/>
      <c r="E47" s="336"/>
      <c r="F47" s="336"/>
      <c r="G47" s="336"/>
      <c r="H47" s="336"/>
      <c r="I47" s="336"/>
      <c r="J47" s="336"/>
      <c r="K47" s="336"/>
    </row>
    <row r="48" spans="2:11">
      <c r="B48" s="339" t="s">
        <v>98</v>
      </c>
      <c r="C48" s="314"/>
      <c r="D48" s="342">
        <f>SUM(G48:K48)</f>
        <v>241044</v>
      </c>
      <c r="E48" s="342"/>
      <c r="F48" s="342"/>
      <c r="G48" s="342">
        <f>'NIHBUD-1'!L56</f>
        <v>73439</v>
      </c>
      <c r="H48" s="342">
        <f>'NIHBUD-1'!X56</f>
        <v>33924</v>
      </c>
      <c r="I48" s="342">
        <f>'NIHBUD-1'!AJ55</f>
        <v>42803</v>
      </c>
      <c r="J48" s="342">
        <f>'NIHBUD-1'!AV55</f>
        <v>44854</v>
      </c>
      <c r="K48" s="342">
        <f>'NIHBUD-1'!BH55</f>
        <v>46024</v>
      </c>
    </row>
    <row r="49" spans="1:11">
      <c r="B49" s="334"/>
      <c r="C49" s="347"/>
      <c r="D49" s="348"/>
      <c r="E49" s="348"/>
      <c r="F49" s="348"/>
      <c r="G49" s="349"/>
      <c r="H49" s="349"/>
      <c r="I49" s="349"/>
      <c r="J49" s="349"/>
      <c r="K49" s="349"/>
    </row>
    <row r="50" spans="1:11" ht="18">
      <c r="B50" s="350" t="s">
        <v>17</v>
      </c>
      <c r="C50" s="351"/>
      <c r="D50" s="352">
        <f>SUM(G50:K50)</f>
        <v>1598160.4738</v>
      </c>
      <c r="E50" s="353"/>
      <c r="F50" s="353"/>
      <c r="G50" s="353">
        <f>G45+G48</f>
        <v>325614.82</v>
      </c>
      <c r="H50" s="353">
        <f>H45+H48</f>
        <v>291262.10699999996</v>
      </c>
      <c r="I50" s="353">
        <f>I45+I48</f>
        <v>319200.93400000001</v>
      </c>
      <c r="J50" s="353">
        <f t="shared" ref="J50:K50" si="7">J45+J48</f>
        <v>327890.34980000003</v>
      </c>
      <c r="K50" s="353">
        <f t="shared" si="7"/>
        <v>334192.26299999998</v>
      </c>
    </row>
    <row r="51" spans="1:11">
      <c r="B51" s="317"/>
      <c r="C51" s="317"/>
      <c r="D51" s="315"/>
      <c r="E51" s="315"/>
      <c r="F51" s="315"/>
      <c r="G51" s="354"/>
      <c r="H51" s="354"/>
      <c r="I51" s="354"/>
      <c r="J51" s="354"/>
      <c r="K51" s="354"/>
    </row>
    <row r="52" spans="1:11">
      <c r="B52" s="355"/>
      <c r="C52" s="355"/>
      <c r="D52" s="355"/>
      <c r="E52" s="355"/>
      <c r="F52" s="355"/>
      <c r="G52" s="356"/>
      <c r="H52" s="356"/>
      <c r="I52" s="356"/>
      <c r="J52" s="356"/>
      <c r="K52" s="356"/>
    </row>
    <row r="55" spans="1:11">
      <c r="B55" s="317"/>
      <c r="C55" s="317"/>
      <c r="D55" s="317"/>
      <c r="E55" s="317"/>
      <c r="F55" s="317"/>
      <c r="G55" s="317"/>
      <c r="H55" s="317"/>
      <c r="I55" s="317"/>
      <c r="J55" s="317"/>
      <c r="K55" s="317"/>
    </row>
    <row r="56" spans="1:11" s="317" customFormat="1">
      <c r="A56" s="318"/>
    </row>
    <row r="57" spans="1:11" s="317" customFormat="1">
      <c r="A57" s="318"/>
    </row>
    <row r="58" spans="1:11" s="317" customFormat="1">
      <c r="A58" s="318"/>
    </row>
    <row r="59" spans="1:11" s="317" customFormat="1">
      <c r="A59" s="318"/>
    </row>
    <row r="60" spans="1:11" s="317" customFormat="1">
      <c r="A60" s="318"/>
    </row>
    <row r="61" spans="1:11" s="317" customFormat="1">
      <c r="A61" s="318"/>
    </row>
    <row r="62" spans="1:11" s="317" customFormat="1">
      <c r="A62" s="318"/>
    </row>
    <row r="63" spans="1:11" s="317" customFormat="1">
      <c r="A63" s="318"/>
    </row>
    <row r="64" spans="1:11" s="317" customFormat="1">
      <c r="A64" s="318"/>
    </row>
    <row r="65" spans="1:1" s="317" customFormat="1">
      <c r="A65" s="318"/>
    </row>
    <row r="66" spans="1:1" s="317" customFormat="1">
      <c r="A66" s="318"/>
    </row>
    <row r="67" spans="1:1" s="317" customFormat="1">
      <c r="A67" s="318"/>
    </row>
    <row r="68" spans="1:1" s="317" customFormat="1">
      <c r="A68" s="318"/>
    </row>
    <row r="69" spans="1:1" s="317" customFormat="1">
      <c r="A69" s="318"/>
    </row>
    <row r="70" spans="1:1" s="317" customFormat="1">
      <c r="A70" s="318"/>
    </row>
    <row r="71" spans="1:1" s="317" customFormat="1">
      <c r="A71" s="318"/>
    </row>
    <row r="72" spans="1:1" s="317" customFormat="1">
      <c r="A72" s="318"/>
    </row>
    <row r="73" spans="1:1" s="317" customFormat="1">
      <c r="A73" s="318"/>
    </row>
    <row r="74" spans="1:1" s="317" customFormat="1">
      <c r="A74" s="318"/>
    </row>
    <row r="75" spans="1:1" s="317" customFormat="1" ht="13" customHeight="1">
      <c r="A75" s="318"/>
    </row>
    <row r="76" spans="1:1" s="317" customFormat="1">
      <c r="A76" s="318"/>
    </row>
    <row r="77" spans="1:1" s="317" customFormat="1">
      <c r="A77" s="318"/>
    </row>
    <row r="78" spans="1:1" s="317" customFormat="1">
      <c r="A78" s="318"/>
    </row>
    <row r="79" spans="1:1" s="317" customFormat="1">
      <c r="A79" s="318"/>
    </row>
    <row r="80" spans="1:1" s="317" customFormat="1">
      <c r="A80" s="318"/>
    </row>
    <row r="81" spans="1:1" s="317" customFormat="1">
      <c r="A81" s="318"/>
    </row>
  </sheetData>
  <printOptions horizontalCentered="1"/>
  <pageMargins left="1" right="1" top="1" bottom="1" header="0.5" footer="0.5"/>
  <pageSetup scale="80" orientation="portrait" horizontalDpi="1200" verticalDpi="1200"/>
  <headerFooter alignWithMargins="0">
    <oddHeader>&amp;R&amp;D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C19" transitionEvaluation="1" transitionEntry="1" enableFormatConditionsCalculation="0"/>
  <dimension ref="A1:BS75"/>
  <sheetViews>
    <sheetView view="pageBreakPreview" topLeftCell="C19" zoomScaleSheetLayoutView="100" workbookViewId="0">
      <selection activeCell="BH40" activeCellId="2" sqref="BC13:BC19 BF13:BF20 BH40"/>
    </sheetView>
  </sheetViews>
  <sheetFormatPr baseColWidth="10" defaultColWidth="9.6640625" defaultRowHeight="14" x14ac:dyDescent="0"/>
  <cols>
    <col min="1" max="1" width="11.83203125" style="9" customWidth="1"/>
    <col min="2" max="2" width="10" style="9" bestFit="1" customWidth="1"/>
    <col min="3" max="3" width="4" style="117" customWidth="1"/>
    <col min="4" max="4" width="7.1640625" style="117" customWidth="1"/>
    <col min="5" max="5" width="9.6640625" style="9" customWidth="1"/>
    <col min="6" max="6" width="8.33203125" style="9" customWidth="1"/>
    <col min="7" max="7" width="7.33203125" style="9" customWidth="1"/>
    <col min="8" max="8" width="6" style="142" bestFit="1" customWidth="1"/>
    <col min="9" max="9" width="7" style="142" customWidth="1"/>
    <col min="10" max="10" width="7.83203125" style="9" customWidth="1"/>
    <col min="11" max="11" width="2.33203125" style="9" customWidth="1"/>
    <col min="12" max="12" width="8.6640625" style="56" bestFit="1" customWidth="1"/>
    <col min="13" max="13" width="2.33203125" style="9" customWidth="1"/>
    <col min="14" max="14" width="12.1640625" style="9" customWidth="1"/>
    <col min="15" max="15" width="11.6640625" style="9" customWidth="1"/>
    <col min="16" max="16" width="4" style="9" customWidth="1"/>
    <col min="17" max="17" width="7.6640625" style="9" bestFit="1" customWidth="1"/>
    <col min="18" max="18" width="6.6640625" style="9" customWidth="1"/>
    <col min="19" max="19" width="12.5" style="9" customWidth="1"/>
    <col min="20" max="20" width="5.83203125" style="9" customWidth="1"/>
    <col min="21" max="21" width="6.6640625" style="142" customWidth="1"/>
    <col min="22" max="22" width="8" style="9" customWidth="1"/>
    <col min="23" max="23" width="2.33203125" style="9" customWidth="1"/>
    <col min="24" max="24" width="8.6640625" style="126" customWidth="1"/>
    <col min="25" max="25" width="2.1640625" style="9" customWidth="1"/>
    <col min="26" max="26" width="12.1640625" style="6" customWidth="1"/>
    <col min="27" max="27" width="11.5" style="6" customWidth="1"/>
    <col min="28" max="28" width="4.1640625" style="6" customWidth="1"/>
    <col min="29" max="29" width="7.6640625" style="6" bestFit="1" customWidth="1"/>
    <col min="30" max="30" width="6.6640625" style="6" customWidth="1"/>
    <col min="31" max="31" width="12.6640625" style="6" customWidth="1"/>
    <col min="32" max="32" width="6.33203125" style="6" customWidth="1"/>
    <col min="33" max="33" width="5.1640625" style="135" customWidth="1"/>
    <col min="34" max="34" width="7.83203125" style="6" customWidth="1"/>
    <col min="35" max="35" width="2.33203125" style="6" customWidth="1"/>
    <col min="36" max="36" width="8.6640625" style="42" customWidth="1"/>
    <col min="37" max="37" width="2.33203125" style="6" customWidth="1"/>
    <col min="38" max="38" width="12" style="9" customWidth="1"/>
    <col min="39" max="39" width="11.5" style="9" customWidth="1"/>
    <col min="40" max="40" width="4" style="9" customWidth="1"/>
    <col min="41" max="41" width="7.6640625" style="9" bestFit="1" customWidth="1"/>
    <col min="42" max="42" width="6.6640625" style="9" customWidth="1"/>
    <col min="43" max="43" width="12.1640625" style="9" customWidth="1"/>
    <col min="44" max="44" width="6.33203125" style="9" customWidth="1"/>
    <col min="45" max="45" width="5.6640625" style="142" customWidth="1"/>
    <col min="46" max="46" width="7.83203125" style="9" customWidth="1"/>
    <col min="47" max="47" width="2.33203125" style="9" customWidth="1"/>
    <col min="48" max="48" width="8.6640625" style="56" customWidth="1"/>
    <col min="49" max="49" width="2.1640625" style="9" customWidth="1"/>
    <col min="50" max="50" width="12.1640625" style="9" customWidth="1"/>
    <col min="51" max="51" width="10.6640625" style="9" customWidth="1"/>
    <col min="52" max="52" width="4" style="9" customWidth="1"/>
    <col min="53" max="53" width="7.6640625" style="9" bestFit="1" customWidth="1"/>
    <col min="54" max="54" width="6.6640625" style="9" customWidth="1"/>
    <col min="55" max="55" width="12.1640625" style="9" customWidth="1"/>
    <col min="56" max="56" width="5.5" style="9" customWidth="1"/>
    <col min="57" max="57" width="5.1640625" style="142" customWidth="1"/>
    <col min="58" max="58" width="8" style="9" customWidth="1"/>
    <col min="59" max="59" width="2.33203125" style="9" customWidth="1"/>
    <col min="60" max="60" width="8.6640625" style="56" customWidth="1"/>
    <col min="61" max="61" width="2.33203125" style="9" customWidth="1"/>
    <col min="62" max="62" width="16.6640625" style="9" customWidth="1"/>
    <col min="63" max="63" width="10.83203125" style="9" customWidth="1"/>
    <col min="64" max="64" width="1.5" style="9" bestFit="1" customWidth="1"/>
    <col min="65" max="65" width="8.83203125" style="9" bestFit="1" customWidth="1"/>
    <col min="66" max="66" width="9.1640625" style="9" customWidth="1"/>
    <col min="67" max="68" width="8.83203125" style="9" bestFit="1" customWidth="1"/>
    <col min="69" max="69" width="2.1640625" style="9" customWidth="1"/>
    <col min="70" max="70" width="14.33203125" style="9" customWidth="1"/>
    <col min="71" max="71" width="3.6640625" style="9" customWidth="1"/>
    <col min="72" max="16384" width="9.6640625" style="9"/>
  </cols>
  <sheetData>
    <row r="1" spans="1:71" s="22" customFormat="1" ht="20" thickBot="1">
      <c r="A1" s="394" t="s">
        <v>1</v>
      </c>
      <c r="B1" s="394"/>
      <c r="C1" s="394"/>
      <c r="D1" s="394"/>
      <c r="E1" s="394"/>
      <c r="F1" s="394"/>
      <c r="G1" s="394"/>
      <c r="H1" s="394"/>
      <c r="I1" s="394"/>
      <c r="J1" s="394"/>
      <c r="K1" s="394"/>
      <c r="L1" s="394"/>
      <c r="M1" s="394"/>
      <c r="N1" s="395" t="s">
        <v>52</v>
      </c>
      <c r="O1" s="395"/>
      <c r="P1" s="395"/>
      <c r="Q1" s="395"/>
      <c r="R1" s="395"/>
      <c r="S1" s="395"/>
      <c r="T1" s="395"/>
      <c r="U1" s="395"/>
      <c r="V1" s="395"/>
      <c r="W1" s="395"/>
      <c r="X1" s="395"/>
      <c r="Y1" s="395"/>
      <c r="Z1" s="396" t="s">
        <v>52</v>
      </c>
      <c r="AA1" s="396"/>
      <c r="AB1" s="396"/>
      <c r="AC1" s="396"/>
      <c r="AD1" s="396"/>
      <c r="AE1" s="396"/>
      <c r="AF1" s="396"/>
      <c r="AG1" s="396"/>
      <c r="AH1" s="396"/>
      <c r="AI1" s="396"/>
      <c r="AJ1" s="396"/>
      <c r="AK1" s="396"/>
      <c r="AL1" s="397" t="s">
        <v>52</v>
      </c>
      <c r="AM1" s="397"/>
      <c r="AN1" s="397"/>
      <c r="AO1" s="397"/>
      <c r="AP1" s="397"/>
      <c r="AQ1" s="397"/>
      <c r="AR1" s="397"/>
      <c r="AS1" s="397"/>
      <c r="AT1" s="397"/>
      <c r="AU1" s="397"/>
      <c r="AV1" s="397"/>
      <c r="AW1" s="397"/>
      <c r="AX1" s="396" t="s">
        <v>52</v>
      </c>
      <c r="AY1" s="396"/>
      <c r="AZ1" s="396"/>
      <c r="BA1" s="396"/>
      <c r="BB1" s="396"/>
      <c r="BC1" s="396"/>
      <c r="BD1" s="396"/>
      <c r="BE1" s="396"/>
      <c r="BF1" s="396"/>
      <c r="BG1" s="396"/>
      <c r="BH1" s="396"/>
      <c r="BI1" s="396"/>
      <c r="BJ1" s="393" t="s">
        <v>52</v>
      </c>
      <c r="BK1" s="393"/>
      <c r="BL1" s="393"/>
      <c r="BM1" s="393"/>
      <c r="BN1" s="393"/>
      <c r="BO1" s="393"/>
      <c r="BP1" s="393"/>
      <c r="BQ1" s="393"/>
      <c r="BR1" s="393"/>
      <c r="BS1" s="393"/>
    </row>
    <row r="2" spans="1:71" s="238" customFormat="1" ht="6" customHeight="1" thickTop="1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5"/>
      <c r="AA2" s="235"/>
      <c r="AB2" s="235"/>
      <c r="AC2" s="235"/>
      <c r="AD2" s="235"/>
      <c r="AE2" s="235"/>
      <c r="AF2" s="235"/>
      <c r="AG2" s="235"/>
      <c r="AH2" s="235"/>
      <c r="AI2" s="235"/>
      <c r="AJ2" s="235"/>
      <c r="AK2" s="235"/>
      <c r="AL2" s="236"/>
      <c r="AM2" s="236"/>
      <c r="AN2" s="236"/>
      <c r="AO2" s="236"/>
      <c r="AP2" s="236"/>
      <c r="AQ2" s="236"/>
      <c r="AR2" s="236"/>
      <c r="AS2" s="236"/>
      <c r="AT2" s="236"/>
      <c r="AU2" s="236"/>
      <c r="AV2" s="236"/>
      <c r="AW2" s="236"/>
      <c r="AX2" s="235"/>
      <c r="AY2" s="235"/>
      <c r="AZ2" s="235"/>
      <c r="BA2" s="235"/>
      <c r="BB2" s="235"/>
      <c r="BC2" s="235"/>
      <c r="BD2" s="235"/>
      <c r="BE2" s="235"/>
      <c r="BF2" s="235"/>
      <c r="BG2" s="235"/>
      <c r="BH2" s="235"/>
      <c r="BI2" s="235"/>
      <c r="BJ2" s="237"/>
      <c r="BK2" s="237"/>
      <c r="BL2" s="237"/>
      <c r="BM2" s="237"/>
      <c r="BN2" s="237"/>
      <c r="BO2" s="237"/>
      <c r="BP2" s="237"/>
      <c r="BQ2" s="237"/>
      <c r="BR2" s="237"/>
      <c r="BS2" s="237"/>
    </row>
    <row r="3" spans="1:71" s="246" customFormat="1">
      <c r="A3" s="239" t="s">
        <v>49</v>
      </c>
      <c r="B3" s="239" t="s">
        <v>107</v>
      </c>
      <c r="C3" s="240"/>
      <c r="D3" s="240"/>
      <c r="E3" s="241"/>
      <c r="F3" s="241"/>
      <c r="G3" s="241"/>
      <c r="H3" s="242"/>
      <c r="I3" s="242"/>
      <c r="J3" s="241"/>
      <c r="K3" s="241"/>
      <c r="L3" s="243"/>
      <c r="M3" s="241"/>
      <c r="N3" s="244" t="str">
        <f t="shared" ref="N3:O5" si="0">A3</f>
        <v>AGENCY:</v>
      </c>
      <c r="O3" s="244" t="str">
        <f t="shared" si="0"/>
        <v>NIH</v>
      </c>
      <c r="P3" s="245"/>
      <c r="Q3" s="245"/>
      <c r="U3" s="247"/>
      <c r="X3" s="248"/>
      <c r="Z3" s="239" t="str">
        <f t="shared" ref="Z3:AA5" si="1">N3</f>
        <v>AGENCY:</v>
      </c>
      <c r="AA3" s="239" t="str">
        <f t="shared" si="1"/>
        <v>NIH</v>
      </c>
      <c r="AB3" s="241"/>
      <c r="AC3" s="241"/>
      <c r="AD3" s="241"/>
      <c r="AE3" s="241"/>
      <c r="AF3" s="241"/>
      <c r="AG3" s="242"/>
      <c r="AH3" s="241"/>
      <c r="AI3" s="241"/>
      <c r="AJ3" s="243"/>
      <c r="AK3" s="241"/>
      <c r="AL3" s="249" t="str">
        <f t="shared" ref="AL3:AM5" si="2">Z3</f>
        <v>AGENCY:</v>
      </c>
      <c r="AM3" s="249" t="str">
        <f t="shared" si="2"/>
        <v>NIH</v>
      </c>
      <c r="AS3" s="247"/>
      <c r="AV3" s="248"/>
      <c r="AX3" s="239" t="str">
        <f t="shared" ref="AX3:AY5" si="3">AL3</f>
        <v>AGENCY:</v>
      </c>
      <c r="AY3" s="239" t="str">
        <f t="shared" si="3"/>
        <v>NIH</v>
      </c>
      <c r="AZ3" s="241"/>
      <c r="BA3" s="241"/>
      <c r="BB3" s="241"/>
      <c r="BC3" s="241"/>
      <c r="BD3" s="241"/>
      <c r="BE3" s="242"/>
      <c r="BF3" s="241"/>
      <c r="BG3" s="241"/>
      <c r="BH3" s="243"/>
      <c r="BI3" s="241"/>
      <c r="BJ3" s="250" t="str">
        <f>A3</f>
        <v>AGENCY:</v>
      </c>
      <c r="BK3" s="250" t="str">
        <f>AY3</f>
        <v>NIH</v>
      </c>
      <c r="BL3" s="250"/>
      <c r="BM3" s="251"/>
      <c r="BN3" s="252"/>
      <c r="BO3" s="252"/>
      <c r="BP3" s="252"/>
      <c r="BQ3" s="252"/>
      <c r="BR3" s="252"/>
      <c r="BS3" s="252"/>
    </row>
    <row r="4" spans="1:71">
      <c r="A4" s="118" t="s">
        <v>50</v>
      </c>
      <c r="B4" s="118" t="s">
        <v>108</v>
      </c>
      <c r="C4" s="109"/>
      <c r="D4" s="109"/>
      <c r="E4" s="6"/>
      <c r="F4" s="4"/>
      <c r="G4" s="4"/>
      <c r="H4" s="136"/>
      <c r="I4" s="135"/>
      <c r="J4" s="6"/>
      <c r="K4" s="6"/>
      <c r="L4" s="127">
        <f ca="1">NOW()</f>
        <v>42624.642068287038</v>
      </c>
      <c r="M4" s="12"/>
      <c r="N4" s="121" t="str">
        <f t="shared" si="0"/>
        <v>GRANT #:</v>
      </c>
      <c r="O4" s="121" t="str">
        <f t="shared" si="0"/>
        <v>new</v>
      </c>
      <c r="P4" s="21"/>
      <c r="Q4" s="21"/>
      <c r="U4" s="143"/>
      <c r="V4" s="13"/>
      <c r="W4" s="13"/>
      <c r="X4" s="128">
        <f ca="1">NOW()</f>
        <v>42624.642068287038</v>
      </c>
      <c r="Y4" s="13"/>
      <c r="Z4" s="118" t="str">
        <f t="shared" si="1"/>
        <v>GRANT #:</v>
      </c>
      <c r="AA4" s="118" t="str">
        <f t="shared" si="1"/>
        <v>new</v>
      </c>
      <c r="AJ4" s="127">
        <f ca="1">NOW()</f>
        <v>42624.642068171299</v>
      </c>
      <c r="AK4" s="12"/>
      <c r="AL4" s="122" t="str">
        <f t="shared" si="2"/>
        <v>GRANT #:</v>
      </c>
      <c r="AM4" s="122" t="str">
        <f t="shared" si="2"/>
        <v>new</v>
      </c>
      <c r="AV4" s="128">
        <f ca="1">NOW()</f>
        <v>42624.642068171299</v>
      </c>
      <c r="AW4" s="105"/>
      <c r="AX4" s="118" t="str">
        <f t="shared" si="3"/>
        <v>GRANT #:</v>
      </c>
      <c r="AY4" s="118" t="str">
        <f t="shared" si="3"/>
        <v>new</v>
      </c>
      <c r="AZ4" s="6"/>
      <c r="BA4" s="6"/>
      <c r="BB4" s="6"/>
      <c r="BC4" s="6"/>
      <c r="BD4" s="4"/>
      <c r="BE4" s="135"/>
      <c r="BF4" s="6"/>
      <c r="BG4" s="6"/>
      <c r="BH4" s="127">
        <f ca="1">NOW()</f>
        <v>42624.642068171299</v>
      </c>
      <c r="BI4" s="12"/>
      <c r="BJ4" s="123" t="str">
        <f>A4</f>
        <v>GRANT #:</v>
      </c>
      <c r="BK4" s="123" t="str">
        <f>AY4</f>
        <v>new</v>
      </c>
      <c r="BL4" s="123"/>
      <c r="BM4" s="81"/>
      <c r="BN4" s="82"/>
      <c r="BO4" s="82"/>
      <c r="BP4" s="82"/>
      <c r="BQ4" s="82"/>
      <c r="BR4" s="83">
        <f ca="1">NOW()</f>
        <v>42624.642068287038</v>
      </c>
      <c r="BS4" s="82"/>
    </row>
    <row r="5" spans="1:71">
      <c r="A5" s="118" t="s">
        <v>51</v>
      </c>
      <c r="B5" s="119" t="s">
        <v>109</v>
      </c>
      <c r="C5" s="109"/>
      <c r="D5" s="109"/>
      <c r="E5" s="6"/>
      <c r="F5" s="4"/>
      <c r="G5" s="4"/>
      <c r="H5" s="136"/>
      <c r="I5" s="135"/>
      <c r="J5" s="6"/>
      <c r="K5" s="6"/>
      <c r="L5" s="42"/>
      <c r="M5" s="12"/>
      <c r="N5" s="121" t="str">
        <f t="shared" si="0"/>
        <v>DUE DATE:</v>
      </c>
      <c r="O5" s="121" t="str">
        <f t="shared" si="0"/>
        <v>10/5/16</v>
      </c>
      <c r="P5" s="21"/>
      <c r="Q5" s="21"/>
      <c r="U5" s="143"/>
      <c r="V5" s="13"/>
      <c r="W5" s="13"/>
      <c r="X5" s="125"/>
      <c r="Y5" s="13"/>
      <c r="Z5" s="118" t="str">
        <f t="shared" si="1"/>
        <v>DUE DATE:</v>
      </c>
      <c r="AA5" s="118" t="str">
        <f t="shared" si="1"/>
        <v>10/5/16</v>
      </c>
      <c r="AK5" s="12"/>
      <c r="AL5" s="122" t="str">
        <f t="shared" si="2"/>
        <v>DUE DATE:</v>
      </c>
      <c r="AM5" s="122" t="str">
        <f t="shared" si="2"/>
        <v>10/5/16</v>
      </c>
      <c r="AW5" s="105"/>
      <c r="AX5" s="118" t="str">
        <f t="shared" si="3"/>
        <v>DUE DATE:</v>
      </c>
      <c r="AY5" s="118" t="str">
        <f t="shared" si="3"/>
        <v>10/5/16</v>
      </c>
      <c r="AZ5" s="6"/>
      <c r="BA5" s="6"/>
      <c r="BB5" s="6"/>
      <c r="BC5" s="6"/>
      <c r="BD5" s="4"/>
      <c r="BE5" s="135"/>
      <c r="BF5" s="6"/>
      <c r="BG5" s="6"/>
      <c r="BH5" s="42"/>
      <c r="BI5" s="12"/>
      <c r="BJ5" s="123" t="str">
        <f>A5</f>
        <v>DUE DATE:</v>
      </c>
      <c r="BK5" s="123" t="str">
        <f>AY5</f>
        <v>10/5/16</v>
      </c>
      <c r="BL5" s="123"/>
      <c r="BM5" s="81"/>
      <c r="BN5" s="82"/>
      <c r="BO5" s="82"/>
      <c r="BP5" s="82"/>
      <c r="BQ5" s="82"/>
      <c r="BR5" s="82"/>
      <c r="BS5" s="82"/>
    </row>
    <row r="6" spans="1:71" s="195" customFormat="1">
      <c r="A6" s="181" t="s">
        <v>3</v>
      </c>
      <c r="B6" s="182">
        <f>DATE(2017,7,1)</f>
        <v>42917</v>
      </c>
      <c r="C6" s="183" t="s">
        <v>42</v>
      </c>
      <c r="D6" s="184">
        <f>B6+364</f>
        <v>43281</v>
      </c>
      <c r="E6" s="185"/>
      <c r="F6" s="186"/>
      <c r="G6" s="186"/>
      <c r="H6" s="187"/>
      <c r="I6" s="188"/>
      <c r="J6" s="185"/>
      <c r="K6" s="185"/>
      <c r="L6" s="189"/>
      <c r="M6" s="190"/>
      <c r="N6" s="191" t="str">
        <f>A6</f>
        <v>BUDGET DATE:</v>
      </c>
      <c r="O6" s="192">
        <f>D6+1</f>
        <v>43282</v>
      </c>
      <c r="P6" s="193" t="s">
        <v>42</v>
      </c>
      <c r="Q6" s="194">
        <f>O6+364</f>
        <v>43646</v>
      </c>
      <c r="U6" s="196"/>
      <c r="V6" s="197"/>
      <c r="W6" s="197"/>
      <c r="X6" s="198"/>
      <c r="Y6" s="197"/>
      <c r="Z6" s="181" t="str">
        <f>N6</f>
        <v>BUDGET DATE:</v>
      </c>
      <c r="AA6" s="199">
        <f>Q6+1</f>
        <v>43647</v>
      </c>
      <c r="AB6" s="200" t="s">
        <v>42</v>
      </c>
      <c r="AC6" s="201">
        <f>AA6+364</f>
        <v>44011</v>
      </c>
      <c r="AD6" s="185"/>
      <c r="AE6" s="185"/>
      <c r="AF6" s="185"/>
      <c r="AG6" s="188"/>
      <c r="AH6" s="185"/>
      <c r="AI6" s="185"/>
      <c r="AJ6" s="189"/>
      <c r="AK6" s="190"/>
      <c r="AL6" s="202" t="str">
        <f>Z6</f>
        <v>BUDGET DATE:</v>
      </c>
      <c r="AM6" s="192">
        <f>AC6+1</f>
        <v>44012</v>
      </c>
      <c r="AN6" s="193" t="s">
        <v>42</v>
      </c>
      <c r="AO6" s="203">
        <f>AM6+365</f>
        <v>44377</v>
      </c>
      <c r="AS6" s="204"/>
      <c r="AV6" s="205"/>
      <c r="AW6" s="206"/>
      <c r="AX6" s="181" t="str">
        <f>AL6</f>
        <v>BUDGET DATE:</v>
      </c>
      <c r="AY6" s="199">
        <f>AO6+1</f>
        <v>44378</v>
      </c>
      <c r="AZ6" s="200" t="s">
        <v>42</v>
      </c>
      <c r="BA6" s="201">
        <f>AY6+364</f>
        <v>44742</v>
      </c>
      <c r="BB6" s="185"/>
      <c r="BC6" s="185"/>
      <c r="BD6" s="186"/>
      <c r="BE6" s="188"/>
      <c r="BF6" s="185"/>
      <c r="BG6" s="185"/>
      <c r="BH6" s="189"/>
      <c r="BI6" s="190"/>
      <c r="BJ6" s="207" t="str">
        <f>A6</f>
        <v>BUDGET DATE:</v>
      </c>
      <c r="BK6" s="208">
        <f>B6</f>
        <v>42917</v>
      </c>
      <c r="BL6" s="209" t="s">
        <v>42</v>
      </c>
      <c r="BM6" s="210">
        <f>BA6</f>
        <v>44742</v>
      </c>
      <c r="BN6" s="211"/>
      <c r="BO6" s="211"/>
      <c r="BP6" s="211"/>
      <c r="BQ6" s="211"/>
      <c r="BR6" s="211"/>
      <c r="BS6" s="211"/>
    </row>
    <row r="7" spans="1:71">
      <c r="A7" s="104"/>
      <c r="B7" s="5"/>
      <c r="C7" s="109"/>
      <c r="D7" s="109"/>
      <c r="E7" s="6"/>
      <c r="F7" s="4"/>
      <c r="G7" s="4"/>
      <c r="H7" s="136"/>
      <c r="I7" s="135"/>
      <c r="J7" s="6"/>
      <c r="K7" s="6"/>
      <c r="L7" s="42"/>
      <c r="M7" s="12"/>
      <c r="N7" s="7"/>
      <c r="O7" s="18"/>
      <c r="P7" s="8"/>
      <c r="Q7" s="8"/>
      <c r="U7" s="143"/>
      <c r="V7" s="13"/>
      <c r="W7" s="13"/>
      <c r="X7" s="125"/>
      <c r="Y7" s="13"/>
      <c r="Z7" s="10"/>
      <c r="AA7" s="19"/>
      <c r="AK7" s="12"/>
      <c r="AL7" s="11"/>
      <c r="AM7" s="20"/>
      <c r="AW7" s="105"/>
      <c r="AX7" s="10"/>
      <c r="AY7" s="19"/>
      <c r="AZ7" s="6"/>
      <c r="BA7" s="6"/>
      <c r="BB7" s="6"/>
      <c r="BC7" s="6"/>
      <c r="BD7" s="4"/>
      <c r="BE7" s="135"/>
      <c r="BF7" s="6"/>
      <c r="BG7" s="6"/>
      <c r="BH7" s="42"/>
      <c r="BI7" s="12"/>
      <c r="BJ7" s="84"/>
      <c r="BK7" s="85"/>
      <c r="BL7" s="85"/>
      <c r="BM7" s="86"/>
      <c r="BN7" s="82"/>
      <c r="BO7" s="82"/>
      <c r="BP7" s="82"/>
      <c r="BQ7" s="82"/>
      <c r="BR7" s="82"/>
      <c r="BS7" s="82"/>
    </row>
    <row r="8" spans="1:71" ht="15" thickBot="1">
      <c r="A8" s="23" t="s">
        <v>2</v>
      </c>
      <c r="B8" s="6"/>
      <c r="C8" s="109"/>
      <c r="D8" s="109"/>
      <c r="E8" s="6"/>
      <c r="F8" s="4"/>
      <c r="G8" s="4"/>
      <c r="H8" s="136"/>
      <c r="I8" s="135"/>
      <c r="J8" s="6"/>
      <c r="K8" s="6"/>
      <c r="L8" s="42"/>
      <c r="M8" s="12"/>
      <c r="N8" s="24" t="s">
        <v>4</v>
      </c>
      <c r="O8" s="25" t="s">
        <v>0</v>
      </c>
      <c r="P8" s="13"/>
      <c r="Q8" s="13"/>
      <c r="U8" s="143"/>
      <c r="V8" s="13"/>
      <c r="W8" s="13"/>
      <c r="X8" s="125"/>
      <c r="Y8" s="13"/>
      <c r="Z8" s="23" t="s">
        <v>5</v>
      </c>
      <c r="AA8" s="12" t="s">
        <v>0</v>
      </c>
      <c r="AK8" s="12"/>
      <c r="AL8" s="26" t="s">
        <v>6</v>
      </c>
      <c r="AM8" s="14"/>
      <c r="AW8" s="105"/>
      <c r="AX8" s="23" t="s">
        <v>7</v>
      </c>
      <c r="AY8" s="12" t="s">
        <v>0</v>
      </c>
      <c r="AZ8" s="6"/>
      <c r="BA8" s="6"/>
      <c r="BB8" s="6"/>
      <c r="BC8" s="6"/>
      <c r="BD8" s="4"/>
      <c r="BE8" s="135"/>
      <c r="BF8" s="6"/>
      <c r="BG8" s="6"/>
      <c r="BH8" s="42"/>
      <c r="BI8" s="12"/>
      <c r="BJ8" s="87" t="s">
        <v>8</v>
      </c>
      <c r="BK8" s="82"/>
      <c r="BL8" s="82"/>
      <c r="BM8" s="88" t="s">
        <v>0</v>
      </c>
      <c r="BN8" s="82"/>
      <c r="BO8" s="82"/>
      <c r="BP8" s="82"/>
      <c r="BQ8" s="82"/>
      <c r="BR8" s="82"/>
      <c r="BS8" s="82"/>
    </row>
    <row r="9" spans="1:71" ht="15">
      <c r="A9" s="12"/>
      <c r="B9" s="12" t="s">
        <v>0</v>
      </c>
      <c r="C9" s="109" t="s">
        <v>0</v>
      </c>
      <c r="D9" s="109"/>
      <c r="E9" s="27"/>
      <c r="F9" s="27"/>
      <c r="G9" s="27"/>
      <c r="H9" s="137"/>
      <c r="I9" s="137"/>
      <c r="J9" s="27"/>
      <c r="K9" s="27"/>
      <c r="L9" s="124"/>
      <c r="M9" s="12"/>
      <c r="N9" s="25" t="s">
        <v>0</v>
      </c>
      <c r="O9" s="25" t="s">
        <v>0</v>
      </c>
      <c r="P9" s="25" t="s">
        <v>0</v>
      </c>
      <c r="Q9" s="168"/>
      <c r="R9" s="400"/>
      <c r="S9" s="400"/>
      <c r="T9" s="400"/>
      <c r="U9" s="400"/>
      <c r="V9" s="400"/>
      <c r="W9" s="400"/>
      <c r="X9" s="400"/>
      <c r="Y9" s="25"/>
      <c r="Z9" s="12" t="s">
        <v>0</v>
      </c>
      <c r="AA9" s="12" t="s">
        <v>0</v>
      </c>
      <c r="AB9" s="12" t="s">
        <v>0</v>
      </c>
      <c r="AC9" s="166"/>
      <c r="AD9" s="398"/>
      <c r="AE9" s="398"/>
      <c r="AF9" s="398"/>
      <c r="AG9" s="398"/>
      <c r="AH9" s="398"/>
      <c r="AI9" s="398"/>
      <c r="AJ9" s="398"/>
      <c r="AK9" s="12"/>
      <c r="AL9" s="14" t="s">
        <v>0</v>
      </c>
      <c r="AM9" s="14" t="s">
        <v>0</v>
      </c>
      <c r="AN9" s="14" t="s">
        <v>0</v>
      </c>
      <c r="AO9" s="105"/>
      <c r="AP9" s="105"/>
      <c r="AQ9" s="105"/>
      <c r="AR9" s="105"/>
      <c r="AS9" s="148"/>
      <c r="AT9" s="105"/>
      <c r="AU9" s="105"/>
      <c r="AV9" s="52"/>
      <c r="AW9" s="105"/>
      <c r="AX9" s="12" t="s">
        <v>0</v>
      </c>
      <c r="AY9" s="12" t="s">
        <v>0</v>
      </c>
      <c r="AZ9" s="12" t="s">
        <v>0</v>
      </c>
      <c r="BA9" s="166"/>
      <c r="BB9" s="398"/>
      <c r="BC9" s="398"/>
      <c r="BD9" s="398"/>
      <c r="BE9" s="398"/>
      <c r="BF9" s="398"/>
      <c r="BG9" s="398"/>
      <c r="BH9" s="398"/>
      <c r="BI9" s="398"/>
      <c r="BJ9" s="89"/>
      <c r="BK9" s="88" t="s">
        <v>0</v>
      </c>
      <c r="BL9" s="106"/>
      <c r="BM9" s="88" t="s">
        <v>0</v>
      </c>
      <c r="BN9" s="399"/>
      <c r="BO9" s="399"/>
      <c r="BP9" s="399"/>
      <c r="BQ9" s="399"/>
      <c r="BR9" s="399"/>
      <c r="BS9" s="82"/>
    </row>
    <row r="10" spans="1:71" s="33" customFormat="1">
      <c r="A10" s="16" t="s">
        <v>9</v>
      </c>
      <c r="B10" s="31"/>
      <c r="C10" s="110"/>
      <c r="D10" s="110"/>
      <c r="E10" s="31"/>
      <c r="F10" s="31"/>
      <c r="G10" s="31"/>
      <c r="H10" s="136"/>
      <c r="I10" s="136"/>
      <c r="J10" s="31"/>
      <c r="K10" s="31"/>
      <c r="L10" s="31"/>
      <c r="M10" s="16"/>
      <c r="N10" s="15" t="s">
        <v>9</v>
      </c>
      <c r="O10" s="8"/>
      <c r="P10" s="8"/>
      <c r="Q10" s="8"/>
      <c r="R10" s="8"/>
      <c r="S10" s="8"/>
      <c r="T10" s="8"/>
      <c r="U10" s="146"/>
      <c r="V10" s="8"/>
      <c r="W10" s="8"/>
      <c r="X10" s="32"/>
      <c r="Y10" s="8"/>
      <c r="Z10" s="16" t="s">
        <v>9</v>
      </c>
      <c r="AA10" s="31"/>
      <c r="AB10" s="31"/>
      <c r="AC10" s="31"/>
      <c r="AD10" s="31"/>
      <c r="AE10" s="31"/>
      <c r="AF10" s="31"/>
      <c r="AG10" s="147"/>
      <c r="AH10" s="31"/>
      <c r="AI10" s="31"/>
      <c r="AJ10" s="31"/>
      <c r="AK10" s="16"/>
      <c r="AL10" s="17" t="s">
        <v>9</v>
      </c>
      <c r="AR10" s="8"/>
      <c r="AS10" s="150"/>
      <c r="AW10" s="17"/>
      <c r="AX10" s="16" t="s">
        <v>9</v>
      </c>
      <c r="AY10" s="31"/>
      <c r="AZ10" s="31"/>
      <c r="BA10" s="31"/>
      <c r="BB10" s="31"/>
      <c r="BC10" s="31"/>
      <c r="BD10" s="31"/>
      <c r="BE10" s="147"/>
      <c r="BF10" s="31"/>
      <c r="BG10" s="31"/>
      <c r="BH10" s="31"/>
      <c r="BI10" s="16"/>
      <c r="BJ10" s="85" t="s">
        <v>0</v>
      </c>
      <c r="BK10" s="86"/>
      <c r="BL10" s="86"/>
      <c r="BM10" s="86"/>
      <c r="BN10" s="86"/>
      <c r="BO10" s="84"/>
      <c r="BP10" s="86"/>
      <c r="BQ10" s="86"/>
      <c r="BR10" s="86"/>
      <c r="BS10" s="86"/>
    </row>
    <row r="11" spans="1:71" s="158" customFormat="1" ht="15" thickBot="1">
      <c r="A11" s="151"/>
      <c r="B11" s="152"/>
      <c r="C11" s="153"/>
      <c r="D11" s="153"/>
      <c r="E11" s="401" t="s">
        <v>45</v>
      </c>
      <c r="F11" s="401"/>
      <c r="G11" s="152"/>
      <c r="H11" s="401" t="s">
        <v>46</v>
      </c>
      <c r="I11" s="401"/>
      <c r="J11" s="401"/>
      <c r="K11" s="215"/>
      <c r="L11" s="152"/>
      <c r="M11" s="151"/>
      <c r="N11" s="154"/>
      <c r="O11" s="155"/>
      <c r="P11" s="155"/>
      <c r="Q11" s="155"/>
      <c r="R11" s="402" t="s">
        <v>45</v>
      </c>
      <c r="S11" s="402"/>
      <c r="T11" s="155"/>
      <c r="U11" s="402" t="s">
        <v>46</v>
      </c>
      <c r="V11" s="402"/>
      <c r="W11" s="216"/>
      <c r="X11" s="156"/>
      <c r="Y11" s="155"/>
      <c r="Z11" s="151"/>
      <c r="AA11" s="152"/>
      <c r="AB11" s="152"/>
      <c r="AC11" s="152"/>
      <c r="AD11" s="401" t="s">
        <v>45</v>
      </c>
      <c r="AE11" s="401"/>
      <c r="AF11" s="152"/>
      <c r="AG11" s="401" t="s">
        <v>46</v>
      </c>
      <c r="AH11" s="401"/>
      <c r="AI11" s="215"/>
      <c r="AJ11" s="152"/>
      <c r="AK11" s="151"/>
      <c r="AL11" s="157"/>
      <c r="AP11" s="402" t="s">
        <v>45</v>
      </c>
      <c r="AQ11" s="402"/>
      <c r="AR11" s="155"/>
      <c r="AS11" s="402" t="s">
        <v>46</v>
      </c>
      <c r="AT11" s="402"/>
      <c r="AU11" s="216"/>
      <c r="AW11" s="157"/>
      <c r="AX11" s="151"/>
      <c r="AY11" s="152"/>
      <c r="AZ11" s="152"/>
      <c r="BA11" s="152"/>
      <c r="BB11" s="401" t="s">
        <v>45</v>
      </c>
      <c r="BC11" s="401"/>
      <c r="BD11" s="152"/>
      <c r="BE11" s="401" t="s">
        <v>46</v>
      </c>
      <c r="BF11" s="401"/>
      <c r="BG11" s="215"/>
      <c r="BH11" s="152"/>
      <c r="BI11" s="151"/>
      <c r="BJ11" s="159"/>
      <c r="BK11" s="160"/>
      <c r="BL11" s="160"/>
      <c r="BM11" s="160"/>
      <c r="BN11" s="160"/>
      <c r="BO11" s="161"/>
      <c r="BP11" s="160"/>
      <c r="BQ11" s="160"/>
      <c r="BR11" s="160"/>
      <c r="BS11" s="160"/>
    </row>
    <row r="12" spans="1:71" s="164" customFormat="1" ht="29" thickBot="1">
      <c r="A12" s="1" t="s">
        <v>10</v>
      </c>
      <c r="B12" s="1" t="s">
        <v>11</v>
      </c>
      <c r="C12" s="162" t="s">
        <v>44</v>
      </c>
      <c r="D12" s="162"/>
      <c r="E12" s="134" t="s">
        <v>47</v>
      </c>
      <c r="F12" s="134" t="s">
        <v>48</v>
      </c>
      <c r="G12" s="1"/>
      <c r="H12" s="165" t="s">
        <v>105</v>
      </c>
      <c r="I12" s="165" t="s">
        <v>68</v>
      </c>
      <c r="J12" s="134" t="s">
        <v>48</v>
      </c>
      <c r="K12" s="134"/>
      <c r="L12" s="212" t="s">
        <v>17</v>
      </c>
      <c r="M12" s="1"/>
      <c r="N12" s="2" t="s">
        <v>10</v>
      </c>
      <c r="O12" s="2" t="s">
        <v>11</v>
      </c>
      <c r="P12" s="2" t="s">
        <v>44</v>
      </c>
      <c r="Q12" s="2"/>
      <c r="R12" s="169" t="s">
        <v>47</v>
      </c>
      <c r="S12" s="169" t="s">
        <v>48</v>
      </c>
      <c r="T12" s="2"/>
      <c r="U12" s="170" t="s">
        <v>106</v>
      </c>
      <c r="V12" s="169" t="s">
        <v>48</v>
      </c>
      <c r="W12" s="169"/>
      <c r="X12" s="213" t="s">
        <v>17</v>
      </c>
      <c r="Y12" s="2"/>
      <c r="Z12" s="1" t="s">
        <v>10</v>
      </c>
      <c r="AA12" s="1" t="s">
        <v>11</v>
      </c>
      <c r="AB12" s="1" t="s">
        <v>44</v>
      </c>
      <c r="AC12" s="1"/>
      <c r="AD12" s="134" t="s">
        <v>47</v>
      </c>
      <c r="AE12" s="134" t="s">
        <v>48</v>
      </c>
      <c r="AF12" s="1"/>
      <c r="AG12" s="165" t="s">
        <v>70</v>
      </c>
      <c r="AH12" s="134" t="s">
        <v>48</v>
      </c>
      <c r="AI12" s="134"/>
      <c r="AJ12" s="212" t="s">
        <v>17</v>
      </c>
      <c r="AK12" s="1"/>
      <c r="AL12" s="3" t="s">
        <v>10</v>
      </c>
      <c r="AM12" s="3" t="s">
        <v>11</v>
      </c>
      <c r="AN12" s="2" t="s">
        <v>44</v>
      </c>
      <c r="AO12" s="2"/>
      <c r="AP12" s="169" t="s">
        <v>47</v>
      </c>
      <c r="AQ12" s="169" t="s">
        <v>48</v>
      </c>
      <c r="AR12" s="2"/>
      <c r="AS12" s="170" t="s">
        <v>71</v>
      </c>
      <c r="AT12" s="169" t="s">
        <v>48</v>
      </c>
      <c r="AU12" s="169"/>
      <c r="AV12" s="214" t="s">
        <v>17</v>
      </c>
      <c r="AW12" s="3"/>
      <c r="AX12" s="1" t="s">
        <v>10</v>
      </c>
      <c r="AY12" s="1" t="s">
        <v>11</v>
      </c>
      <c r="AZ12" s="1" t="s">
        <v>44</v>
      </c>
      <c r="BA12" s="1"/>
      <c r="BB12" s="134" t="s">
        <v>47</v>
      </c>
      <c r="BC12" s="134" t="s">
        <v>48</v>
      </c>
      <c r="BD12" s="1"/>
      <c r="BE12" s="165" t="s">
        <v>72</v>
      </c>
      <c r="BF12" s="134" t="s">
        <v>48</v>
      </c>
      <c r="BG12" s="134"/>
      <c r="BH12" s="212" t="s">
        <v>17</v>
      </c>
      <c r="BI12" s="1"/>
      <c r="BJ12" s="163"/>
      <c r="BK12" s="263" t="s">
        <v>12</v>
      </c>
      <c r="BL12" s="263"/>
      <c r="BM12" s="264" t="s">
        <v>13</v>
      </c>
      <c r="BN12" s="263" t="s">
        <v>14</v>
      </c>
      <c r="BO12" s="263" t="s">
        <v>15</v>
      </c>
      <c r="BP12" s="265" t="s">
        <v>16</v>
      </c>
      <c r="BQ12" s="265"/>
      <c r="BR12" s="263" t="s">
        <v>17</v>
      </c>
      <c r="BS12" s="163"/>
    </row>
    <row r="13" spans="1:71">
      <c r="A13" s="278" t="s">
        <v>110</v>
      </c>
      <c r="B13" s="278" t="s">
        <v>40</v>
      </c>
      <c r="C13" s="111">
        <v>0</v>
      </c>
      <c r="D13" s="111"/>
      <c r="E13" s="35">
        <f>(104500*1.02)/9</f>
        <v>11843.333333333334</v>
      </c>
      <c r="F13" s="35">
        <f t="shared" ref="F13:F17" si="4">ROUND(C13*E13,0)</f>
        <v>0</v>
      </c>
      <c r="G13" s="35"/>
      <c r="H13" s="307">
        <v>0.127</v>
      </c>
      <c r="I13" s="309">
        <f>H13</f>
        <v>0.127</v>
      </c>
      <c r="J13" s="35">
        <f>ROUND(F13*I13,0)</f>
        <v>0</v>
      </c>
      <c r="K13" s="35"/>
      <c r="L13" s="51">
        <f t="shared" ref="L13:L18" si="5">F13+J13</f>
        <v>0</v>
      </c>
      <c r="M13" s="12"/>
      <c r="N13" s="25" t="str">
        <f t="shared" ref="N13:P14" si="6">A13</f>
        <v>Mobley</v>
      </c>
      <c r="O13" s="25" t="str">
        <f t="shared" si="6"/>
        <v>PI-summer</v>
      </c>
      <c r="P13" s="120">
        <f t="shared" si="6"/>
        <v>0</v>
      </c>
      <c r="Q13" s="120"/>
      <c r="R13" s="37">
        <f>ROUND((E13*1.02)*1.05,0)</f>
        <v>12684</v>
      </c>
      <c r="S13" s="37">
        <f t="shared" ref="S13:S18" si="7">ROUND(P13*R13,0)</f>
        <v>0</v>
      </c>
      <c r="T13" s="37"/>
      <c r="U13" s="308">
        <f>I13</f>
        <v>0.127</v>
      </c>
      <c r="V13" s="37">
        <f>ROUND(S13*U13,0)</f>
        <v>0</v>
      </c>
      <c r="W13" s="37"/>
      <c r="X13" s="63">
        <f t="shared" ref="X13:X22" si="8">S13+V13</f>
        <v>0</v>
      </c>
      <c r="Y13" s="38"/>
      <c r="Z13" s="12" t="str">
        <f t="shared" ref="Z13:AB14" si="9">A13</f>
        <v>Mobley</v>
      </c>
      <c r="AA13" s="12" t="str">
        <f t="shared" si="9"/>
        <v>PI-summer</v>
      </c>
      <c r="AB13" s="111">
        <v>1</v>
      </c>
      <c r="AC13" s="111"/>
      <c r="AD13" s="35">
        <f>ROUND((R13*1.02)*1,0)</f>
        <v>12938</v>
      </c>
      <c r="AE13" s="35">
        <f t="shared" ref="AE13:AE18" si="10">ROUND(AB13*AD13,0)</f>
        <v>12938</v>
      </c>
      <c r="AF13" s="35"/>
      <c r="AG13" s="309">
        <f>U13</f>
        <v>0.127</v>
      </c>
      <c r="AH13" s="35">
        <f t="shared" ref="AH13" si="11">ROUND(AE13*AG13,0)</f>
        <v>1643</v>
      </c>
      <c r="AI13" s="35"/>
      <c r="AJ13" s="51">
        <f t="shared" ref="AJ13:AJ22" si="12">AE13+AH13</f>
        <v>14581</v>
      </c>
      <c r="AK13" s="12"/>
      <c r="AL13" s="14" t="str">
        <f>Z13</f>
        <v>Mobley</v>
      </c>
      <c r="AM13" s="14" t="str">
        <f>AA13</f>
        <v>PI-summer</v>
      </c>
      <c r="AN13" s="120">
        <f>AB13</f>
        <v>1</v>
      </c>
      <c r="AO13" s="120"/>
      <c r="AP13" s="37">
        <f>ROUND((AD13*1.02)*1.05,0)</f>
        <v>13857</v>
      </c>
      <c r="AQ13" s="37">
        <f t="shared" ref="AQ13:AQ18" si="13">ROUND(AN13*AP13,0)</f>
        <v>13857</v>
      </c>
      <c r="AR13" s="37"/>
      <c r="AS13" s="308">
        <f>AG13</f>
        <v>0.127</v>
      </c>
      <c r="AT13" s="37">
        <f>ROUND(AQ13*AS13,0)</f>
        <v>1760</v>
      </c>
      <c r="AU13" s="37"/>
      <c r="AV13" s="55">
        <f t="shared" ref="AV13:AV22" si="14">AQ13+AT13</f>
        <v>15617</v>
      </c>
      <c r="AW13" s="105"/>
      <c r="AX13" s="12" t="str">
        <f t="shared" ref="AX13:AZ14" si="15">A13</f>
        <v>Mobley</v>
      </c>
      <c r="AY13" s="12" t="str">
        <f t="shared" si="15"/>
        <v>PI-summer</v>
      </c>
      <c r="AZ13" s="111">
        <f>AN13</f>
        <v>1</v>
      </c>
      <c r="BA13" s="111"/>
      <c r="BB13" s="35">
        <f>ROUND((AP13*1.02)*1,0)</f>
        <v>14134</v>
      </c>
      <c r="BC13" s="35">
        <f t="shared" ref="BC13:BC18" si="16">ROUND(AZ13*BB13,0)</f>
        <v>14134</v>
      </c>
      <c r="BD13" s="35"/>
      <c r="BE13" s="309">
        <f>AS13</f>
        <v>0.127</v>
      </c>
      <c r="BF13" s="35">
        <f>ROUND(BC13*BE13,0)</f>
        <v>1795</v>
      </c>
      <c r="BG13" s="35"/>
      <c r="BH13" s="51">
        <f t="shared" ref="BH13:BH18" si="17">BC13+BF13</f>
        <v>15929</v>
      </c>
      <c r="BI13" s="12"/>
      <c r="BJ13" s="254" t="s">
        <v>9</v>
      </c>
      <c r="BK13" s="91">
        <f>L23</f>
        <v>51753.380000000005</v>
      </c>
      <c r="BL13" s="91"/>
      <c r="BM13" s="91">
        <f>X23</f>
        <v>54369</v>
      </c>
      <c r="BN13" s="91">
        <f>AJ23</f>
        <v>70805</v>
      </c>
      <c r="BO13" s="91">
        <f>AV23</f>
        <v>74740</v>
      </c>
      <c r="BP13" s="91">
        <f>BH23</f>
        <v>77089</v>
      </c>
      <c r="BQ13" s="91"/>
      <c r="BR13" s="93">
        <f>SUM(BK13:BP13)</f>
        <v>328756.38</v>
      </c>
      <c r="BS13" s="82"/>
    </row>
    <row r="14" spans="1:71">
      <c r="A14" s="278"/>
      <c r="B14" s="278" t="s">
        <v>41</v>
      </c>
      <c r="C14" s="111">
        <v>1</v>
      </c>
      <c r="D14" s="111"/>
      <c r="E14" s="35">
        <f>(104500*1.02)/9</f>
        <v>11843.333333333334</v>
      </c>
      <c r="F14" s="35">
        <f t="shared" si="4"/>
        <v>11843</v>
      </c>
      <c r="G14" s="35"/>
      <c r="H14" s="307">
        <v>0.39</v>
      </c>
      <c r="I14" s="309">
        <f>H14+0.02</f>
        <v>0.41000000000000003</v>
      </c>
      <c r="J14" s="35">
        <f t="shared" ref="J14:J18" si="18">ROUND(F14*I14,0)</f>
        <v>4856</v>
      </c>
      <c r="K14" s="35"/>
      <c r="L14" s="51">
        <f t="shared" si="5"/>
        <v>16699</v>
      </c>
      <c r="M14" s="29"/>
      <c r="N14" s="28">
        <f t="shared" si="6"/>
        <v>0</v>
      </c>
      <c r="O14" s="28" t="str">
        <f t="shared" si="6"/>
        <v>PI-aca</v>
      </c>
      <c r="P14" s="120">
        <f t="shared" si="6"/>
        <v>1</v>
      </c>
      <c r="Q14" s="120"/>
      <c r="R14" s="37">
        <f>R13</f>
        <v>12684</v>
      </c>
      <c r="S14" s="37">
        <f t="shared" si="7"/>
        <v>12684</v>
      </c>
      <c r="T14" s="37"/>
      <c r="U14" s="308">
        <f>I14+0.02</f>
        <v>0.43000000000000005</v>
      </c>
      <c r="V14" s="37">
        <f t="shared" ref="V14:V18" si="19">ROUND(S14*U14,0)</f>
        <v>5454</v>
      </c>
      <c r="W14" s="37"/>
      <c r="X14" s="63">
        <f t="shared" si="8"/>
        <v>18138</v>
      </c>
      <c r="Y14" s="38"/>
      <c r="Z14" s="29">
        <f t="shared" si="9"/>
        <v>0</v>
      </c>
      <c r="AA14" s="29" t="str">
        <f t="shared" si="9"/>
        <v>PI-aca</v>
      </c>
      <c r="AB14" s="111">
        <f t="shared" si="9"/>
        <v>1</v>
      </c>
      <c r="AC14" s="111"/>
      <c r="AD14" s="35">
        <f>AD13</f>
        <v>12938</v>
      </c>
      <c r="AE14" s="35">
        <f t="shared" si="10"/>
        <v>12938</v>
      </c>
      <c r="AF14" s="35"/>
      <c r="AG14" s="309">
        <f>U14+0.02</f>
        <v>0.45000000000000007</v>
      </c>
      <c r="AH14" s="35">
        <f t="shared" ref="AH14:AH18" si="20">ROUND(AE14*AG14,0)</f>
        <v>5822</v>
      </c>
      <c r="AI14" s="35"/>
      <c r="AJ14" s="51">
        <f t="shared" si="12"/>
        <v>18760</v>
      </c>
      <c r="AK14" s="29"/>
      <c r="AL14" s="30">
        <f>Z14</f>
        <v>0</v>
      </c>
      <c r="AM14" s="30" t="str">
        <f>AA14</f>
        <v>PI-aca</v>
      </c>
      <c r="AN14" s="120">
        <f t="shared" ref="AN14:AN18" si="21">C14</f>
        <v>1</v>
      </c>
      <c r="AO14" s="120"/>
      <c r="AP14" s="37">
        <f>AP13</f>
        <v>13857</v>
      </c>
      <c r="AQ14" s="37">
        <f t="shared" si="13"/>
        <v>13857</v>
      </c>
      <c r="AR14" s="37"/>
      <c r="AS14" s="308">
        <f>AG14+0.02</f>
        <v>0.47000000000000008</v>
      </c>
      <c r="AT14" s="37">
        <f t="shared" ref="AT14:AT18" si="22">ROUND(AQ14*AS14,0)</f>
        <v>6513</v>
      </c>
      <c r="AU14" s="37"/>
      <c r="AV14" s="55">
        <f t="shared" si="14"/>
        <v>20370</v>
      </c>
      <c r="AW14" s="105"/>
      <c r="AX14" s="29">
        <f t="shared" si="15"/>
        <v>0</v>
      </c>
      <c r="AY14" s="29" t="str">
        <f t="shared" si="15"/>
        <v>PI-aca</v>
      </c>
      <c r="AZ14" s="111">
        <f t="shared" si="15"/>
        <v>1</v>
      </c>
      <c r="BA14" s="111"/>
      <c r="BB14" s="35">
        <f>BB13</f>
        <v>14134</v>
      </c>
      <c r="BC14" s="35">
        <f t="shared" si="16"/>
        <v>14134</v>
      </c>
      <c r="BD14" s="35"/>
      <c r="BE14" s="309">
        <f>AS14+0.02</f>
        <v>0.4900000000000001</v>
      </c>
      <c r="BF14" s="35">
        <f t="shared" ref="BF14:BF18" si="23">ROUND(BC14*BE14,0)</f>
        <v>6926</v>
      </c>
      <c r="BG14" s="35"/>
      <c r="BH14" s="51">
        <f t="shared" si="17"/>
        <v>21060</v>
      </c>
      <c r="BI14" s="29"/>
      <c r="BJ14" s="254"/>
      <c r="BK14" s="91"/>
      <c r="BL14" s="91"/>
      <c r="BM14" s="91"/>
      <c r="BN14" s="91"/>
      <c r="BO14" s="91"/>
      <c r="BP14" s="91"/>
      <c r="BQ14" s="91"/>
      <c r="BR14" s="93"/>
      <c r="BS14" s="82"/>
    </row>
    <row r="15" spans="1:71">
      <c r="A15" s="278" t="s">
        <v>58</v>
      </c>
      <c r="B15" s="278" t="s">
        <v>59</v>
      </c>
      <c r="C15" s="111">
        <v>0</v>
      </c>
      <c r="D15" s="111"/>
      <c r="E15" s="302">
        <f>43692/12</f>
        <v>3641</v>
      </c>
      <c r="F15" s="35">
        <f>ROUND(C15*E15,0)</f>
        <v>0</v>
      </c>
      <c r="G15" s="35"/>
      <c r="H15" s="307">
        <v>0</v>
      </c>
      <c r="I15" s="309">
        <f t="shared" ref="I15:I16" si="24">H15+0.02</f>
        <v>0.02</v>
      </c>
      <c r="J15" s="35">
        <f>ROUND(F15*I15,0)</f>
        <v>0</v>
      </c>
      <c r="K15" s="35"/>
      <c r="L15" s="51">
        <f t="shared" si="5"/>
        <v>0</v>
      </c>
      <c r="M15" s="253"/>
      <c r="N15" s="255" t="str">
        <f t="shared" ref="N15:P18" si="25">A15</f>
        <v>TBN</v>
      </c>
      <c r="O15" s="255" t="str">
        <f t="shared" si="25"/>
        <v>Post doc</v>
      </c>
      <c r="P15" s="120">
        <f t="shared" si="25"/>
        <v>0</v>
      </c>
      <c r="Q15" s="120"/>
      <c r="R15" s="37">
        <f>ROUND((E15*1.04)*1,0)</f>
        <v>3787</v>
      </c>
      <c r="S15" s="37">
        <f t="shared" si="7"/>
        <v>0</v>
      </c>
      <c r="T15" s="37"/>
      <c r="U15" s="308">
        <f>I15+0.02</f>
        <v>0.04</v>
      </c>
      <c r="V15" s="37">
        <f t="shared" si="19"/>
        <v>0</v>
      </c>
      <c r="W15" s="37"/>
      <c r="X15" s="63">
        <f t="shared" si="8"/>
        <v>0</v>
      </c>
      <c r="Y15" s="38"/>
      <c r="Z15" s="253" t="str">
        <f t="shared" ref="Z15:Z23" si="26">A15</f>
        <v>TBN</v>
      </c>
      <c r="AA15" s="253" t="str">
        <f t="shared" ref="AA15:AB18" si="27">B15</f>
        <v>Post doc</v>
      </c>
      <c r="AB15" s="111">
        <f t="shared" si="27"/>
        <v>0</v>
      </c>
      <c r="AC15" s="111"/>
      <c r="AD15" s="35">
        <f>ROUND((R15*1.04)*1,0)</f>
        <v>3938</v>
      </c>
      <c r="AE15" s="35">
        <f t="shared" si="10"/>
        <v>0</v>
      </c>
      <c r="AF15" s="35"/>
      <c r="AG15" s="309">
        <f t="shared" ref="AG15:AG16" si="28">U15+0.02</f>
        <v>0.06</v>
      </c>
      <c r="AH15" s="35">
        <f t="shared" si="20"/>
        <v>0</v>
      </c>
      <c r="AI15" s="35"/>
      <c r="AJ15" s="51">
        <f t="shared" si="12"/>
        <v>0</v>
      </c>
      <c r="AK15" s="253"/>
      <c r="AL15" s="105" t="str">
        <f t="shared" ref="AL15:AL23" si="29">Z15</f>
        <v>TBN</v>
      </c>
      <c r="AM15" s="105" t="str">
        <f t="shared" ref="AM15:AM23" si="30">AA15</f>
        <v>Post doc</v>
      </c>
      <c r="AN15" s="120">
        <f t="shared" si="21"/>
        <v>0</v>
      </c>
      <c r="AO15" s="120"/>
      <c r="AP15" s="37">
        <f>ROUND((AD15*1.04)*1,0)</f>
        <v>4096</v>
      </c>
      <c r="AQ15" s="37">
        <f t="shared" si="13"/>
        <v>0</v>
      </c>
      <c r="AR15" s="37"/>
      <c r="AS15" s="308">
        <f t="shared" ref="AS15:AS16" si="31">AG15+0.02</f>
        <v>0.08</v>
      </c>
      <c r="AT15" s="37">
        <f t="shared" si="22"/>
        <v>0</v>
      </c>
      <c r="AU15" s="37"/>
      <c r="AV15" s="55">
        <f t="shared" si="14"/>
        <v>0</v>
      </c>
      <c r="AW15" s="105"/>
      <c r="AX15" s="253" t="str">
        <f t="shared" ref="AX15:AZ18" si="32">A15</f>
        <v>TBN</v>
      </c>
      <c r="AY15" s="253" t="str">
        <f t="shared" si="32"/>
        <v>Post doc</v>
      </c>
      <c r="AZ15" s="111">
        <f t="shared" si="32"/>
        <v>0</v>
      </c>
      <c r="BA15" s="111"/>
      <c r="BB15" s="35">
        <f>ROUND((AP15*1.04)*1,0)</f>
        <v>4260</v>
      </c>
      <c r="BC15" s="35">
        <f t="shared" si="16"/>
        <v>0</v>
      </c>
      <c r="BD15" s="35"/>
      <c r="BE15" s="309">
        <f t="shared" ref="BE15:BE16" si="33">AS15+0.02</f>
        <v>0.1</v>
      </c>
      <c r="BF15" s="35">
        <f t="shared" si="23"/>
        <v>0</v>
      </c>
      <c r="BG15" s="35"/>
      <c r="BH15" s="51">
        <f t="shared" si="17"/>
        <v>0</v>
      </c>
      <c r="BI15" s="253"/>
      <c r="BJ15" s="261" t="s">
        <v>34</v>
      </c>
      <c r="BK15" s="91">
        <f>L21</f>
        <v>12002.380000000001</v>
      </c>
      <c r="BL15" s="91"/>
      <c r="BM15" s="91">
        <f>X21</f>
        <v>12723</v>
      </c>
      <c r="BN15" s="91">
        <f>AJ21</f>
        <v>13486</v>
      </c>
      <c r="BO15" s="91">
        <f>AV21</f>
        <v>14295</v>
      </c>
      <c r="BP15" s="91">
        <f>BH21</f>
        <v>15153</v>
      </c>
      <c r="BQ15" s="91"/>
      <c r="BR15" s="262">
        <f>SUM(BK15:BP15)</f>
        <v>67659.38</v>
      </c>
      <c r="BS15" s="82"/>
    </row>
    <row r="16" spans="1:71">
      <c r="A16" s="305" t="s">
        <v>58</v>
      </c>
      <c r="B16" s="281" t="s">
        <v>67</v>
      </c>
      <c r="C16" s="111">
        <v>0</v>
      </c>
      <c r="D16" s="111"/>
      <c r="E16" s="302">
        <v>2356</v>
      </c>
      <c r="F16" s="35">
        <f>ROUND(C16*E16,0)</f>
        <v>0</v>
      </c>
      <c r="G16" s="35"/>
      <c r="H16" s="307">
        <v>0</v>
      </c>
      <c r="I16" s="309">
        <f t="shared" si="24"/>
        <v>0.02</v>
      </c>
      <c r="J16" s="35">
        <f>ROUND(F16*I16,0)</f>
        <v>0</v>
      </c>
      <c r="K16" s="35"/>
      <c r="L16" s="51">
        <f t="shared" ref="L16" si="34">F16+J16</f>
        <v>0</v>
      </c>
      <c r="M16" s="281"/>
      <c r="N16" s="282" t="str">
        <f t="shared" si="25"/>
        <v>TBN</v>
      </c>
      <c r="O16" s="282" t="str">
        <f t="shared" ref="O16" si="35">B16</f>
        <v>lab tech</v>
      </c>
      <c r="P16" s="120">
        <f t="shared" ref="P16" si="36">C16</f>
        <v>0</v>
      </c>
      <c r="Q16" s="120"/>
      <c r="R16" s="37">
        <f>ROUND((E16*1.035)*1,0)</f>
        <v>2438</v>
      </c>
      <c r="S16" s="37">
        <f t="shared" ref="S16" si="37">ROUND(P16*R16,0)</f>
        <v>0</v>
      </c>
      <c r="T16" s="37"/>
      <c r="U16" s="308">
        <f>I16+0.02</f>
        <v>0.04</v>
      </c>
      <c r="V16" s="37">
        <f>ROUND(S16*U16,0)</f>
        <v>0</v>
      </c>
      <c r="W16" s="37"/>
      <c r="X16" s="63">
        <f t="shared" ref="X16" si="38">S16+V16</f>
        <v>0</v>
      </c>
      <c r="Y16" s="38"/>
      <c r="Z16" s="281" t="str">
        <f t="shared" ref="Z16" si="39">A16</f>
        <v>TBN</v>
      </c>
      <c r="AA16" s="281" t="str">
        <f t="shared" ref="AA16" si="40">B16</f>
        <v>lab tech</v>
      </c>
      <c r="AB16" s="111">
        <f t="shared" ref="AB16" si="41">C16</f>
        <v>0</v>
      </c>
      <c r="AC16" s="111"/>
      <c r="AD16" s="35">
        <f>ROUND((R16*1.035)*1,0)</f>
        <v>2523</v>
      </c>
      <c r="AE16" s="35">
        <f t="shared" ref="AE16" si="42">ROUND(AB16*AD16,0)</f>
        <v>0</v>
      </c>
      <c r="AF16" s="35"/>
      <c r="AG16" s="309">
        <f t="shared" si="28"/>
        <v>0.06</v>
      </c>
      <c r="AH16" s="35">
        <f t="shared" ref="AH16" si="43">ROUND(AE16*AG16,0)</f>
        <v>0</v>
      </c>
      <c r="AI16" s="35"/>
      <c r="AJ16" s="51">
        <f t="shared" ref="AJ16" si="44">AE16+AH16</f>
        <v>0</v>
      </c>
      <c r="AK16" s="281"/>
      <c r="AL16" s="282" t="str">
        <f t="shared" ref="AL16" si="45">Z16</f>
        <v>TBN</v>
      </c>
      <c r="AM16" s="282" t="str">
        <f t="shared" ref="AM16" si="46">AA16</f>
        <v>lab tech</v>
      </c>
      <c r="AN16" s="120">
        <f t="shared" si="21"/>
        <v>0</v>
      </c>
      <c r="AO16" s="282"/>
      <c r="AP16" s="132">
        <f>ROUND((AD16*1.035)*1,0)</f>
        <v>2611</v>
      </c>
      <c r="AQ16" s="37">
        <f t="shared" ref="AQ16" si="47">ROUND(AN16*AP16,0)</f>
        <v>0</v>
      </c>
      <c r="AR16" s="68"/>
      <c r="AS16" s="308">
        <f t="shared" si="31"/>
        <v>0.08</v>
      </c>
      <c r="AT16" s="37">
        <f t="shared" ref="AT16" si="48">ROUND(AQ16*AS16,0)</f>
        <v>0</v>
      </c>
      <c r="AU16" s="37"/>
      <c r="AV16" s="55">
        <f t="shared" si="14"/>
        <v>0</v>
      </c>
      <c r="AW16" s="105"/>
      <c r="AX16" s="281" t="str">
        <f t="shared" ref="AX16" si="49">A16</f>
        <v>TBN</v>
      </c>
      <c r="AY16" s="281" t="str">
        <f t="shared" ref="AY16" si="50">B16</f>
        <v>lab tech</v>
      </c>
      <c r="AZ16" s="111">
        <f t="shared" si="32"/>
        <v>0</v>
      </c>
      <c r="BA16" s="111"/>
      <c r="BB16" s="133">
        <f>ROUND((AP16*1.035)*1,0)</f>
        <v>2702</v>
      </c>
      <c r="BC16" s="35">
        <f t="shared" ref="BC16" si="51">ROUND(AZ16*BB16,0)</f>
        <v>0</v>
      </c>
      <c r="BD16" s="66"/>
      <c r="BE16" s="309">
        <f t="shared" si="33"/>
        <v>0.1</v>
      </c>
      <c r="BF16" s="35">
        <f t="shared" ref="BF16" si="52">ROUND(BC16*BE16,0)</f>
        <v>0</v>
      </c>
      <c r="BG16" s="35"/>
      <c r="BH16" s="51">
        <f t="shared" ref="BH16" si="53">BC16+BF16</f>
        <v>0</v>
      </c>
      <c r="BI16" s="281"/>
      <c r="BJ16" s="261"/>
      <c r="BK16" s="91"/>
      <c r="BL16" s="91"/>
      <c r="BM16" s="91"/>
      <c r="BN16" s="91"/>
      <c r="BO16" s="91"/>
      <c r="BP16" s="91"/>
      <c r="BQ16" s="91"/>
      <c r="BR16" s="262"/>
      <c r="BS16" s="82"/>
    </row>
    <row r="17" spans="1:71">
      <c r="A17" s="304" t="s">
        <v>69</v>
      </c>
      <c r="B17" s="278" t="s">
        <v>60</v>
      </c>
      <c r="C17" s="111">
        <v>6</v>
      </c>
      <c r="D17" s="111"/>
      <c r="E17" s="35">
        <f>(29417*1.02)/12</f>
        <v>2500.4450000000002</v>
      </c>
      <c r="F17" s="35">
        <f t="shared" si="4"/>
        <v>15003</v>
      </c>
      <c r="G17" s="35"/>
      <c r="H17" s="310">
        <v>0.03</v>
      </c>
      <c r="I17" s="309">
        <f>H17</f>
        <v>0.03</v>
      </c>
      <c r="J17" s="35">
        <f t="shared" si="18"/>
        <v>450</v>
      </c>
      <c r="K17" s="35"/>
      <c r="L17" s="51">
        <f t="shared" si="5"/>
        <v>15453</v>
      </c>
      <c r="M17" s="253"/>
      <c r="N17" s="255" t="str">
        <f t="shared" si="25"/>
        <v>GSR</v>
      </c>
      <c r="O17" s="255" t="str">
        <f t="shared" si="25"/>
        <v>GSR - aca</v>
      </c>
      <c r="P17" s="120">
        <f t="shared" si="25"/>
        <v>6</v>
      </c>
      <c r="Q17" s="120"/>
      <c r="R17" s="37">
        <f>ROUND((E17*1.02)*1,0)</f>
        <v>2550</v>
      </c>
      <c r="S17" s="37">
        <f t="shared" si="7"/>
        <v>15300</v>
      </c>
      <c r="T17" s="37"/>
      <c r="U17" s="308">
        <f>I17</f>
        <v>0.03</v>
      </c>
      <c r="V17" s="37">
        <f t="shared" si="19"/>
        <v>459</v>
      </c>
      <c r="W17" s="37"/>
      <c r="X17" s="63">
        <f t="shared" si="8"/>
        <v>15759</v>
      </c>
      <c r="Y17" s="255"/>
      <c r="Z17" s="253" t="str">
        <f t="shared" si="26"/>
        <v>GSR</v>
      </c>
      <c r="AA17" s="253" t="str">
        <f t="shared" si="27"/>
        <v>GSR - aca</v>
      </c>
      <c r="AB17" s="111">
        <f t="shared" si="27"/>
        <v>6</v>
      </c>
      <c r="AC17" s="111"/>
      <c r="AD17" s="35">
        <f>ROUND((R17*1.02)*1,0)</f>
        <v>2601</v>
      </c>
      <c r="AE17" s="35">
        <f t="shared" si="10"/>
        <v>15606</v>
      </c>
      <c r="AF17" s="35"/>
      <c r="AG17" s="309">
        <f t="shared" ref="AG17:AG18" si="54">U17</f>
        <v>0.03</v>
      </c>
      <c r="AH17" s="35">
        <f t="shared" si="20"/>
        <v>468</v>
      </c>
      <c r="AI17" s="35"/>
      <c r="AJ17" s="51">
        <f t="shared" si="12"/>
        <v>16074</v>
      </c>
      <c r="AK17" s="253"/>
      <c r="AL17" s="255" t="str">
        <f t="shared" si="29"/>
        <v>GSR</v>
      </c>
      <c r="AM17" s="255" t="str">
        <f t="shared" si="30"/>
        <v>GSR - aca</v>
      </c>
      <c r="AN17" s="120">
        <f t="shared" si="21"/>
        <v>6</v>
      </c>
      <c r="AO17" s="255"/>
      <c r="AP17" s="132">
        <f>ROUND((AD17*1.02)*1,0)</f>
        <v>2653</v>
      </c>
      <c r="AQ17" s="37">
        <f t="shared" si="13"/>
        <v>15918</v>
      </c>
      <c r="AR17" s="68"/>
      <c r="AS17" s="308">
        <f t="shared" ref="AS17:AS18" si="55">AG17</f>
        <v>0.03</v>
      </c>
      <c r="AT17" s="37">
        <f t="shared" si="22"/>
        <v>478</v>
      </c>
      <c r="AU17" s="37"/>
      <c r="AV17" s="55">
        <f>AQ17+AT17</f>
        <v>16396</v>
      </c>
      <c r="AW17" s="255"/>
      <c r="AX17" s="253" t="str">
        <f t="shared" si="32"/>
        <v>GSR</v>
      </c>
      <c r="AY17" s="253" t="str">
        <f t="shared" si="32"/>
        <v>GSR - aca</v>
      </c>
      <c r="AZ17" s="111">
        <f t="shared" si="32"/>
        <v>6</v>
      </c>
      <c r="BA17" s="111"/>
      <c r="BB17" s="133">
        <f>ROUND((AP17*1.02)*1,0)</f>
        <v>2706</v>
      </c>
      <c r="BC17" s="35">
        <f t="shared" si="16"/>
        <v>16236</v>
      </c>
      <c r="BD17" s="66"/>
      <c r="BE17" s="309">
        <f t="shared" ref="BE17:BE18" si="56">AS17</f>
        <v>0.03</v>
      </c>
      <c r="BF17" s="35">
        <f t="shared" si="23"/>
        <v>487</v>
      </c>
      <c r="BG17" s="35"/>
      <c r="BH17" s="51">
        <f t="shared" si="17"/>
        <v>16723</v>
      </c>
      <c r="BI17" s="253"/>
      <c r="BJ17" s="254" t="s">
        <v>18</v>
      </c>
      <c r="BK17" s="91">
        <f>L28</f>
        <v>0</v>
      </c>
      <c r="BL17" s="91"/>
      <c r="BM17" s="91">
        <f>X28</f>
        <v>0</v>
      </c>
      <c r="BN17" s="91">
        <f>AJ28</f>
        <v>0</v>
      </c>
      <c r="BO17" s="91">
        <f>AV28</f>
        <v>0</v>
      </c>
      <c r="BP17" s="91">
        <f>BH28</f>
        <v>0</v>
      </c>
      <c r="BQ17" s="91"/>
      <c r="BR17" s="93">
        <f>SUM(BK17:BP17)</f>
        <v>0</v>
      </c>
      <c r="BS17" s="82"/>
    </row>
    <row r="18" spans="1:71">
      <c r="A18" s="276"/>
      <c r="B18" s="278" t="s">
        <v>61</v>
      </c>
      <c r="C18" s="111">
        <v>3</v>
      </c>
      <c r="D18" s="111"/>
      <c r="E18" s="35">
        <f>(29417*1.02)/12</f>
        <v>2500.4450000000002</v>
      </c>
      <c r="F18" s="35">
        <f>ROUND(C18*E18,0)</f>
        <v>7501</v>
      </c>
      <c r="G18" s="35"/>
      <c r="H18" s="311">
        <v>1.2999999999999999E-2</v>
      </c>
      <c r="I18" s="309">
        <f>H18</f>
        <v>1.2999999999999999E-2</v>
      </c>
      <c r="J18" s="35">
        <f t="shared" si="18"/>
        <v>98</v>
      </c>
      <c r="K18" s="35"/>
      <c r="L18" s="51">
        <f t="shared" si="5"/>
        <v>7599</v>
      </c>
      <c r="M18" s="276"/>
      <c r="N18" s="277"/>
      <c r="O18" s="277" t="str">
        <f t="shared" si="25"/>
        <v>GSR - sum</v>
      </c>
      <c r="P18" s="120">
        <f t="shared" si="25"/>
        <v>3</v>
      </c>
      <c r="Q18" s="120"/>
      <c r="R18" s="37">
        <f>R17</f>
        <v>2550</v>
      </c>
      <c r="S18" s="37">
        <f t="shared" si="7"/>
        <v>7650</v>
      </c>
      <c r="T18" s="37"/>
      <c r="U18" s="308">
        <f>I18</f>
        <v>1.2999999999999999E-2</v>
      </c>
      <c r="V18" s="37">
        <f t="shared" si="19"/>
        <v>99</v>
      </c>
      <c r="W18" s="37"/>
      <c r="X18" s="63">
        <f t="shared" si="8"/>
        <v>7749</v>
      </c>
      <c r="Y18" s="38"/>
      <c r="Z18" s="276">
        <f t="shared" si="26"/>
        <v>0</v>
      </c>
      <c r="AA18" s="276" t="str">
        <f t="shared" si="27"/>
        <v>GSR - sum</v>
      </c>
      <c r="AB18" s="111">
        <f t="shared" si="27"/>
        <v>3</v>
      </c>
      <c r="AC18" s="111"/>
      <c r="AD18" s="35">
        <f>AD17</f>
        <v>2601</v>
      </c>
      <c r="AE18" s="35">
        <f t="shared" si="10"/>
        <v>7803</v>
      </c>
      <c r="AF18" s="35"/>
      <c r="AG18" s="309">
        <f t="shared" si="54"/>
        <v>1.2999999999999999E-2</v>
      </c>
      <c r="AH18" s="35">
        <f t="shared" si="20"/>
        <v>101</v>
      </c>
      <c r="AI18" s="35"/>
      <c r="AJ18" s="51">
        <f t="shared" si="12"/>
        <v>7904</v>
      </c>
      <c r="AK18" s="276"/>
      <c r="AL18" s="105"/>
      <c r="AM18" s="105" t="str">
        <f t="shared" si="30"/>
        <v>GSR - sum</v>
      </c>
      <c r="AN18" s="120">
        <f t="shared" si="21"/>
        <v>3</v>
      </c>
      <c r="AO18" s="120"/>
      <c r="AP18" s="132">
        <f>AP17</f>
        <v>2653</v>
      </c>
      <c r="AQ18" s="37">
        <f t="shared" si="13"/>
        <v>7959</v>
      </c>
      <c r="AR18" s="37"/>
      <c r="AS18" s="308">
        <f t="shared" si="55"/>
        <v>1.2999999999999999E-2</v>
      </c>
      <c r="AT18" s="37">
        <f t="shared" si="22"/>
        <v>103</v>
      </c>
      <c r="AU18" s="37"/>
      <c r="AV18" s="55">
        <f t="shared" si="14"/>
        <v>8062</v>
      </c>
      <c r="AW18" s="105"/>
      <c r="AX18" s="276"/>
      <c r="AY18" s="276" t="str">
        <f t="shared" si="32"/>
        <v>GSR - sum</v>
      </c>
      <c r="AZ18" s="111">
        <f t="shared" si="32"/>
        <v>3</v>
      </c>
      <c r="BA18" s="111"/>
      <c r="BB18" s="133">
        <f>BB17</f>
        <v>2706</v>
      </c>
      <c r="BC18" s="35">
        <f t="shared" si="16"/>
        <v>8118</v>
      </c>
      <c r="BD18" s="35"/>
      <c r="BE18" s="309">
        <f t="shared" si="56"/>
        <v>1.2999999999999999E-2</v>
      </c>
      <c r="BF18" s="35">
        <f t="shared" si="23"/>
        <v>106</v>
      </c>
      <c r="BG18" s="35"/>
      <c r="BH18" s="51">
        <f t="shared" si="17"/>
        <v>8224</v>
      </c>
      <c r="BI18" s="253"/>
      <c r="BJ18" s="107"/>
      <c r="BK18" s="91"/>
      <c r="BL18" s="91"/>
      <c r="BM18" s="91"/>
      <c r="BN18" s="91"/>
      <c r="BO18" s="91"/>
      <c r="BP18" s="91"/>
      <c r="BQ18" s="91"/>
      <c r="BR18" s="93"/>
      <c r="BS18" s="82"/>
    </row>
    <row r="19" spans="1:71">
      <c r="A19" s="253"/>
      <c r="B19" s="253"/>
      <c r="C19" s="111"/>
      <c r="D19" s="111"/>
      <c r="E19" s="35"/>
      <c r="F19" s="35"/>
      <c r="G19" s="35"/>
      <c r="H19" s="138"/>
      <c r="I19" s="139"/>
      <c r="J19" s="35"/>
      <c r="K19" s="35"/>
      <c r="L19" s="51"/>
      <c r="M19" s="253"/>
      <c r="N19" s="255"/>
      <c r="O19" s="255"/>
      <c r="P19" s="120"/>
      <c r="Q19" s="120"/>
      <c r="R19" s="37"/>
      <c r="S19" s="37"/>
      <c r="T19" s="37"/>
      <c r="U19" s="144"/>
      <c r="V19" s="37"/>
      <c r="W19" s="37"/>
      <c r="X19" s="63"/>
      <c r="Y19" s="255"/>
      <c r="Z19" s="253"/>
      <c r="AA19" s="253"/>
      <c r="AB19" s="111"/>
      <c r="AC19" s="111"/>
      <c r="AD19" s="35"/>
      <c r="AE19" s="35"/>
      <c r="AF19" s="35"/>
      <c r="AG19" s="139"/>
      <c r="AH19" s="35"/>
      <c r="AI19" s="35"/>
      <c r="AJ19" s="51"/>
      <c r="AK19" s="253"/>
      <c r="AL19" s="255"/>
      <c r="AM19" s="255"/>
      <c r="AN19" s="68"/>
      <c r="AO19" s="255"/>
      <c r="AP19" s="132"/>
      <c r="AQ19" s="37"/>
      <c r="AR19" s="68"/>
      <c r="AS19" s="144"/>
      <c r="AT19" s="37"/>
      <c r="AU19" s="37"/>
      <c r="AV19" s="68"/>
      <c r="AW19" s="255"/>
      <c r="AX19" s="253"/>
      <c r="AY19" s="253"/>
      <c r="AZ19" s="111"/>
      <c r="BA19" s="111"/>
      <c r="BB19" s="133"/>
      <c r="BC19" s="35"/>
      <c r="BD19" s="66"/>
      <c r="BE19" s="139"/>
      <c r="BF19" s="35"/>
      <c r="BG19" s="35"/>
      <c r="BH19" s="51"/>
      <c r="BI19" s="253"/>
      <c r="BJ19" s="88" t="s">
        <v>19</v>
      </c>
      <c r="BK19" s="91">
        <f>L35</f>
        <v>0</v>
      </c>
      <c r="BL19" s="91"/>
      <c r="BM19" s="91">
        <f>X35</f>
        <v>0</v>
      </c>
      <c r="BN19" s="91">
        <f>AJ35</f>
        <v>0</v>
      </c>
      <c r="BO19" s="91">
        <f>AV35</f>
        <v>0</v>
      </c>
      <c r="BP19" s="91">
        <f>BH35</f>
        <v>0</v>
      </c>
      <c r="BQ19" s="91"/>
      <c r="BR19" s="93">
        <f>SUM(BK19:BP19)</f>
        <v>0</v>
      </c>
      <c r="BS19" s="82"/>
    </row>
    <row r="20" spans="1:71">
      <c r="A20" s="278"/>
      <c r="B20" s="278"/>
      <c r="C20" s="111"/>
      <c r="D20" s="111"/>
      <c r="E20" s="35"/>
      <c r="F20" s="35"/>
      <c r="G20" s="35"/>
      <c r="H20" s="138"/>
      <c r="I20" s="139"/>
      <c r="J20" s="35"/>
      <c r="K20" s="35"/>
      <c r="L20" s="51"/>
      <c r="M20" s="278"/>
      <c r="N20" s="280"/>
      <c r="O20" s="280"/>
      <c r="P20" s="120"/>
      <c r="Q20" s="120"/>
      <c r="R20" s="37"/>
      <c r="S20" s="37"/>
      <c r="T20" s="37"/>
      <c r="U20" s="144"/>
      <c r="V20" s="37"/>
      <c r="W20" s="37"/>
      <c r="X20" s="63"/>
      <c r="Y20" s="280"/>
      <c r="Z20" s="278"/>
      <c r="AA20" s="278"/>
      <c r="AB20" s="111"/>
      <c r="AC20" s="111"/>
      <c r="AD20" s="35"/>
      <c r="AE20" s="35"/>
      <c r="AF20" s="35"/>
      <c r="AG20" s="139"/>
      <c r="AH20" s="35"/>
      <c r="AI20" s="35"/>
      <c r="AJ20" s="51"/>
      <c r="AK20" s="278"/>
      <c r="AL20" s="280"/>
      <c r="AM20" s="280"/>
      <c r="AN20" s="68"/>
      <c r="AO20" s="280"/>
      <c r="AP20" s="132"/>
      <c r="AQ20" s="37"/>
      <c r="AR20" s="68"/>
      <c r="AS20" s="144"/>
      <c r="AT20" s="37"/>
      <c r="AU20" s="37"/>
      <c r="AV20" s="68"/>
      <c r="AW20" s="280"/>
      <c r="AX20" s="278"/>
      <c r="AY20" s="278"/>
      <c r="AZ20" s="111"/>
      <c r="BA20" s="111"/>
      <c r="BB20" s="133"/>
      <c r="BC20" s="35"/>
      <c r="BD20" s="66"/>
      <c r="BE20" s="139"/>
      <c r="BF20" s="35"/>
      <c r="BG20" s="35"/>
      <c r="BH20" s="51"/>
      <c r="BI20" s="278"/>
      <c r="BJ20" s="279"/>
      <c r="BK20" s="91"/>
      <c r="BL20" s="91"/>
      <c r="BM20" s="91"/>
      <c r="BN20" s="91"/>
      <c r="BO20" s="91"/>
      <c r="BP20" s="91"/>
      <c r="BQ20" s="91"/>
      <c r="BR20" s="93"/>
      <c r="BS20" s="82"/>
    </row>
    <row r="21" spans="1:71">
      <c r="A21" s="232" t="s">
        <v>53</v>
      </c>
      <c r="B21" s="12"/>
      <c r="C21" s="112"/>
      <c r="D21" s="112"/>
      <c r="E21" s="40"/>
      <c r="F21" s="40"/>
      <c r="G21" s="40"/>
      <c r="H21" s="140"/>
      <c r="I21" s="138"/>
      <c r="J21" s="40">
        <f>(5661.5+5661.5)*1.06</f>
        <v>12002.380000000001</v>
      </c>
      <c r="K21" s="40"/>
      <c r="L21" s="43">
        <f>J21</f>
        <v>12002.380000000001</v>
      </c>
      <c r="M21" s="12"/>
      <c r="N21" s="25" t="str">
        <f>A21</f>
        <v>Tuition (formerly named Fees)</v>
      </c>
      <c r="O21" s="25"/>
      <c r="P21" s="36"/>
      <c r="Q21" s="36"/>
      <c r="R21" s="37"/>
      <c r="S21" s="37"/>
      <c r="T21" s="37"/>
      <c r="U21" s="145"/>
      <c r="V21" s="37">
        <f>ROUND(J21*1.06,0)</f>
        <v>12723</v>
      </c>
      <c r="W21" s="37"/>
      <c r="X21" s="63">
        <f t="shared" si="8"/>
        <v>12723</v>
      </c>
      <c r="Y21" s="38"/>
      <c r="Z21" s="12" t="str">
        <f t="shared" si="26"/>
        <v>Tuition (formerly named Fees)</v>
      </c>
      <c r="AA21" s="12"/>
      <c r="AB21" s="34"/>
      <c r="AC21" s="34"/>
      <c r="AD21" s="35"/>
      <c r="AE21" s="35"/>
      <c r="AF21" s="35"/>
      <c r="AG21" s="140"/>
      <c r="AH21" s="35">
        <f>ROUND(V21*1.06,0)</f>
        <v>13486</v>
      </c>
      <c r="AI21" s="35"/>
      <c r="AJ21" s="51">
        <f t="shared" si="12"/>
        <v>13486</v>
      </c>
      <c r="AK21" s="12"/>
      <c r="AL21" s="14" t="str">
        <f t="shared" si="29"/>
        <v>Tuition (formerly named Fees)</v>
      </c>
      <c r="AM21" s="14"/>
      <c r="AN21" s="36"/>
      <c r="AO21" s="36"/>
      <c r="AP21" s="39"/>
      <c r="AQ21" s="37"/>
      <c r="AR21" s="37"/>
      <c r="AS21" s="145"/>
      <c r="AT21" s="37">
        <f>ROUND(AH21*1.06,0)</f>
        <v>14295</v>
      </c>
      <c r="AU21" s="37"/>
      <c r="AV21" s="55">
        <f t="shared" si="14"/>
        <v>14295</v>
      </c>
      <c r="AW21" s="105"/>
      <c r="AX21" s="12" t="str">
        <f>A21</f>
        <v>Tuition (formerly named Fees)</v>
      </c>
      <c r="AY21" s="12"/>
      <c r="AZ21" s="34"/>
      <c r="BA21" s="34"/>
      <c r="BB21" s="35"/>
      <c r="BC21" s="35"/>
      <c r="BD21" s="40"/>
      <c r="BE21" s="140"/>
      <c r="BF21" s="35">
        <f>ROUND(AT21*1.06,0)</f>
        <v>15153</v>
      </c>
      <c r="BG21" s="35"/>
      <c r="BH21" s="51">
        <f>BC21+BF21</f>
        <v>15153</v>
      </c>
      <c r="BI21" s="12"/>
      <c r="BJ21" s="88"/>
      <c r="BK21" s="91"/>
      <c r="BL21" s="91"/>
      <c r="BM21" s="91"/>
      <c r="BN21" s="91"/>
      <c r="BO21" s="91"/>
      <c r="BP21" s="91"/>
      <c r="BQ21" s="91"/>
      <c r="BR21" s="93"/>
      <c r="BS21" s="82"/>
    </row>
    <row r="22" spans="1:71">
      <c r="A22" s="232" t="s">
        <v>54</v>
      </c>
      <c r="B22" s="12"/>
      <c r="C22" s="112"/>
      <c r="D22" s="112"/>
      <c r="E22" s="40"/>
      <c r="F22" s="40"/>
      <c r="G22" s="40"/>
      <c r="H22" s="140"/>
      <c r="I22" s="138"/>
      <c r="J22" s="40">
        <v>0</v>
      </c>
      <c r="K22" s="40"/>
      <c r="L22" s="43">
        <f>J22</f>
        <v>0</v>
      </c>
      <c r="M22" s="12"/>
      <c r="N22" s="25" t="str">
        <f>A22</f>
        <v>Non-resident supplemental tuition (formerly named Tuition)</v>
      </c>
      <c r="O22" s="25"/>
      <c r="P22" s="36"/>
      <c r="Q22" s="36"/>
      <c r="R22" s="37"/>
      <c r="S22" s="37"/>
      <c r="T22" s="37"/>
      <c r="U22" s="145"/>
      <c r="V22" s="37">
        <f>ROUND(J22*1.07,0)</f>
        <v>0</v>
      </c>
      <c r="W22" s="37"/>
      <c r="X22" s="63">
        <f t="shared" si="8"/>
        <v>0</v>
      </c>
      <c r="Y22" s="38"/>
      <c r="Z22" s="12" t="str">
        <f t="shared" si="26"/>
        <v>Non-resident supplemental tuition (formerly named Tuition)</v>
      </c>
      <c r="AA22" s="12"/>
      <c r="AB22" s="34"/>
      <c r="AC22" s="34"/>
      <c r="AD22" s="35"/>
      <c r="AE22" s="35"/>
      <c r="AF22" s="35"/>
      <c r="AG22" s="140"/>
      <c r="AH22" s="35">
        <f>ROUND(V22*1.07,0)</f>
        <v>0</v>
      </c>
      <c r="AI22" s="35"/>
      <c r="AJ22" s="51">
        <f t="shared" si="12"/>
        <v>0</v>
      </c>
      <c r="AK22" s="12"/>
      <c r="AL22" s="14" t="str">
        <f t="shared" si="29"/>
        <v>Non-resident supplemental tuition (formerly named Tuition)</v>
      </c>
      <c r="AM22" s="14"/>
      <c r="AN22" s="36"/>
      <c r="AO22" s="36"/>
      <c r="AP22" s="39"/>
      <c r="AQ22" s="37"/>
      <c r="AR22" s="37"/>
      <c r="AS22" s="145"/>
      <c r="AT22" s="37">
        <f>ROUND(AH22*1.07,0)</f>
        <v>0</v>
      </c>
      <c r="AU22" s="37"/>
      <c r="AV22" s="55">
        <f t="shared" si="14"/>
        <v>0</v>
      </c>
      <c r="AW22" s="105"/>
      <c r="AX22" s="12" t="str">
        <f>A22</f>
        <v>Non-resident supplemental tuition (formerly named Tuition)</v>
      </c>
      <c r="AY22" s="12"/>
      <c r="AZ22" s="34"/>
      <c r="BA22" s="34"/>
      <c r="BB22" s="35"/>
      <c r="BC22" s="35"/>
      <c r="BD22" s="40"/>
      <c r="BE22" s="140"/>
      <c r="BF22" s="35">
        <f>ROUND(AT22*1.07,0)</f>
        <v>0</v>
      </c>
      <c r="BG22" s="35"/>
      <c r="BH22" s="51">
        <f>BC22+BF22</f>
        <v>0</v>
      </c>
      <c r="BI22" s="12"/>
      <c r="BJ22" s="94"/>
      <c r="BK22" s="93"/>
      <c r="BL22" s="93"/>
      <c r="BM22" s="93"/>
      <c r="BN22" s="93"/>
      <c r="BO22" s="93"/>
      <c r="BP22" s="93"/>
      <c r="BQ22" s="93"/>
      <c r="BR22" s="92" t="s">
        <v>0</v>
      </c>
      <c r="BS22" s="82"/>
    </row>
    <row r="23" spans="1:71" s="56" customFormat="1">
      <c r="A23" s="41"/>
      <c r="B23" s="41" t="s">
        <v>0</v>
      </c>
      <c r="C23" s="113" t="s">
        <v>0</v>
      </c>
      <c r="D23" s="113"/>
      <c r="E23" s="41" t="s">
        <v>20</v>
      </c>
      <c r="F23" s="40"/>
      <c r="G23" s="40"/>
      <c r="H23" s="140"/>
      <c r="I23" s="140"/>
      <c r="J23" s="40">
        <f>SUM(J13:J22)</f>
        <v>17406.38</v>
      </c>
      <c r="K23" s="40"/>
      <c r="L23" s="43">
        <f>SUM(L13:L22)</f>
        <v>51753.380000000005</v>
      </c>
      <c r="M23" s="41"/>
      <c r="N23" s="44">
        <f>A23</f>
        <v>0</v>
      </c>
      <c r="O23" s="44" t="s">
        <v>0</v>
      </c>
      <c r="P23" s="45"/>
      <c r="Q23" s="45"/>
      <c r="R23" s="175" t="s">
        <v>20</v>
      </c>
      <c r="S23" s="37"/>
      <c r="T23" s="37"/>
      <c r="U23" s="145"/>
      <c r="V23" s="37">
        <f>SUM(V13:V22)</f>
        <v>18735</v>
      </c>
      <c r="W23" s="37"/>
      <c r="X23" s="47">
        <f>SUM(X13:X22)</f>
        <v>54369</v>
      </c>
      <c r="Y23" s="48"/>
      <c r="Z23" s="41">
        <f t="shared" si="26"/>
        <v>0</v>
      </c>
      <c r="AA23" s="41" t="str">
        <f>B23</f>
        <v xml:space="preserve"> </v>
      </c>
      <c r="AB23" s="49"/>
      <c r="AC23" s="49"/>
      <c r="AD23" s="41" t="s">
        <v>20</v>
      </c>
      <c r="AE23" s="35"/>
      <c r="AF23" s="35"/>
      <c r="AG23" s="140"/>
      <c r="AH23" s="35">
        <f>SUM(AH13:AH22)</f>
        <v>21520</v>
      </c>
      <c r="AI23" s="35"/>
      <c r="AJ23" s="51">
        <f>SUM(AJ13:AK22)</f>
        <v>70805</v>
      </c>
      <c r="AK23" s="41"/>
      <c r="AL23" s="52">
        <f t="shared" si="29"/>
        <v>0</v>
      </c>
      <c r="AM23" s="52" t="str">
        <f t="shared" si="30"/>
        <v xml:space="preserve"> </v>
      </c>
      <c r="AN23" s="53"/>
      <c r="AO23" s="53"/>
      <c r="AP23" s="52" t="s">
        <v>20</v>
      </c>
      <c r="AQ23" s="39"/>
      <c r="AR23" s="37"/>
      <c r="AS23" s="149"/>
      <c r="AT23" s="39">
        <f>SUM(AT13:AT22)</f>
        <v>23149</v>
      </c>
      <c r="AU23" s="39"/>
      <c r="AV23" s="55">
        <f>SUM(AV13:AV22)</f>
        <v>74740</v>
      </c>
      <c r="AW23" s="52"/>
      <c r="AX23" s="42"/>
      <c r="AY23" s="41" t="s">
        <v>0</v>
      </c>
      <c r="AZ23" s="49"/>
      <c r="BA23" s="49"/>
      <c r="BB23" s="41" t="s">
        <v>20</v>
      </c>
      <c r="BC23" s="35"/>
      <c r="BD23" s="40"/>
      <c r="BE23" s="140"/>
      <c r="BF23" s="35">
        <f>SUM(BF13:BF22)</f>
        <v>24467</v>
      </c>
      <c r="BG23" s="35"/>
      <c r="BH23" s="51">
        <f>SUM(BH13:BH22)</f>
        <v>77089</v>
      </c>
      <c r="BI23" s="41"/>
      <c r="BJ23" s="167" t="s">
        <v>21</v>
      </c>
      <c r="BK23" s="91">
        <f>L40</f>
        <v>20000</v>
      </c>
      <c r="BL23" s="91"/>
      <c r="BM23" s="91">
        <f>X40</f>
        <v>20600</v>
      </c>
      <c r="BN23" s="91">
        <f>AJ40</f>
        <v>21218</v>
      </c>
      <c r="BO23" s="91">
        <f>AV40</f>
        <v>21855</v>
      </c>
      <c r="BP23" s="91">
        <f>BH40</f>
        <v>22511</v>
      </c>
      <c r="BQ23" s="91"/>
      <c r="BR23" s="93">
        <f>SUM(BK23:BP23)</f>
        <v>106184</v>
      </c>
      <c r="BS23" s="94"/>
    </row>
    <row r="24" spans="1:71">
      <c r="A24" s="12"/>
      <c r="B24" s="6"/>
      <c r="C24" s="108"/>
      <c r="D24" s="108"/>
      <c r="E24" s="130"/>
      <c r="F24" s="6"/>
      <c r="G24" s="6"/>
      <c r="H24" s="135"/>
      <c r="I24" s="135"/>
      <c r="J24" s="6"/>
      <c r="K24" s="6"/>
      <c r="L24" s="42"/>
      <c r="M24" s="12"/>
      <c r="N24" s="13"/>
      <c r="O24" s="13"/>
      <c r="P24" s="13"/>
      <c r="Q24" s="13"/>
      <c r="R24" s="176"/>
      <c r="S24" s="13"/>
      <c r="T24" s="13"/>
      <c r="U24" s="143"/>
      <c r="V24" s="13"/>
      <c r="W24" s="13"/>
      <c r="X24" s="125"/>
      <c r="Y24" s="13"/>
      <c r="AD24" s="130"/>
      <c r="AK24" s="12"/>
      <c r="AP24" s="178"/>
      <c r="AR24" s="13"/>
      <c r="AW24" s="105"/>
      <c r="AX24" s="6"/>
      <c r="AY24" s="6"/>
      <c r="AZ24" s="6"/>
      <c r="BA24" s="6"/>
      <c r="BB24" s="130"/>
      <c r="BC24" s="6"/>
      <c r="BD24" s="6"/>
      <c r="BE24" s="135"/>
      <c r="BF24" s="6"/>
      <c r="BG24" s="6"/>
      <c r="BH24" s="42"/>
      <c r="BI24" s="12"/>
      <c r="BJ24" s="95" t="s">
        <v>0</v>
      </c>
      <c r="BK24" s="96"/>
      <c r="BL24" s="96"/>
      <c r="BM24" s="96"/>
      <c r="BN24" s="96"/>
      <c r="BO24" s="96"/>
      <c r="BP24" s="96"/>
      <c r="BQ24" s="96"/>
      <c r="BR24" s="97" t="s">
        <v>0</v>
      </c>
      <c r="BS24" s="82"/>
    </row>
    <row r="25" spans="1:71" s="228" customFormat="1">
      <c r="A25" s="217" t="s">
        <v>18</v>
      </c>
      <c r="B25" s="218"/>
      <c r="C25" s="219"/>
      <c r="D25" s="219"/>
      <c r="E25" s="220"/>
      <c r="F25" s="218"/>
      <c r="G25" s="218"/>
      <c r="H25" s="221"/>
      <c r="I25" s="221"/>
      <c r="J25" s="218"/>
      <c r="K25" s="218"/>
      <c r="L25" s="218"/>
      <c r="M25" s="217"/>
      <c r="N25" s="222" t="s">
        <v>18</v>
      </c>
      <c r="O25" s="223"/>
      <c r="P25" s="223"/>
      <c r="Q25" s="223"/>
      <c r="R25" s="224"/>
      <c r="S25" s="223"/>
      <c r="T25" s="223"/>
      <c r="U25" s="225"/>
      <c r="V25" s="223"/>
      <c r="W25" s="223"/>
      <c r="X25" s="224"/>
      <c r="Y25" s="223"/>
      <c r="Z25" s="217" t="s">
        <v>18</v>
      </c>
      <c r="AA25" s="218"/>
      <c r="AB25" s="218"/>
      <c r="AC25" s="218"/>
      <c r="AD25" s="220"/>
      <c r="AE25" s="218"/>
      <c r="AF25" s="218"/>
      <c r="AG25" s="226"/>
      <c r="AH25" s="218"/>
      <c r="AI25" s="218"/>
      <c r="AJ25" s="218"/>
      <c r="AK25" s="217"/>
      <c r="AL25" s="227" t="s">
        <v>18</v>
      </c>
      <c r="AP25" s="229"/>
      <c r="AR25" s="223"/>
      <c r="AS25" s="230"/>
      <c r="AW25" s="227"/>
      <c r="AX25" s="217" t="s">
        <v>18</v>
      </c>
      <c r="AY25" s="218"/>
      <c r="AZ25" s="218"/>
      <c r="BA25" s="218"/>
      <c r="BB25" s="220"/>
      <c r="BC25" s="218"/>
      <c r="BD25" s="218"/>
      <c r="BE25" s="226"/>
      <c r="BF25" s="218"/>
      <c r="BG25" s="218"/>
      <c r="BH25" s="218"/>
      <c r="BI25" s="217"/>
      <c r="BJ25" s="88" t="s">
        <v>23</v>
      </c>
      <c r="BK25" s="91">
        <f>L44</f>
        <v>0</v>
      </c>
      <c r="BL25" s="91"/>
      <c r="BM25" s="91">
        <f>X44</f>
        <v>0</v>
      </c>
      <c r="BN25" s="91">
        <f>AJ44</f>
        <v>0</v>
      </c>
      <c r="BO25" s="91">
        <f>AV44</f>
        <v>0</v>
      </c>
      <c r="BP25" s="91">
        <f>BH44</f>
        <v>0</v>
      </c>
      <c r="BQ25" s="91"/>
      <c r="BR25" s="93">
        <f>SUM(BK25:BP25)</f>
        <v>0</v>
      </c>
      <c r="BS25" s="231"/>
    </row>
    <row r="26" spans="1:71">
      <c r="A26" s="12"/>
      <c r="B26" s="6"/>
      <c r="C26" s="108"/>
      <c r="D26" s="108"/>
      <c r="E26" s="166"/>
      <c r="F26" s="40">
        <v>0</v>
      </c>
      <c r="G26" s="40"/>
      <c r="H26" s="140"/>
      <c r="I26" s="138"/>
      <c r="J26" s="40"/>
      <c r="K26" s="40"/>
      <c r="L26" s="43"/>
      <c r="M26" s="12"/>
      <c r="N26" s="25"/>
      <c r="O26" s="13"/>
      <c r="P26" s="13"/>
      <c r="Q26" s="13"/>
      <c r="R26" s="177"/>
      <c r="S26" s="38">
        <v>0</v>
      </c>
      <c r="T26" s="38"/>
      <c r="U26" s="145"/>
      <c r="V26" s="38"/>
      <c r="W26" s="38"/>
      <c r="X26" s="63"/>
      <c r="Y26" s="38"/>
      <c r="Z26" s="12"/>
      <c r="AD26" s="166" t="s">
        <v>22</v>
      </c>
      <c r="AE26" s="40">
        <v>0</v>
      </c>
      <c r="AF26" s="40"/>
      <c r="AG26" s="140"/>
      <c r="AH26" s="40"/>
      <c r="AI26" s="40"/>
      <c r="AJ26" s="43"/>
      <c r="AK26" s="12"/>
      <c r="AL26" s="14"/>
      <c r="AP26" s="105" t="s">
        <v>22</v>
      </c>
      <c r="AQ26" s="58">
        <v>0</v>
      </c>
      <c r="AR26" s="38"/>
      <c r="AS26" s="149"/>
      <c r="AT26" s="58"/>
      <c r="AU26" s="58"/>
      <c r="AV26" s="64"/>
      <c r="AW26" s="105"/>
      <c r="AX26" s="12"/>
      <c r="AY26" s="6"/>
      <c r="AZ26" s="6"/>
      <c r="BA26" s="6"/>
      <c r="BB26" s="166"/>
      <c r="BC26" s="40">
        <v>0</v>
      </c>
      <c r="BD26" s="40"/>
      <c r="BE26" s="140"/>
      <c r="BF26" s="40"/>
      <c r="BG26" s="40"/>
      <c r="BH26" s="43"/>
      <c r="BI26" s="12"/>
      <c r="BJ26" s="82" t="s">
        <v>37</v>
      </c>
      <c r="BK26" s="91">
        <f>L46</f>
        <v>180422.44</v>
      </c>
      <c r="BL26" s="91"/>
      <c r="BM26" s="91">
        <f>X46</f>
        <v>182369.10699999999</v>
      </c>
      <c r="BN26" s="91">
        <f>AJ46</f>
        <v>184374.93400000001</v>
      </c>
      <c r="BO26" s="91">
        <f>AV46</f>
        <v>186441.34980000003</v>
      </c>
      <c r="BP26" s="91">
        <f>BH46</f>
        <v>188568.26300000001</v>
      </c>
      <c r="BQ26" s="91"/>
      <c r="BR26" s="93">
        <f>SUM(BK26:BP26)</f>
        <v>922176.09380000015</v>
      </c>
      <c r="BS26" s="82"/>
    </row>
    <row r="27" spans="1:71">
      <c r="A27" s="12"/>
      <c r="B27" s="6"/>
      <c r="C27" s="108"/>
      <c r="D27" s="108"/>
      <c r="E27" s="166"/>
      <c r="F27" s="40">
        <v>0</v>
      </c>
      <c r="G27" s="40"/>
      <c r="H27" s="140"/>
      <c r="I27" s="140"/>
      <c r="J27" s="40"/>
      <c r="K27" s="40"/>
      <c r="L27" s="43"/>
      <c r="M27" s="12"/>
      <c r="N27" s="25"/>
      <c r="O27" s="13"/>
      <c r="P27" s="13"/>
      <c r="Q27" s="13"/>
      <c r="R27" s="177"/>
      <c r="S27" s="38">
        <v>0</v>
      </c>
      <c r="T27" s="38"/>
      <c r="U27" s="145"/>
      <c r="V27" s="38"/>
      <c r="W27" s="38"/>
      <c r="X27" s="63"/>
      <c r="Y27" s="38"/>
      <c r="Z27" s="12"/>
      <c r="AD27" s="166" t="s">
        <v>22</v>
      </c>
      <c r="AE27" s="40">
        <v>0</v>
      </c>
      <c r="AF27" s="40"/>
      <c r="AG27" s="140"/>
      <c r="AH27" s="40"/>
      <c r="AI27" s="40"/>
      <c r="AJ27" s="43"/>
      <c r="AK27" s="12"/>
      <c r="AL27" s="14"/>
      <c r="AP27" s="105" t="s">
        <v>22</v>
      </c>
      <c r="AQ27" s="58">
        <v>0</v>
      </c>
      <c r="AR27" s="38"/>
      <c r="AS27" s="149"/>
      <c r="AT27" s="58"/>
      <c r="AU27" s="58"/>
      <c r="AV27" s="64"/>
      <c r="AW27" s="105"/>
      <c r="AX27" s="12"/>
      <c r="AY27" s="6"/>
      <c r="AZ27" s="6"/>
      <c r="BA27" s="6"/>
      <c r="BB27" s="166"/>
      <c r="BC27" s="40">
        <v>0</v>
      </c>
      <c r="BD27" s="40"/>
      <c r="BE27" s="140"/>
      <c r="BF27" s="40"/>
      <c r="BG27" s="40"/>
      <c r="BH27" s="43"/>
      <c r="BI27" s="12"/>
      <c r="BJ27" s="82"/>
      <c r="BK27" s="91"/>
      <c r="BL27" s="91"/>
      <c r="BM27" s="91"/>
      <c r="BN27" s="91"/>
      <c r="BO27" s="91"/>
      <c r="BP27" s="91"/>
      <c r="BQ27" s="91"/>
      <c r="BR27" s="93"/>
      <c r="BS27" s="82"/>
    </row>
    <row r="28" spans="1:71" s="56" customFormat="1">
      <c r="A28" s="42"/>
      <c r="B28" s="42"/>
      <c r="C28" s="113" t="s">
        <v>0</v>
      </c>
      <c r="D28" s="113"/>
      <c r="E28" s="41" t="s">
        <v>24</v>
      </c>
      <c r="F28" s="61"/>
      <c r="G28" s="61"/>
      <c r="H28" s="141"/>
      <c r="I28" s="141"/>
      <c r="J28" s="61"/>
      <c r="K28" s="61"/>
      <c r="L28" s="43">
        <f>SUM(F26:F27)</f>
        <v>0</v>
      </c>
      <c r="M28" s="41"/>
      <c r="N28" s="57"/>
      <c r="O28" s="57"/>
      <c r="P28" s="44" t="s">
        <v>0</v>
      </c>
      <c r="Q28" s="44"/>
      <c r="R28" s="175" t="s">
        <v>24</v>
      </c>
      <c r="S28" s="62"/>
      <c r="T28" s="62"/>
      <c r="U28" s="145"/>
      <c r="V28" s="62"/>
      <c r="W28" s="62"/>
      <c r="X28" s="63">
        <f>SUM(S26:S27)</f>
        <v>0</v>
      </c>
      <c r="Y28" s="48"/>
      <c r="Z28" s="42"/>
      <c r="AA28" s="42"/>
      <c r="AB28" s="41" t="s">
        <v>0</v>
      </c>
      <c r="AC28" s="41"/>
      <c r="AD28" s="41" t="s">
        <v>24</v>
      </c>
      <c r="AE28" s="61"/>
      <c r="AF28" s="61"/>
      <c r="AG28" s="140"/>
      <c r="AH28" s="61"/>
      <c r="AI28" s="61"/>
      <c r="AJ28" s="43">
        <f>SUM(AE26:AE27)</f>
        <v>0</v>
      </c>
      <c r="AK28" s="41"/>
      <c r="AN28" s="52" t="s">
        <v>0</v>
      </c>
      <c r="AO28" s="52"/>
      <c r="AP28" s="52" t="s">
        <v>24</v>
      </c>
      <c r="AQ28" s="65"/>
      <c r="AR28" s="62"/>
      <c r="AS28" s="149"/>
      <c r="AT28" s="65"/>
      <c r="AU28" s="65"/>
      <c r="AV28" s="64">
        <f>SUM(AQ26:AQ27)</f>
        <v>0</v>
      </c>
      <c r="AW28" s="52"/>
      <c r="AX28" s="42"/>
      <c r="AY28" s="42"/>
      <c r="AZ28" s="41" t="s">
        <v>0</v>
      </c>
      <c r="BA28" s="41"/>
      <c r="BB28" s="41" t="s">
        <v>24</v>
      </c>
      <c r="BC28" s="61"/>
      <c r="BD28" s="61"/>
      <c r="BE28" s="140"/>
      <c r="BF28" s="61"/>
      <c r="BG28" s="61"/>
      <c r="BH28" s="43">
        <f>SUM(BC26:BC27)</f>
        <v>0</v>
      </c>
      <c r="BI28" s="41"/>
      <c r="BJ28" s="88" t="s">
        <v>33</v>
      </c>
      <c r="BK28" s="91">
        <f>SUM(BK13:BK27)-BK15</f>
        <v>252175.82</v>
      </c>
      <c r="BL28" s="91"/>
      <c r="BM28" s="91">
        <f>SUM(BM13:BM27)-BM15</f>
        <v>257338.10699999996</v>
      </c>
      <c r="BN28" s="91">
        <f>SUM(BN13:BN27)-BN15</f>
        <v>276397.93400000001</v>
      </c>
      <c r="BO28" s="91">
        <f>SUM(BO13:BO27)-BO15</f>
        <v>283036.34980000003</v>
      </c>
      <c r="BP28" s="91">
        <f>SUM(BP13:BP27)-BP15</f>
        <v>288168.26300000004</v>
      </c>
      <c r="BQ28" s="90" t="s">
        <v>0</v>
      </c>
      <c r="BR28" s="93">
        <f>SUM(BK28:BQ28)</f>
        <v>1357116.4738</v>
      </c>
      <c r="BS28" s="94"/>
    </row>
    <row r="29" spans="1:71">
      <c r="A29" s="6"/>
      <c r="B29" s="6"/>
      <c r="C29" s="108"/>
      <c r="D29" s="108"/>
      <c r="E29" s="130"/>
      <c r="F29" s="40"/>
      <c r="G29" s="40"/>
      <c r="H29" s="140"/>
      <c r="I29" s="140"/>
      <c r="J29" s="40"/>
      <c r="K29" s="40"/>
      <c r="L29" s="43"/>
      <c r="M29" s="12"/>
      <c r="N29" s="13"/>
      <c r="O29" s="13"/>
      <c r="P29" s="13"/>
      <c r="Q29" s="13"/>
      <c r="R29" s="176"/>
      <c r="S29" s="38"/>
      <c r="T29" s="38"/>
      <c r="U29" s="145"/>
      <c r="V29" s="38"/>
      <c r="W29" s="38"/>
      <c r="X29" s="63"/>
      <c r="Y29" s="38"/>
      <c r="AD29" s="130"/>
      <c r="AE29" s="40"/>
      <c r="AF29" s="40"/>
      <c r="AG29" s="140"/>
      <c r="AH29" s="40"/>
      <c r="AI29" s="40"/>
      <c r="AJ29" s="43"/>
      <c r="AP29" s="178"/>
      <c r="AQ29" s="58"/>
      <c r="AR29" s="38"/>
      <c r="AS29" s="149"/>
      <c r="AT29" s="58"/>
      <c r="AU29" s="58"/>
      <c r="AV29" s="64"/>
      <c r="AW29" s="105"/>
      <c r="AX29" s="6"/>
      <c r="AY29" s="6"/>
      <c r="AZ29" s="6"/>
      <c r="BA29" s="6"/>
      <c r="BB29" s="130"/>
      <c r="BC29" s="40"/>
      <c r="BD29" s="40"/>
      <c r="BE29" s="140"/>
      <c r="BF29" s="40"/>
      <c r="BG29" s="40"/>
      <c r="BH29" s="43"/>
      <c r="BI29" s="12"/>
      <c r="BJ29" s="82" t="s">
        <v>35</v>
      </c>
      <c r="BK29" s="91">
        <f>L53</f>
        <v>134751</v>
      </c>
      <c r="BL29" s="91"/>
      <c r="BM29" s="91">
        <f>X53</f>
        <v>62246</v>
      </c>
      <c r="BN29" s="91">
        <f>AJ53</f>
        <v>78537</v>
      </c>
      <c r="BO29" s="91">
        <f>AV53</f>
        <v>82300</v>
      </c>
      <c r="BP29" s="91">
        <f>BH53</f>
        <v>84447.000000000029</v>
      </c>
      <c r="BQ29" s="90" t="s">
        <v>0</v>
      </c>
      <c r="BR29" s="93">
        <f>SUM(BK29:BQ29)</f>
        <v>442281</v>
      </c>
      <c r="BS29" s="82"/>
    </row>
    <row r="30" spans="1:71" s="56" customFormat="1">
      <c r="A30" s="41" t="s">
        <v>19</v>
      </c>
      <c r="B30" s="42"/>
      <c r="C30" s="114"/>
      <c r="D30" s="114"/>
      <c r="E30" s="171"/>
      <c r="F30" s="43"/>
      <c r="G30" s="43"/>
      <c r="H30" s="141"/>
      <c r="I30" s="141"/>
      <c r="J30" s="43"/>
      <c r="K30" s="43"/>
      <c r="L30" s="43"/>
      <c r="M30" s="41"/>
      <c r="N30" s="44" t="s">
        <v>19</v>
      </c>
      <c r="O30" s="57"/>
      <c r="P30" s="57"/>
      <c r="Q30" s="57"/>
      <c r="R30" s="125"/>
      <c r="S30" s="48"/>
      <c r="T30" s="48"/>
      <c r="U30" s="145"/>
      <c r="V30" s="48"/>
      <c r="W30" s="48"/>
      <c r="X30" s="63"/>
      <c r="Y30" s="48"/>
      <c r="Z30" s="41" t="s">
        <v>19</v>
      </c>
      <c r="AA30" s="42"/>
      <c r="AB30" s="42"/>
      <c r="AC30" s="42"/>
      <c r="AD30" s="171"/>
      <c r="AE30" s="43"/>
      <c r="AF30" s="43"/>
      <c r="AG30" s="140"/>
      <c r="AH30" s="43"/>
      <c r="AI30" s="43"/>
      <c r="AJ30" s="43"/>
      <c r="AK30" s="41"/>
      <c r="AL30" s="52" t="s">
        <v>19</v>
      </c>
      <c r="AP30" s="179"/>
      <c r="AQ30" s="64"/>
      <c r="AR30" s="48"/>
      <c r="AS30" s="149"/>
      <c r="AT30" s="64"/>
      <c r="AU30" s="64"/>
      <c r="AV30" s="64"/>
      <c r="AW30" s="52"/>
      <c r="AX30" s="41" t="s">
        <v>19</v>
      </c>
      <c r="AY30" s="42"/>
      <c r="AZ30" s="42"/>
      <c r="BA30" s="42"/>
      <c r="BB30" s="171"/>
      <c r="BC30" s="43"/>
      <c r="BD30" s="43"/>
      <c r="BE30" s="140"/>
      <c r="BF30" s="43"/>
      <c r="BG30" s="43"/>
      <c r="BH30" s="43"/>
      <c r="BI30" s="41"/>
      <c r="BJ30" s="87" t="s">
        <v>25</v>
      </c>
      <c r="BK30" s="93">
        <f>L55+L56</f>
        <v>73439</v>
      </c>
      <c r="BL30" s="93"/>
      <c r="BM30" s="93">
        <f>X55+X56</f>
        <v>33924</v>
      </c>
      <c r="BN30" s="93">
        <f>AJ55+AJ56</f>
        <v>42803</v>
      </c>
      <c r="BO30" s="93">
        <f>AV55+AV56</f>
        <v>44854</v>
      </c>
      <c r="BP30" s="93">
        <f>BH55+BH56</f>
        <v>46024</v>
      </c>
      <c r="BQ30" s="92" t="s">
        <v>0</v>
      </c>
      <c r="BR30" s="93">
        <f>SUM(BK30:BP30)</f>
        <v>241044</v>
      </c>
      <c r="BS30" s="94"/>
    </row>
    <row r="31" spans="1:71">
      <c r="A31" s="12"/>
      <c r="B31" s="129"/>
      <c r="C31" s="108"/>
      <c r="D31" s="108"/>
      <c r="E31" s="166"/>
      <c r="F31" s="40"/>
      <c r="G31" s="40"/>
      <c r="H31" s="140"/>
      <c r="I31" s="140"/>
      <c r="J31" s="40"/>
      <c r="K31" s="40"/>
      <c r="L31" s="43"/>
      <c r="M31" s="12"/>
      <c r="N31" s="67"/>
      <c r="O31" s="68">
        <f>B31</f>
        <v>0</v>
      </c>
      <c r="P31" s="13"/>
      <c r="Q31" s="13"/>
      <c r="R31" s="177"/>
      <c r="S31" s="38"/>
      <c r="T31" s="38"/>
      <c r="U31" s="145"/>
      <c r="V31" s="38"/>
      <c r="W31" s="38"/>
      <c r="X31" s="63"/>
      <c r="Y31" s="38"/>
      <c r="Z31" s="69"/>
      <c r="AA31" s="66">
        <f>O31</f>
        <v>0</v>
      </c>
      <c r="AD31" s="166"/>
      <c r="AE31" s="40"/>
      <c r="AF31" s="40"/>
      <c r="AG31" s="140"/>
      <c r="AH31" s="40"/>
      <c r="AI31" s="40"/>
      <c r="AJ31" s="43"/>
      <c r="AK31" s="12"/>
      <c r="AL31" s="70"/>
      <c r="AM31" s="71">
        <f>AA31</f>
        <v>0</v>
      </c>
      <c r="AP31" s="105"/>
      <c r="AQ31" s="58"/>
      <c r="AR31" s="38"/>
      <c r="AS31" s="149"/>
      <c r="AT31" s="58"/>
      <c r="AU31" s="58"/>
      <c r="AV31" s="64"/>
      <c r="AW31" s="105"/>
      <c r="AX31" s="69"/>
      <c r="AY31" s="66">
        <f>AM31</f>
        <v>0</v>
      </c>
      <c r="AZ31" s="6"/>
      <c r="BA31" s="6"/>
      <c r="BB31" s="166"/>
      <c r="BC31" s="40"/>
      <c r="BD31" s="40"/>
      <c r="BE31" s="140"/>
      <c r="BF31" s="40"/>
      <c r="BG31" s="40"/>
      <c r="BH31" s="43"/>
      <c r="BI31" s="12"/>
      <c r="BJ31" s="98" t="s">
        <v>26</v>
      </c>
      <c r="BK31" s="98" t="s">
        <v>26</v>
      </c>
      <c r="BL31" s="98"/>
      <c r="BM31" s="98" t="s">
        <v>26</v>
      </c>
      <c r="BN31" s="98" t="s">
        <v>26</v>
      </c>
      <c r="BO31" s="98" t="s">
        <v>26</v>
      </c>
      <c r="BP31" s="98" t="s">
        <v>26</v>
      </c>
      <c r="BQ31" s="98" t="s">
        <v>26</v>
      </c>
      <c r="BR31" s="98" t="s">
        <v>27</v>
      </c>
      <c r="BS31" s="82"/>
    </row>
    <row r="32" spans="1:71">
      <c r="A32" s="12"/>
      <c r="B32" s="72"/>
      <c r="C32" s="108"/>
      <c r="D32" s="108"/>
      <c r="E32" s="166"/>
      <c r="F32" s="40">
        <v>0</v>
      </c>
      <c r="G32" s="40"/>
      <c r="H32" s="140"/>
      <c r="I32" s="140"/>
      <c r="J32" s="40"/>
      <c r="K32" s="40"/>
      <c r="L32" s="43"/>
      <c r="M32" s="12"/>
      <c r="N32" s="67"/>
      <c r="O32" s="68">
        <f>B32</f>
        <v>0</v>
      </c>
      <c r="P32" s="13"/>
      <c r="Q32" s="13"/>
      <c r="R32" s="177"/>
      <c r="S32" s="38">
        <f>ROUND(F32*1.03,0)</f>
        <v>0</v>
      </c>
      <c r="T32" s="38"/>
      <c r="U32" s="145"/>
      <c r="V32" s="38"/>
      <c r="W32" s="38"/>
      <c r="X32" s="63"/>
      <c r="Y32" s="38"/>
      <c r="Z32" s="69"/>
      <c r="AA32" s="66">
        <f>O32</f>
        <v>0</v>
      </c>
      <c r="AD32" s="166"/>
      <c r="AE32" s="40">
        <f t="shared" ref="AE32" si="57">ROUND(S32*1.03,0)</f>
        <v>0</v>
      </c>
      <c r="AF32" s="40"/>
      <c r="AG32" s="140"/>
      <c r="AH32" s="40"/>
      <c r="AI32" s="40"/>
      <c r="AJ32" s="43"/>
      <c r="AK32" s="12"/>
      <c r="AL32" s="70"/>
      <c r="AM32" s="71">
        <f>AA32</f>
        <v>0</v>
      </c>
      <c r="AP32" s="105"/>
      <c r="AQ32" s="58">
        <f t="shared" ref="AQ32" si="58">ROUND(AE32*1.03,0)</f>
        <v>0</v>
      </c>
      <c r="AR32" s="38"/>
      <c r="AS32" s="149"/>
      <c r="AT32" s="58"/>
      <c r="AU32" s="58"/>
      <c r="AV32" s="64"/>
      <c r="AW32" s="105"/>
      <c r="AX32" s="69"/>
      <c r="AY32" s="66">
        <f>AM32</f>
        <v>0</v>
      </c>
      <c r="AZ32" s="6"/>
      <c r="BA32" s="6"/>
      <c r="BB32" s="166"/>
      <c r="BC32" s="40">
        <f t="shared" ref="BC32" si="59">ROUND(AQ32*1.03,0)</f>
        <v>0</v>
      </c>
      <c r="BD32" s="40"/>
      <c r="BE32" s="140"/>
      <c r="BF32" s="40"/>
      <c r="BG32" s="40"/>
      <c r="BH32" s="43"/>
      <c r="BI32" s="12"/>
      <c r="BJ32" s="87" t="s">
        <v>28</v>
      </c>
      <c r="BK32" s="93">
        <f>BK28+BK30</f>
        <v>325614.82</v>
      </c>
      <c r="BL32" s="93"/>
      <c r="BM32" s="93">
        <f>BM28+BM30</f>
        <v>291262.10699999996</v>
      </c>
      <c r="BN32" s="93">
        <f>BN28+BN30</f>
        <v>319200.93400000001</v>
      </c>
      <c r="BO32" s="93">
        <f>BO28+BO30</f>
        <v>327890.34980000003</v>
      </c>
      <c r="BP32" s="93">
        <f>BP28+BP30</f>
        <v>334192.26300000004</v>
      </c>
      <c r="BQ32" s="92" t="s">
        <v>0</v>
      </c>
      <c r="BR32" s="93">
        <f>BR28+BR30</f>
        <v>1598160.4738</v>
      </c>
      <c r="BS32" s="82"/>
    </row>
    <row r="33" spans="1:71">
      <c r="A33" s="12"/>
      <c r="B33" s="72"/>
      <c r="C33" s="108"/>
      <c r="D33" s="108"/>
      <c r="E33" s="166"/>
      <c r="F33" s="40">
        <v>0</v>
      </c>
      <c r="G33" s="40"/>
      <c r="H33" s="140"/>
      <c r="I33" s="140"/>
      <c r="J33" s="40"/>
      <c r="K33" s="40"/>
      <c r="L33" s="43"/>
      <c r="M33" s="12"/>
      <c r="N33" s="67"/>
      <c r="O33" s="68">
        <f>B33</f>
        <v>0</v>
      </c>
      <c r="P33" s="13"/>
      <c r="Q33" s="13"/>
      <c r="R33" s="177"/>
      <c r="S33" s="38">
        <f>ROUND(F33*1.03,0)</f>
        <v>0</v>
      </c>
      <c r="T33" s="38"/>
      <c r="U33" s="145"/>
      <c r="V33" s="38"/>
      <c r="W33" s="38"/>
      <c r="X33" s="63"/>
      <c r="Y33" s="38"/>
      <c r="Z33" s="69"/>
      <c r="AA33" s="66">
        <f>O33</f>
        <v>0</v>
      </c>
      <c r="AD33" s="166"/>
      <c r="AE33" s="40">
        <f>ROUND(S33*1.03,0)</f>
        <v>0</v>
      </c>
      <c r="AF33" s="40"/>
      <c r="AG33" s="140"/>
      <c r="AH33" s="40"/>
      <c r="AI33" s="40"/>
      <c r="AJ33" s="43"/>
      <c r="AK33" s="12"/>
      <c r="AL33" s="70"/>
      <c r="AM33" s="71">
        <f>AA33</f>
        <v>0</v>
      </c>
      <c r="AP33" s="105"/>
      <c r="AQ33" s="58">
        <f>ROUND(AE33*1.03,0)</f>
        <v>0</v>
      </c>
      <c r="AR33" s="38"/>
      <c r="AS33" s="149"/>
      <c r="AT33" s="58"/>
      <c r="AU33" s="58"/>
      <c r="AV33" s="64"/>
      <c r="AW33" s="105"/>
      <c r="AX33" s="69"/>
      <c r="AY33" s="66">
        <f>AM33</f>
        <v>0</v>
      </c>
      <c r="AZ33" s="6"/>
      <c r="BA33" s="6"/>
      <c r="BB33" s="166"/>
      <c r="BC33" s="40">
        <f>ROUND(AQ33*1.03,0)</f>
        <v>0</v>
      </c>
      <c r="BD33" s="40"/>
      <c r="BE33" s="140"/>
      <c r="BF33" s="40"/>
      <c r="BG33" s="40"/>
      <c r="BH33" s="43"/>
      <c r="BI33" s="12"/>
      <c r="BJ33" s="87" t="s">
        <v>0</v>
      </c>
      <c r="BK33" s="94"/>
      <c r="BL33" s="94"/>
      <c r="BM33" s="94"/>
      <c r="BN33" s="94"/>
      <c r="BO33" s="94"/>
      <c r="BP33" s="94"/>
      <c r="BQ33" s="94"/>
      <c r="BR33" s="94"/>
      <c r="BS33" s="82"/>
    </row>
    <row r="34" spans="1:71">
      <c r="A34" s="12"/>
      <c r="B34" s="72"/>
      <c r="C34" s="108"/>
      <c r="D34" s="108"/>
      <c r="E34" s="166"/>
      <c r="F34" s="40">
        <v>0</v>
      </c>
      <c r="G34" s="40"/>
      <c r="H34" s="140"/>
      <c r="I34" s="140"/>
      <c r="J34" s="40"/>
      <c r="K34" s="40"/>
      <c r="L34" s="43"/>
      <c r="M34" s="12"/>
      <c r="N34" s="67"/>
      <c r="O34" s="73"/>
      <c r="P34" s="13"/>
      <c r="Q34" s="13"/>
      <c r="R34" s="177"/>
      <c r="S34" s="38">
        <f>ROUND(F34*1.03,0)</f>
        <v>0</v>
      </c>
      <c r="T34" s="38"/>
      <c r="U34" s="145"/>
      <c r="V34" s="38"/>
      <c r="W34" s="38"/>
      <c r="X34" s="63"/>
      <c r="Y34" s="38"/>
      <c r="Z34" s="69"/>
      <c r="AA34" s="72"/>
      <c r="AD34" s="166"/>
      <c r="AE34" s="40">
        <f>ROUND(S34*1.03,0)</f>
        <v>0</v>
      </c>
      <c r="AF34" s="40"/>
      <c r="AG34" s="140"/>
      <c r="AH34" s="40"/>
      <c r="AI34" s="40"/>
      <c r="AJ34" s="43"/>
      <c r="AK34" s="12"/>
      <c r="AL34" s="70"/>
      <c r="AM34" s="74"/>
      <c r="AP34" s="105"/>
      <c r="AQ34" s="58">
        <f>ROUND(AE34*1.03,0)</f>
        <v>0</v>
      </c>
      <c r="AR34" s="38"/>
      <c r="AS34" s="149"/>
      <c r="AT34" s="58"/>
      <c r="AU34" s="58"/>
      <c r="AV34" s="64"/>
      <c r="AW34" s="105"/>
      <c r="AX34" s="69"/>
      <c r="AY34" s="66">
        <f>AM34</f>
        <v>0</v>
      </c>
      <c r="AZ34" s="6"/>
      <c r="BA34" s="6"/>
      <c r="BB34" s="166"/>
      <c r="BC34" s="40">
        <f>ROUND(AQ34*1.03,0)</f>
        <v>0</v>
      </c>
      <c r="BD34" s="40"/>
      <c r="BE34" s="140"/>
      <c r="BF34" s="40"/>
      <c r="BG34" s="40"/>
      <c r="BH34" s="43"/>
      <c r="BI34" s="12"/>
      <c r="BJ34" s="82"/>
      <c r="BK34" s="82"/>
      <c r="BL34" s="82"/>
      <c r="BM34" s="82"/>
      <c r="BN34" s="82"/>
      <c r="BO34" s="82"/>
      <c r="BP34" s="82"/>
      <c r="BQ34" s="82"/>
      <c r="BR34" s="82"/>
      <c r="BS34" s="82"/>
    </row>
    <row r="35" spans="1:71" s="56" customFormat="1">
      <c r="A35" s="42"/>
      <c r="B35" s="50"/>
      <c r="C35" s="113" t="s">
        <v>0</v>
      </c>
      <c r="D35" s="113"/>
      <c r="E35" s="41" t="s">
        <v>29</v>
      </c>
      <c r="F35" s="61"/>
      <c r="G35" s="61"/>
      <c r="H35" s="141"/>
      <c r="I35" s="141"/>
      <c r="J35" s="61"/>
      <c r="K35" s="61"/>
      <c r="L35" s="43">
        <f>SUM(F31:F35)</f>
        <v>0</v>
      </c>
      <c r="M35" s="41"/>
      <c r="N35" s="57"/>
      <c r="O35" s="46"/>
      <c r="P35" s="44" t="s">
        <v>0</v>
      </c>
      <c r="Q35" s="44"/>
      <c r="R35" s="175" t="s">
        <v>29</v>
      </c>
      <c r="S35" s="38"/>
      <c r="T35" s="38"/>
      <c r="U35" s="145"/>
      <c r="V35" s="62"/>
      <c r="W35" s="62"/>
      <c r="X35" s="63">
        <f>SUM(S31:S34)</f>
        <v>0</v>
      </c>
      <c r="Y35" s="48"/>
      <c r="Z35" s="42"/>
      <c r="AA35" s="50"/>
      <c r="AB35" s="41" t="s">
        <v>0</v>
      </c>
      <c r="AC35" s="41"/>
      <c r="AD35" s="41" t="s">
        <v>29</v>
      </c>
      <c r="AE35" s="40"/>
      <c r="AF35" s="61"/>
      <c r="AG35" s="140"/>
      <c r="AH35" s="61"/>
      <c r="AI35" s="61"/>
      <c r="AJ35" s="43">
        <f>SUM(AE31:AE34)</f>
        <v>0</v>
      </c>
      <c r="AK35" s="41"/>
      <c r="AM35" s="54"/>
      <c r="AN35" s="52" t="s">
        <v>0</v>
      </c>
      <c r="AO35" s="52"/>
      <c r="AP35" s="52" t="s">
        <v>29</v>
      </c>
      <c r="AQ35" s="58"/>
      <c r="AR35" s="62"/>
      <c r="AS35" s="149"/>
      <c r="AT35" s="65"/>
      <c r="AU35" s="65"/>
      <c r="AV35" s="64">
        <f>SUM(AQ31:AQ34)</f>
        <v>0</v>
      </c>
      <c r="AW35" s="52"/>
      <c r="AX35" s="42"/>
      <c r="AY35" s="50"/>
      <c r="AZ35" s="41" t="s">
        <v>0</v>
      </c>
      <c r="BA35" s="41"/>
      <c r="BB35" s="41" t="s">
        <v>29</v>
      </c>
      <c r="BC35" s="40"/>
      <c r="BD35" s="61"/>
      <c r="BE35" s="140"/>
      <c r="BF35" s="61"/>
      <c r="BG35" s="61"/>
      <c r="BH35" s="43">
        <f>SUM(BC31:BC34)</f>
        <v>0</v>
      </c>
      <c r="BI35" s="41"/>
      <c r="BJ35" s="94"/>
      <c r="BK35" s="94"/>
      <c r="BL35" s="94"/>
      <c r="BM35" s="94"/>
      <c r="BN35" s="94"/>
      <c r="BO35" s="94"/>
      <c r="BP35" s="94"/>
      <c r="BQ35" s="94"/>
      <c r="BR35" s="93"/>
      <c r="BS35" s="94"/>
    </row>
    <row r="36" spans="1:71" s="56" customFormat="1">
      <c r="A36" s="41" t="s">
        <v>21</v>
      </c>
      <c r="B36" s="50"/>
      <c r="C36" s="114"/>
      <c r="D36" s="114"/>
      <c r="E36" s="171"/>
      <c r="F36" s="43"/>
      <c r="G36" s="43"/>
      <c r="H36" s="141"/>
      <c r="I36" s="141"/>
      <c r="J36" s="43"/>
      <c r="K36" s="43"/>
      <c r="L36" s="43"/>
      <c r="M36" s="41"/>
      <c r="N36" s="44" t="s">
        <v>21</v>
      </c>
      <c r="O36" s="46"/>
      <c r="P36" s="57"/>
      <c r="Q36" s="57"/>
      <c r="R36" s="125"/>
      <c r="S36" s="38"/>
      <c r="T36" s="38"/>
      <c r="U36" s="145"/>
      <c r="V36" s="48"/>
      <c r="W36" s="48"/>
      <c r="X36" s="63"/>
      <c r="Y36" s="48"/>
      <c r="Z36" s="41" t="s">
        <v>21</v>
      </c>
      <c r="AA36" s="50"/>
      <c r="AB36" s="42"/>
      <c r="AC36" s="42"/>
      <c r="AD36" s="171"/>
      <c r="AE36" s="40"/>
      <c r="AF36" s="43"/>
      <c r="AG36" s="140"/>
      <c r="AH36" s="43"/>
      <c r="AI36" s="43"/>
      <c r="AJ36" s="43"/>
      <c r="AK36" s="41"/>
      <c r="AL36" s="52" t="s">
        <v>21</v>
      </c>
      <c r="AM36" s="54"/>
      <c r="AP36" s="179"/>
      <c r="AQ36" s="58"/>
      <c r="AR36" s="48"/>
      <c r="AS36" s="149"/>
      <c r="AT36" s="64"/>
      <c r="AU36" s="64"/>
      <c r="AV36" s="64"/>
      <c r="AW36" s="52"/>
      <c r="AX36" s="41" t="s">
        <v>21</v>
      </c>
      <c r="AY36" s="50"/>
      <c r="AZ36" s="42"/>
      <c r="BA36" s="42"/>
      <c r="BB36" s="171"/>
      <c r="BC36" s="40"/>
      <c r="BD36" s="43"/>
      <c r="BE36" s="140"/>
      <c r="BF36" s="43"/>
      <c r="BG36" s="43"/>
      <c r="BH36" s="43"/>
      <c r="BI36" s="41"/>
      <c r="BJ36" s="87" t="s">
        <v>0</v>
      </c>
      <c r="BK36" s="94"/>
      <c r="BL36" s="94"/>
      <c r="BM36" s="94"/>
      <c r="BN36" s="94"/>
      <c r="BO36" s="94"/>
      <c r="BP36" s="94"/>
      <c r="BQ36" s="94"/>
      <c r="BR36" s="94"/>
      <c r="BS36" s="94"/>
    </row>
    <row r="37" spans="1:71" s="56" customFormat="1">
      <c r="A37" s="41"/>
      <c r="B37" s="50"/>
      <c r="C37" s="114"/>
      <c r="D37" s="114" t="s">
        <v>101</v>
      </c>
      <c r="E37" s="171"/>
      <c r="F37" s="43">
        <v>20000</v>
      </c>
      <c r="G37" s="43"/>
      <c r="H37" s="141"/>
      <c r="I37" s="141"/>
      <c r="J37" s="43"/>
      <c r="K37" s="43"/>
      <c r="L37" s="43"/>
      <c r="M37" s="41"/>
      <c r="N37" s="44"/>
      <c r="O37" s="46"/>
      <c r="P37" s="57"/>
      <c r="Q37" s="57"/>
      <c r="R37" s="125" t="str">
        <f>D37</f>
        <v>domestic</v>
      </c>
      <c r="S37" s="38">
        <f>ROUND(F37*1.03,0)</f>
        <v>20600</v>
      </c>
      <c r="T37" s="38"/>
      <c r="U37" s="145"/>
      <c r="V37" s="48"/>
      <c r="W37" s="48"/>
      <c r="X37" s="63"/>
      <c r="Y37" s="48"/>
      <c r="Z37" s="41"/>
      <c r="AA37" s="50"/>
      <c r="AB37" s="42"/>
      <c r="AC37" s="42"/>
      <c r="AD37" s="312" t="str">
        <f>R37</f>
        <v>domestic</v>
      </c>
      <c r="AE37" s="40">
        <f>ROUND(S37*1.03,0)</f>
        <v>21218</v>
      </c>
      <c r="AF37" s="43"/>
      <c r="AG37" s="140"/>
      <c r="AH37" s="43"/>
      <c r="AI37" s="43"/>
      <c r="AJ37" s="43"/>
      <c r="AK37" s="41"/>
      <c r="AL37" s="52"/>
      <c r="AM37" s="54"/>
      <c r="AP37" s="179" t="str">
        <f>AD37</f>
        <v>domestic</v>
      </c>
      <c r="AQ37" s="58">
        <f>ROUND(AE37*1.03,0)</f>
        <v>21855</v>
      </c>
      <c r="AR37" s="48"/>
      <c r="AS37" s="149"/>
      <c r="AT37" s="64"/>
      <c r="AU37" s="64"/>
      <c r="AV37" s="64"/>
      <c r="AW37" s="52"/>
      <c r="AX37" s="41"/>
      <c r="AY37" s="50"/>
      <c r="AZ37" s="42"/>
      <c r="BA37" s="42"/>
      <c r="BB37" s="312" t="str">
        <f>AP37</f>
        <v>domestic</v>
      </c>
      <c r="BC37" s="40">
        <f>ROUND(AQ37*1.03,0)</f>
        <v>22511</v>
      </c>
      <c r="BD37" s="43"/>
      <c r="BE37" s="140"/>
      <c r="BF37" s="43"/>
      <c r="BG37" s="43"/>
      <c r="BH37" s="43"/>
      <c r="BI37" s="41"/>
      <c r="BJ37" s="87"/>
      <c r="BK37" s="94"/>
      <c r="BL37" s="94"/>
      <c r="BM37" s="94"/>
      <c r="BN37" s="94"/>
      <c r="BO37" s="94"/>
      <c r="BP37" s="94"/>
      <c r="BQ37" s="94"/>
      <c r="BR37" s="94"/>
      <c r="BS37" s="94"/>
    </row>
    <row r="38" spans="1:71">
      <c r="A38" s="75"/>
      <c r="B38" s="72"/>
      <c r="C38" s="108"/>
      <c r="D38" s="108" t="s">
        <v>102</v>
      </c>
      <c r="E38" s="166"/>
      <c r="F38" s="40">
        <v>0</v>
      </c>
      <c r="G38" s="40"/>
      <c r="H38" s="140"/>
      <c r="I38" s="140"/>
      <c r="J38" s="40"/>
      <c r="K38" s="40"/>
      <c r="L38" s="43"/>
      <c r="M38" s="12"/>
      <c r="N38" s="67"/>
      <c r="O38" s="68">
        <f>B38</f>
        <v>0</v>
      </c>
      <c r="P38" s="13"/>
      <c r="Q38" s="13"/>
      <c r="R38" s="125" t="str">
        <f>D38</f>
        <v>foreign</v>
      </c>
      <c r="S38" s="38">
        <f>ROUND(F38*1.03,0)</f>
        <v>0</v>
      </c>
      <c r="T38" s="38"/>
      <c r="U38" s="145"/>
      <c r="V38" s="38"/>
      <c r="W38" s="38"/>
      <c r="X38" s="63"/>
      <c r="Y38" s="38"/>
      <c r="Z38" s="69"/>
      <c r="AA38" s="66">
        <f>O38</f>
        <v>0</v>
      </c>
      <c r="AD38" s="166" t="str">
        <f>R38</f>
        <v>foreign</v>
      </c>
      <c r="AE38" s="40">
        <f>ROUND(S38*1.03,0)</f>
        <v>0</v>
      </c>
      <c r="AF38" s="40"/>
      <c r="AG38" s="140"/>
      <c r="AH38" s="40"/>
      <c r="AI38" s="40"/>
      <c r="AJ38" s="43"/>
      <c r="AL38" s="70"/>
      <c r="AM38" s="71">
        <f>AA38</f>
        <v>0</v>
      </c>
      <c r="AP38" s="179" t="str">
        <f>AD38</f>
        <v>foreign</v>
      </c>
      <c r="AQ38" s="58">
        <f>ROUND(AE38*1.03,0)</f>
        <v>0</v>
      </c>
      <c r="AR38" s="38"/>
      <c r="AS38" s="149"/>
      <c r="AT38" s="58"/>
      <c r="AU38" s="58"/>
      <c r="AV38" s="64"/>
      <c r="AW38" s="105"/>
      <c r="AX38" s="69"/>
      <c r="AY38" s="66">
        <f>AM38</f>
        <v>0</v>
      </c>
      <c r="AZ38" s="6"/>
      <c r="BA38" s="6"/>
      <c r="BB38" s="166" t="str">
        <f>AP38</f>
        <v>foreign</v>
      </c>
      <c r="BC38" s="40">
        <f>ROUND(AQ38*1.03,0)</f>
        <v>0</v>
      </c>
      <c r="BD38" s="40"/>
      <c r="BE38" s="140"/>
      <c r="BF38" s="40"/>
      <c r="BG38" s="40"/>
      <c r="BH38" s="43"/>
      <c r="BI38" s="12"/>
      <c r="BJ38" s="82"/>
      <c r="BK38" s="82"/>
      <c r="BL38" s="82"/>
      <c r="BM38" s="82"/>
      <c r="BN38" s="82"/>
      <c r="BO38" s="82"/>
      <c r="BP38" s="82"/>
      <c r="BQ38" s="82"/>
      <c r="BR38" s="82"/>
      <c r="BS38" s="82"/>
    </row>
    <row r="39" spans="1:71">
      <c r="A39" s="75"/>
      <c r="B39" s="72"/>
      <c r="C39" s="108"/>
      <c r="D39" s="108"/>
      <c r="E39" s="312"/>
      <c r="F39" s="40"/>
      <c r="G39" s="40"/>
      <c r="H39" s="140"/>
      <c r="I39" s="140"/>
      <c r="J39" s="40"/>
      <c r="K39" s="40"/>
      <c r="L39" s="43"/>
      <c r="M39" s="312"/>
      <c r="N39" s="67"/>
      <c r="O39" s="68"/>
      <c r="P39" s="13"/>
      <c r="Q39" s="13"/>
      <c r="R39" s="177"/>
      <c r="S39" s="38"/>
      <c r="T39" s="38"/>
      <c r="U39" s="145"/>
      <c r="V39" s="38"/>
      <c r="W39" s="38"/>
      <c r="X39" s="63"/>
      <c r="Y39" s="38"/>
      <c r="Z39" s="69"/>
      <c r="AA39" s="66"/>
      <c r="AD39" s="312"/>
      <c r="AE39" s="40"/>
      <c r="AF39" s="40"/>
      <c r="AG39" s="140"/>
      <c r="AH39" s="40"/>
      <c r="AI39" s="40"/>
      <c r="AJ39" s="43"/>
      <c r="AL39" s="70"/>
      <c r="AM39" s="71"/>
      <c r="AP39" s="105"/>
      <c r="AQ39" s="58"/>
      <c r="AR39" s="38"/>
      <c r="AS39" s="149"/>
      <c r="AT39" s="58"/>
      <c r="AU39" s="58"/>
      <c r="AV39" s="64"/>
      <c r="AW39" s="105"/>
      <c r="AX39" s="69"/>
      <c r="AY39" s="66"/>
      <c r="AZ39" s="6"/>
      <c r="BA39" s="6"/>
      <c r="BB39" s="312"/>
      <c r="BC39" s="40"/>
      <c r="BD39" s="40"/>
      <c r="BE39" s="140"/>
      <c r="BF39" s="40"/>
      <c r="BG39" s="40"/>
      <c r="BH39" s="43"/>
      <c r="BI39" s="312"/>
      <c r="BJ39" s="82"/>
      <c r="BK39" s="82"/>
      <c r="BL39" s="82"/>
      <c r="BM39" s="82"/>
      <c r="BN39" s="82"/>
      <c r="BO39" s="82"/>
      <c r="BP39" s="82"/>
      <c r="BQ39" s="82"/>
      <c r="BR39" s="82"/>
      <c r="BS39" s="82"/>
    </row>
    <row r="40" spans="1:71" s="56" customFormat="1">
      <c r="A40" s="42"/>
      <c r="B40" s="50"/>
      <c r="C40" s="114"/>
      <c r="D40" s="114"/>
      <c r="E40" s="41" t="s">
        <v>30</v>
      </c>
      <c r="F40" s="61"/>
      <c r="G40" s="61"/>
      <c r="H40" s="141"/>
      <c r="I40" s="141"/>
      <c r="J40" s="61"/>
      <c r="K40" s="61"/>
      <c r="L40" s="43">
        <f>SUM(F37:F38)</f>
        <v>20000</v>
      </c>
      <c r="M40" s="41"/>
      <c r="N40" s="57"/>
      <c r="O40" s="46"/>
      <c r="P40" s="57"/>
      <c r="Q40" s="57"/>
      <c r="R40" s="175" t="s">
        <v>30</v>
      </c>
      <c r="S40" s="38"/>
      <c r="T40" s="38"/>
      <c r="U40" s="145"/>
      <c r="V40" s="62"/>
      <c r="W40" s="62"/>
      <c r="X40" s="63">
        <f>SUM(S37:S38)</f>
        <v>20600</v>
      </c>
      <c r="Y40" s="48"/>
      <c r="Z40" s="42"/>
      <c r="AA40" s="50"/>
      <c r="AB40" s="42"/>
      <c r="AC40" s="42"/>
      <c r="AD40" s="41" t="s">
        <v>30</v>
      </c>
      <c r="AE40" s="40"/>
      <c r="AF40" s="61"/>
      <c r="AG40" s="140"/>
      <c r="AH40" s="61"/>
      <c r="AI40" s="61"/>
      <c r="AJ40" s="43">
        <f>SUM(AE37:AE38)</f>
        <v>21218</v>
      </c>
      <c r="AK40" s="41"/>
      <c r="AM40" s="54"/>
      <c r="AP40" s="52" t="s">
        <v>30</v>
      </c>
      <c r="AQ40" s="58"/>
      <c r="AR40" s="62"/>
      <c r="AS40" s="149"/>
      <c r="AT40" s="65"/>
      <c r="AU40" s="65"/>
      <c r="AV40" s="64">
        <f>SUM(AQ37:AQ38)</f>
        <v>21855</v>
      </c>
      <c r="AW40" s="52"/>
      <c r="AX40" s="42"/>
      <c r="AY40" s="50"/>
      <c r="AZ40" s="42"/>
      <c r="BA40" s="42"/>
      <c r="BB40" s="41" t="s">
        <v>30</v>
      </c>
      <c r="BC40" s="40"/>
      <c r="BD40" s="61"/>
      <c r="BE40" s="140"/>
      <c r="BF40" s="61"/>
      <c r="BG40" s="61"/>
      <c r="BH40" s="43">
        <f>SUM(BC37:BC38)</f>
        <v>22511</v>
      </c>
      <c r="BI40" s="41"/>
      <c r="BJ40" s="94"/>
      <c r="BK40" s="94"/>
      <c r="BL40" s="94"/>
      <c r="BM40" s="94"/>
      <c r="BN40" s="94"/>
      <c r="BO40" s="94"/>
      <c r="BP40" s="94"/>
      <c r="BQ40" s="94"/>
      <c r="BR40" s="93"/>
      <c r="BS40" s="94"/>
    </row>
    <row r="41" spans="1:71" s="56" customFormat="1">
      <c r="A41" s="41" t="s">
        <v>23</v>
      </c>
      <c r="B41" s="50"/>
      <c r="C41" s="114"/>
      <c r="D41" s="114"/>
      <c r="E41" s="171"/>
      <c r="F41" s="43"/>
      <c r="G41" s="43"/>
      <c r="H41" s="141"/>
      <c r="I41" s="141"/>
      <c r="J41" s="43"/>
      <c r="K41" s="43"/>
      <c r="L41" s="43"/>
      <c r="M41" s="41"/>
      <c r="N41" s="44" t="s">
        <v>23</v>
      </c>
      <c r="O41" s="46"/>
      <c r="P41" s="57"/>
      <c r="Q41" s="57"/>
      <c r="R41" s="125"/>
      <c r="S41" s="38"/>
      <c r="T41" s="38"/>
      <c r="U41" s="145"/>
      <c r="V41" s="48"/>
      <c r="W41" s="48"/>
      <c r="X41" s="63"/>
      <c r="Y41" s="48"/>
      <c r="Z41" s="41" t="s">
        <v>23</v>
      </c>
      <c r="AA41" s="50"/>
      <c r="AB41" s="42"/>
      <c r="AC41" s="42"/>
      <c r="AD41" s="171"/>
      <c r="AE41" s="40"/>
      <c r="AF41" s="43"/>
      <c r="AG41" s="140"/>
      <c r="AH41" s="43"/>
      <c r="AI41" s="43"/>
      <c r="AJ41" s="43"/>
      <c r="AK41" s="41"/>
      <c r="AL41" s="52" t="s">
        <v>23</v>
      </c>
      <c r="AM41" s="54"/>
      <c r="AP41" s="179"/>
      <c r="AQ41" s="58"/>
      <c r="AR41" s="48"/>
      <c r="AS41" s="149"/>
      <c r="AT41" s="64"/>
      <c r="AU41" s="64"/>
      <c r="AV41" s="64"/>
      <c r="AW41" s="52"/>
      <c r="AX41" s="41" t="s">
        <v>23</v>
      </c>
      <c r="AY41" s="50"/>
      <c r="AZ41" s="42"/>
      <c r="BA41" s="42"/>
      <c r="BB41" s="171"/>
      <c r="BC41" s="40"/>
      <c r="BD41" s="43"/>
      <c r="BE41" s="140"/>
      <c r="BF41" s="43"/>
      <c r="BG41" s="43"/>
      <c r="BH41" s="43"/>
      <c r="BI41" s="41"/>
      <c r="BJ41" s="94"/>
      <c r="BK41" s="94"/>
      <c r="BL41" s="94"/>
      <c r="BM41" s="94"/>
      <c r="BN41" s="94"/>
      <c r="BO41" s="94"/>
      <c r="BP41" s="94"/>
      <c r="BQ41" s="94"/>
      <c r="BR41" s="94"/>
      <c r="BS41" s="94"/>
    </row>
    <row r="42" spans="1:71">
      <c r="A42" s="129"/>
      <c r="B42" s="130"/>
      <c r="C42" s="115"/>
      <c r="D42" s="115"/>
      <c r="E42" s="172"/>
      <c r="F42" s="76">
        <v>0</v>
      </c>
      <c r="G42" s="6"/>
      <c r="H42" s="135"/>
      <c r="I42" s="135"/>
      <c r="J42" s="6"/>
      <c r="K42" s="6"/>
      <c r="L42" s="42"/>
      <c r="M42" s="129"/>
      <c r="N42" s="67"/>
      <c r="O42" s="131">
        <f>B42</f>
        <v>0</v>
      </c>
      <c r="P42" s="13"/>
      <c r="Q42" s="13"/>
      <c r="R42" s="177"/>
      <c r="S42" s="38">
        <f>ROUND(F42*1.03,0)</f>
        <v>0</v>
      </c>
      <c r="T42" s="38"/>
      <c r="U42" s="143"/>
      <c r="V42" s="13"/>
      <c r="W42" s="13"/>
      <c r="X42" s="125"/>
      <c r="Y42" s="13"/>
      <c r="Z42" s="69"/>
      <c r="AA42" s="66">
        <f t="shared" ref="AA42:AA43" si="60">O42</f>
        <v>0</v>
      </c>
      <c r="AD42" s="166"/>
      <c r="AE42" s="40">
        <f>ROUND(S42*1.03,0)</f>
        <v>0</v>
      </c>
      <c r="AK42" s="129"/>
      <c r="AL42" s="70"/>
      <c r="AM42" s="71">
        <f t="shared" ref="AM42:AM43" si="61">AA42</f>
        <v>0</v>
      </c>
      <c r="AP42" s="105"/>
      <c r="AQ42" s="58">
        <f>ROUND(AE42*1.03,0)</f>
        <v>0</v>
      </c>
      <c r="AR42" s="13"/>
      <c r="AW42" s="105"/>
      <c r="AX42" s="69"/>
      <c r="AY42" s="66">
        <f t="shared" ref="AY42:AY43" si="62">AM42</f>
        <v>0</v>
      </c>
      <c r="AZ42" s="6"/>
      <c r="BA42" s="6"/>
      <c r="BB42" s="166"/>
      <c r="BC42" s="40">
        <f>ROUND(AQ42*1.03,0)</f>
        <v>0</v>
      </c>
      <c r="BD42" s="6"/>
      <c r="BE42" s="135"/>
      <c r="BF42" s="6"/>
      <c r="BG42" s="6"/>
      <c r="BH42" s="42"/>
      <c r="BI42" s="129"/>
      <c r="BJ42" s="82"/>
      <c r="BK42" s="82"/>
      <c r="BL42" s="82"/>
      <c r="BM42" s="82"/>
      <c r="BN42" s="82"/>
      <c r="BO42" s="82"/>
      <c r="BP42" s="82"/>
      <c r="BQ42" s="82"/>
      <c r="BR42" s="82"/>
      <c r="BS42" s="82"/>
    </row>
    <row r="43" spans="1:71">
      <c r="A43" s="129"/>
      <c r="B43" s="130"/>
      <c r="C43" s="115"/>
      <c r="D43" s="115"/>
      <c r="E43" s="173"/>
      <c r="F43" s="76">
        <v>0</v>
      </c>
      <c r="G43" s="6"/>
      <c r="H43" s="135"/>
      <c r="I43" s="135"/>
      <c r="J43" s="6"/>
      <c r="K43" s="6"/>
      <c r="L43" s="42"/>
      <c r="M43" s="129"/>
      <c r="N43" s="67"/>
      <c r="O43" s="131">
        <f>B43</f>
        <v>0</v>
      </c>
      <c r="P43" s="13"/>
      <c r="Q43" s="13"/>
      <c r="R43" s="177"/>
      <c r="S43" s="38">
        <f>ROUND(F43*1.03,0)</f>
        <v>0</v>
      </c>
      <c r="T43" s="38"/>
      <c r="U43" s="143"/>
      <c r="V43" s="13"/>
      <c r="W43" s="13"/>
      <c r="X43" s="125"/>
      <c r="Y43" s="13"/>
      <c r="Z43" s="69"/>
      <c r="AA43" s="66">
        <f t="shared" si="60"/>
        <v>0</v>
      </c>
      <c r="AD43" s="166"/>
      <c r="AE43" s="40">
        <f>ROUND(S43*1.03,0)</f>
        <v>0</v>
      </c>
      <c r="AK43" s="129"/>
      <c r="AL43" s="70"/>
      <c r="AM43" s="71">
        <f t="shared" si="61"/>
        <v>0</v>
      </c>
      <c r="AP43" s="105"/>
      <c r="AQ43" s="58">
        <f>ROUND(AE43*1.03,0)</f>
        <v>0</v>
      </c>
      <c r="AR43" s="13"/>
      <c r="AW43" s="105"/>
      <c r="AX43" s="69"/>
      <c r="AY43" s="66">
        <f t="shared" si="62"/>
        <v>0</v>
      </c>
      <c r="AZ43" s="6"/>
      <c r="BA43" s="6"/>
      <c r="BB43" s="166"/>
      <c r="BC43" s="40">
        <f>ROUND(AQ43*1.03,0)</f>
        <v>0</v>
      </c>
      <c r="BD43" s="6"/>
      <c r="BE43" s="135"/>
      <c r="BF43" s="6"/>
      <c r="BG43" s="6"/>
      <c r="BH43" s="42"/>
      <c r="BI43" s="129"/>
      <c r="BJ43" s="82"/>
      <c r="BK43" s="82"/>
      <c r="BL43" s="82"/>
      <c r="BM43" s="82"/>
      <c r="BN43" s="82"/>
      <c r="BO43" s="82"/>
      <c r="BP43" s="82"/>
      <c r="BQ43" s="82"/>
      <c r="BR43" s="82"/>
      <c r="BS43" s="82"/>
    </row>
    <row r="44" spans="1:71">
      <c r="A44" s="72"/>
      <c r="B44" s="77"/>
      <c r="C44" s="108"/>
      <c r="D44" s="108"/>
      <c r="E44" s="41" t="s">
        <v>31</v>
      </c>
      <c r="F44" s="61"/>
      <c r="G44" s="61"/>
      <c r="H44" s="141"/>
      <c r="I44" s="141"/>
      <c r="J44" s="61"/>
      <c r="K44" s="61"/>
      <c r="L44" s="43">
        <f>SUM(F42:F43)</f>
        <v>0</v>
      </c>
      <c r="M44" s="12"/>
      <c r="N44" s="68"/>
      <c r="O44" s="78"/>
      <c r="P44" s="13"/>
      <c r="Q44" s="13"/>
      <c r="R44" s="175" t="s">
        <v>31</v>
      </c>
      <c r="S44" s="62"/>
      <c r="T44" s="62"/>
      <c r="U44" s="145"/>
      <c r="V44" s="62"/>
      <c r="W44" s="62"/>
      <c r="X44" s="63">
        <f>SUM(S42:S43)</f>
        <v>0</v>
      </c>
      <c r="Y44" s="48"/>
      <c r="Z44" s="66"/>
      <c r="AA44" s="79"/>
      <c r="AD44" s="41" t="s">
        <v>31</v>
      </c>
      <c r="AE44" s="61"/>
      <c r="AF44" s="61"/>
      <c r="AG44" s="140"/>
      <c r="AH44" s="61"/>
      <c r="AI44" s="61"/>
      <c r="AJ44" s="43">
        <f>SUM(AE42:AE43)</f>
        <v>0</v>
      </c>
      <c r="AK44" s="12"/>
      <c r="AL44" s="68"/>
      <c r="AM44" s="78"/>
      <c r="AP44" s="52" t="s">
        <v>31</v>
      </c>
      <c r="AQ44" s="65"/>
      <c r="AR44" s="62"/>
      <c r="AS44" s="149"/>
      <c r="AT44" s="65"/>
      <c r="AU44" s="65"/>
      <c r="AV44" s="64">
        <f>SUM(AQ42:AQ43)</f>
        <v>0</v>
      </c>
      <c r="AW44" s="105"/>
      <c r="AX44" s="66"/>
      <c r="AY44" s="79"/>
      <c r="AZ44" s="6"/>
      <c r="BA44" s="6"/>
      <c r="BB44" s="41" t="s">
        <v>31</v>
      </c>
      <c r="BC44" s="61"/>
      <c r="BD44" s="61"/>
      <c r="BE44" s="140"/>
      <c r="BF44" s="61"/>
      <c r="BG44" s="61"/>
      <c r="BH44" s="43">
        <f>SUM(BC42:BC43)</f>
        <v>0</v>
      </c>
      <c r="BI44" s="12"/>
      <c r="BJ44" s="82"/>
      <c r="BK44" s="82"/>
      <c r="BL44" s="82"/>
      <c r="BM44" s="82"/>
      <c r="BN44" s="82"/>
      <c r="BO44" s="82"/>
      <c r="BP44" s="82"/>
      <c r="BQ44" s="82"/>
      <c r="BR44" s="91"/>
      <c r="BS44" s="82"/>
    </row>
    <row r="45" spans="1:71">
      <c r="A45" s="72"/>
      <c r="B45" s="80"/>
      <c r="C45" s="108"/>
      <c r="D45" s="108"/>
      <c r="E45" s="130"/>
      <c r="F45" s="40"/>
      <c r="G45" s="40"/>
      <c r="H45" s="140"/>
      <c r="I45" s="140"/>
      <c r="J45" s="40"/>
      <c r="K45" s="40"/>
      <c r="L45" s="43"/>
      <c r="M45" s="12"/>
      <c r="N45" s="68"/>
      <c r="O45" s="78"/>
      <c r="P45" s="13"/>
      <c r="Q45" s="13"/>
      <c r="R45" s="176"/>
      <c r="S45" s="38"/>
      <c r="T45" s="38"/>
      <c r="U45" s="145"/>
      <c r="V45" s="38"/>
      <c r="W45" s="38"/>
      <c r="X45" s="63"/>
      <c r="Y45" s="38"/>
      <c r="Z45" s="66"/>
      <c r="AA45" s="79"/>
      <c r="AD45" s="130"/>
      <c r="AE45" s="40"/>
      <c r="AF45" s="40"/>
      <c r="AG45" s="140"/>
      <c r="AH45" s="40"/>
      <c r="AI45" s="40"/>
      <c r="AJ45" s="43"/>
      <c r="AK45" s="12"/>
      <c r="AL45" s="68"/>
      <c r="AM45" s="78"/>
      <c r="AP45" s="178"/>
      <c r="AQ45" s="58"/>
      <c r="AR45" s="38"/>
      <c r="AS45" s="149"/>
      <c r="AT45" s="58"/>
      <c r="AU45" s="58"/>
      <c r="AV45" s="64"/>
      <c r="AW45" s="105"/>
      <c r="AX45" s="66"/>
      <c r="AY45" s="79"/>
      <c r="AZ45" s="6"/>
      <c r="BA45" s="6"/>
      <c r="BB45" s="130"/>
      <c r="BC45" s="40"/>
      <c r="BD45" s="40"/>
      <c r="BE45" s="140"/>
      <c r="BF45" s="40"/>
      <c r="BG45" s="40"/>
      <c r="BH45" s="43"/>
      <c r="BI45" s="12"/>
      <c r="BJ45" s="82"/>
      <c r="BK45" s="82"/>
      <c r="BL45" s="82"/>
      <c r="BM45" s="82"/>
      <c r="BN45" s="82"/>
      <c r="BO45" s="82"/>
      <c r="BP45" s="82"/>
      <c r="BQ45" s="82"/>
      <c r="BR45" s="88" t="s">
        <v>0</v>
      </c>
      <c r="BS45" s="82"/>
    </row>
    <row r="46" spans="1:71">
      <c r="A46" s="72"/>
      <c r="B46" s="80"/>
      <c r="C46" s="108"/>
      <c r="D46" s="108"/>
      <c r="E46" s="171" t="s">
        <v>38</v>
      </c>
      <c r="F46" s="40"/>
      <c r="G46" s="40"/>
      <c r="H46" s="140"/>
      <c r="I46" s="140"/>
      <c r="J46" s="40"/>
      <c r="K46" s="40"/>
      <c r="L46" s="43">
        <f>SUM(E48:E50)</f>
        <v>180422.44</v>
      </c>
      <c r="M46" s="12"/>
      <c r="N46" s="73"/>
      <c r="O46" s="78"/>
      <c r="P46" s="13"/>
      <c r="Q46" s="13"/>
      <c r="R46" s="125" t="s">
        <v>38</v>
      </c>
      <c r="S46" s="38"/>
      <c r="T46" s="38"/>
      <c r="U46" s="145"/>
      <c r="V46" s="38"/>
      <c r="W46" s="38"/>
      <c r="X46" s="63">
        <f>SUM(S48:S50)</f>
        <v>182369.10699999999</v>
      </c>
      <c r="Y46" s="48"/>
      <c r="Z46" s="72"/>
      <c r="AA46" s="79"/>
      <c r="AD46" s="171" t="s">
        <v>38</v>
      </c>
      <c r="AE46" s="40"/>
      <c r="AF46" s="40"/>
      <c r="AG46" s="140"/>
      <c r="AH46" s="40"/>
      <c r="AI46" s="40"/>
      <c r="AJ46" s="43">
        <f>SUM(AE48:AE50)</f>
        <v>184374.93400000001</v>
      </c>
      <c r="AK46" s="12"/>
      <c r="AL46" s="73"/>
      <c r="AM46" s="78"/>
      <c r="AN46" s="13"/>
      <c r="AO46" s="13"/>
      <c r="AP46" s="180" t="s">
        <v>38</v>
      </c>
      <c r="AQ46" s="38"/>
      <c r="AR46" s="38"/>
      <c r="AS46" s="145"/>
      <c r="AT46" s="38"/>
      <c r="AU46" s="38"/>
      <c r="AV46" s="48">
        <f>SUM(AQ48:AQ50)</f>
        <v>186441.34980000003</v>
      </c>
      <c r="AW46" s="105"/>
      <c r="AX46" s="72"/>
      <c r="AY46" s="79"/>
      <c r="AZ46" s="6"/>
      <c r="BA46" s="6"/>
      <c r="BB46" s="171" t="s">
        <v>38</v>
      </c>
      <c r="BC46" s="40"/>
      <c r="BD46" s="40"/>
      <c r="BE46" s="140"/>
      <c r="BF46" s="40"/>
      <c r="BG46" s="40"/>
      <c r="BH46" s="43">
        <f>SUM(BC48:BC50)</f>
        <v>188568.26300000001</v>
      </c>
      <c r="BI46" s="12"/>
      <c r="BJ46" s="82"/>
      <c r="BK46" s="82"/>
      <c r="BL46" s="82"/>
      <c r="BM46" s="82"/>
      <c r="BN46" s="82"/>
      <c r="BO46" s="82"/>
      <c r="BP46" s="82"/>
      <c r="BQ46" s="82"/>
      <c r="BR46" s="88"/>
      <c r="BS46" s="82"/>
    </row>
    <row r="47" spans="1:71">
      <c r="A47" s="72"/>
      <c r="B47" s="80"/>
      <c r="C47" s="108"/>
      <c r="D47" s="108"/>
      <c r="E47" s="171"/>
      <c r="F47" s="43"/>
      <c r="G47" s="386" t="s">
        <v>111</v>
      </c>
      <c r="H47" s="140"/>
      <c r="I47" s="140"/>
      <c r="J47" s="40"/>
      <c r="K47" s="40"/>
      <c r="L47" s="43"/>
      <c r="M47" s="360"/>
      <c r="N47" s="73"/>
      <c r="O47" s="78"/>
      <c r="P47" s="13"/>
      <c r="Q47" s="13"/>
      <c r="R47" s="125"/>
      <c r="S47" s="38"/>
      <c r="T47" s="38"/>
      <c r="U47" s="145"/>
      <c r="V47" s="38"/>
      <c r="W47" s="38"/>
      <c r="X47" s="63"/>
      <c r="Y47" s="48"/>
      <c r="Z47" s="72"/>
      <c r="AA47" s="79"/>
      <c r="AD47" s="171"/>
      <c r="AE47" s="40"/>
      <c r="AF47" s="40"/>
      <c r="AG47" s="140"/>
      <c r="AH47" s="40"/>
      <c r="AI47" s="40"/>
      <c r="AJ47" s="43"/>
      <c r="AK47" s="360"/>
      <c r="AL47" s="73"/>
      <c r="AM47" s="78"/>
      <c r="AN47" s="13"/>
      <c r="AO47" s="13"/>
      <c r="AP47" s="180"/>
      <c r="AQ47" s="38"/>
      <c r="AR47" s="38"/>
      <c r="AS47" s="145"/>
      <c r="AT47" s="38"/>
      <c r="AU47" s="38"/>
      <c r="AV47" s="48"/>
      <c r="AW47" s="105"/>
      <c r="AX47" s="72"/>
      <c r="AY47" s="79"/>
      <c r="AZ47" s="6"/>
      <c r="BA47" s="6"/>
      <c r="BB47" s="171"/>
      <c r="BC47" s="40"/>
      <c r="BD47" s="40"/>
      <c r="BE47" s="140"/>
      <c r="BF47" s="40"/>
      <c r="BG47" s="40"/>
      <c r="BH47" s="43"/>
      <c r="BI47" s="360"/>
      <c r="BJ47" s="82"/>
      <c r="BK47" s="82"/>
      <c r="BL47" s="82"/>
      <c r="BM47" s="82"/>
      <c r="BN47" s="82"/>
      <c r="BO47" s="82"/>
      <c r="BP47" s="82"/>
      <c r="BQ47" s="82"/>
      <c r="BR47" s="361"/>
      <c r="BS47" s="82"/>
    </row>
    <row r="48" spans="1:71">
      <c r="A48" s="72"/>
      <c r="B48" s="80"/>
      <c r="C48" s="108"/>
      <c r="D48" s="369" t="s">
        <v>128</v>
      </c>
      <c r="E48" s="373">
        <f>'Chodera MSKCC'!B13</f>
        <v>100000</v>
      </c>
      <c r="F48" s="372"/>
      <c r="G48" s="387">
        <v>25000</v>
      </c>
      <c r="H48" s="140"/>
      <c r="I48" s="140"/>
      <c r="J48" s="40"/>
      <c r="K48" s="40"/>
      <c r="L48" s="43"/>
      <c r="M48" s="312"/>
      <c r="N48" s="73"/>
      <c r="O48" s="78"/>
      <c r="P48" s="13"/>
      <c r="Q48" s="13"/>
      <c r="R48" s="46" t="str">
        <f>D48</f>
        <v>#1: MSKCC</v>
      </c>
      <c r="S48" s="385">
        <f>'Chodera MSKCC'!C13</f>
        <v>100000</v>
      </c>
      <c r="T48" s="38"/>
      <c r="U48" s="145"/>
      <c r="V48" s="38"/>
      <c r="W48" s="38"/>
      <c r="X48" s="63"/>
      <c r="Y48" s="48"/>
      <c r="Z48" s="72"/>
      <c r="AA48" s="79"/>
      <c r="AD48" s="50" t="str">
        <f>R48</f>
        <v>#1: MSKCC</v>
      </c>
      <c r="AE48" s="370">
        <f>'Chodera MSKCC'!D13</f>
        <v>100000</v>
      </c>
      <c r="AF48" s="40"/>
      <c r="AG48" s="140"/>
      <c r="AH48" s="40"/>
      <c r="AI48" s="40"/>
      <c r="AJ48" s="43"/>
      <c r="AK48" s="312"/>
      <c r="AL48" s="73"/>
      <c r="AM48" s="78"/>
      <c r="AN48" s="13"/>
      <c r="AO48" s="13"/>
      <c r="AP48" s="46" t="str">
        <f>AD48</f>
        <v>#1: MSKCC</v>
      </c>
      <c r="AQ48" s="376">
        <f>'Chodera MSKCC'!E13</f>
        <v>100000</v>
      </c>
      <c r="AR48" s="38"/>
      <c r="AS48" s="145"/>
      <c r="AT48" s="38"/>
      <c r="AU48" s="38"/>
      <c r="AV48" s="48"/>
      <c r="AW48" s="105"/>
      <c r="AX48" s="72"/>
      <c r="AY48" s="79"/>
      <c r="AZ48" s="6"/>
      <c r="BA48" s="6"/>
      <c r="BB48" s="50" t="str">
        <f>AP48</f>
        <v>#1: MSKCC</v>
      </c>
      <c r="BC48" s="370">
        <f>'Chodera MSKCC'!F13</f>
        <v>100000</v>
      </c>
      <c r="BD48" s="40"/>
      <c r="BE48" s="140"/>
      <c r="BF48" s="40"/>
      <c r="BG48" s="40"/>
      <c r="BH48" s="43"/>
      <c r="BI48" s="312"/>
      <c r="BJ48" s="82"/>
      <c r="BK48" s="82"/>
      <c r="BL48" s="82"/>
      <c r="BM48" s="82"/>
      <c r="BN48" s="82"/>
      <c r="BO48" s="82"/>
      <c r="BP48" s="82"/>
      <c r="BQ48" s="82"/>
      <c r="BR48" s="313"/>
      <c r="BS48" s="82"/>
    </row>
    <row r="49" spans="1:71">
      <c r="A49" s="72"/>
      <c r="B49" s="79"/>
      <c r="C49" s="108"/>
      <c r="D49" s="369" t="s">
        <v>129</v>
      </c>
      <c r="E49" s="371">
        <f>'Isaacs Maryland'!B13</f>
        <v>53200</v>
      </c>
      <c r="F49" s="372"/>
      <c r="G49" s="387">
        <v>25000</v>
      </c>
      <c r="H49" s="140"/>
      <c r="I49" s="140"/>
      <c r="J49" s="40"/>
      <c r="K49" s="40"/>
      <c r="L49" s="43"/>
      <c r="M49" s="12"/>
      <c r="N49" s="68"/>
      <c r="O49" s="78"/>
      <c r="P49" s="13"/>
      <c r="Q49" s="13"/>
      <c r="R49" s="46" t="str">
        <f t="shared" ref="R49:R50" si="63">D49</f>
        <v>#2: Maryland</v>
      </c>
      <c r="S49" s="385">
        <f>'Isaacs Maryland'!C13</f>
        <v>54780.951999999997</v>
      </c>
      <c r="T49" s="38"/>
      <c r="U49" s="145"/>
      <c r="V49" s="38"/>
      <c r="W49" s="38"/>
      <c r="X49" s="63"/>
      <c r="Y49" s="38"/>
      <c r="Z49" s="66"/>
      <c r="AA49" s="79"/>
      <c r="AD49" s="50" t="str">
        <f t="shared" ref="AD49:AD50" si="64">R49</f>
        <v>#2: Maryland</v>
      </c>
      <c r="AE49" s="370">
        <f>'Isaacs Maryland'!D13</f>
        <v>56409.023999999998</v>
      </c>
      <c r="AF49" s="40"/>
      <c r="AG49" s="140"/>
      <c r="AH49" s="40"/>
      <c r="AI49" s="40"/>
      <c r="AJ49" s="43"/>
      <c r="AK49" s="12"/>
      <c r="AL49" s="68"/>
      <c r="AM49" s="78"/>
      <c r="AN49" s="13"/>
      <c r="AO49" s="13"/>
      <c r="AP49" s="46" t="str">
        <f t="shared" ref="AP49:AP50" si="65">AD49</f>
        <v>#2: Maryland</v>
      </c>
      <c r="AQ49" s="376">
        <f>'Isaacs Maryland'!E13</f>
        <v>58085.644800000009</v>
      </c>
      <c r="AR49" s="38"/>
      <c r="AS49" s="145"/>
      <c r="AT49" s="38"/>
      <c r="AU49" s="38"/>
      <c r="AV49" s="48"/>
      <c r="AW49" s="105"/>
      <c r="AX49" s="66"/>
      <c r="AY49" s="79"/>
      <c r="AZ49" s="6"/>
      <c r="BA49" s="6"/>
      <c r="BB49" s="50" t="str">
        <f t="shared" ref="BB49:BB50" si="66">AP49</f>
        <v>#2: Maryland</v>
      </c>
      <c r="BC49" s="370">
        <f>'Isaacs Maryland'!F13</f>
        <v>59812.227999999988</v>
      </c>
      <c r="BD49" s="40"/>
      <c r="BE49" s="140"/>
      <c r="BF49" s="40"/>
      <c r="BG49" s="40"/>
      <c r="BH49" s="43"/>
      <c r="BI49" s="12"/>
      <c r="BJ49" s="82"/>
      <c r="BK49" s="82"/>
      <c r="BL49" s="82"/>
      <c r="BM49" s="82"/>
      <c r="BN49" s="82"/>
      <c r="BO49" s="82"/>
      <c r="BP49" s="82"/>
      <c r="BQ49" s="82"/>
      <c r="BR49" s="88"/>
      <c r="BS49" s="82"/>
    </row>
    <row r="50" spans="1:71">
      <c r="A50" s="72"/>
      <c r="B50" s="79"/>
      <c r="C50" s="108"/>
      <c r="D50" s="369" t="s">
        <v>130</v>
      </c>
      <c r="E50" s="371">
        <f>'Gibb Tulane'!B13</f>
        <v>27222.440000000002</v>
      </c>
      <c r="F50" s="372"/>
      <c r="G50" s="387">
        <v>25000</v>
      </c>
      <c r="H50" s="140"/>
      <c r="I50" s="140"/>
      <c r="J50" s="40"/>
      <c r="K50" s="40"/>
      <c r="L50" s="43"/>
      <c r="M50" s="360"/>
      <c r="N50" s="68"/>
      <c r="O50" s="78"/>
      <c r="P50" s="13"/>
      <c r="Q50" s="13"/>
      <c r="R50" s="46" t="str">
        <f t="shared" si="63"/>
        <v>#3: Tulane</v>
      </c>
      <c r="S50" s="377">
        <f>'Gibb Tulane'!C13</f>
        <v>27588.154999999999</v>
      </c>
      <c r="T50" s="38"/>
      <c r="U50" s="145"/>
      <c r="V50" s="38"/>
      <c r="W50" s="38"/>
      <c r="X50" s="63"/>
      <c r="Y50" s="38"/>
      <c r="Z50" s="66"/>
      <c r="AA50" s="79"/>
      <c r="AD50" s="50" t="str">
        <f t="shared" si="64"/>
        <v>#3: Tulane</v>
      </c>
      <c r="AE50" s="375">
        <f>'Gibb Tulane'!D13</f>
        <v>27965.91</v>
      </c>
      <c r="AF50" s="40"/>
      <c r="AG50" s="140"/>
      <c r="AH50" s="40"/>
      <c r="AI50" s="40"/>
      <c r="AJ50" s="43"/>
      <c r="AK50" s="360"/>
      <c r="AL50" s="68"/>
      <c r="AM50" s="78"/>
      <c r="AN50" s="13"/>
      <c r="AO50" s="13"/>
      <c r="AP50" s="46" t="str">
        <f t="shared" si="65"/>
        <v>#3: Tulane</v>
      </c>
      <c r="AQ50" s="368">
        <f>'Gibb Tulane'!E13</f>
        <v>28355.705000000002</v>
      </c>
      <c r="AR50" s="38"/>
      <c r="AS50" s="145"/>
      <c r="AT50" s="38"/>
      <c r="AU50" s="38"/>
      <c r="AV50" s="48"/>
      <c r="AW50" s="105"/>
      <c r="AX50" s="66"/>
      <c r="AY50" s="79"/>
      <c r="AZ50" s="6"/>
      <c r="BA50" s="6"/>
      <c r="BB50" s="50" t="str">
        <f t="shared" si="66"/>
        <v>#3: Tulane</v>
      </c>
      <c r="BC50" s="370">
        <f>'Gibb Tulane'!F13</f>
        <v>28756.035</v>
      </c>
      <c r="BD50" s="40"/>
      <c r="BE50" s="140"/>
      <c r="BF50" s="40"/>
      <c r="BG50" s="40"/>
      <c r="BH50" s="43"/>
      <c r="BI50" s="360"/>
      <c r="BJ50" s="82"/>
      <c r="BK50" s="82"/>
      <c r="BL50" s="82"/>
      <c r="BM50" s="82"/>
      <c r="BN50" s="82"/>
      <c r="BO50" s="82"/>
      <c r="BP50" s="82"/>
      <c r="BQ50" s="82"/>
      <c r="BR50" s="361"/>
      <c r="BS50" s="82"/>
    </row>
    <row r="51" spans="1:71">
      <c r="A51" s="72"/>
      <c r="B51" s="79"/>
      <c r="C51" s="108"/>
      <c r="D51" s="357"/>
      <c r="E51" s="42"/>
      <c r="F51" s="40"/>
      <c r="G51" s="40"/>
      <c r="H51" s="140"/>
      <c r="I51" s="140"/>
      <c r="J51" s="40"/>
      <c r="K51" s="40"/>
      <c r="L51" s="43"/>
      <c r="M51" s="362"/>
      <c r="N51" s="68"/>
      <c r="O51" s="78"/>
      <c r="P51" s="13"/>
      <c r="Q51" s="13"/>
      <c r="R51" s="46"/>
      <c r="S51" s="38"/>
      <c r="T51" s="38"/>
      <c r="U51" s="145"/>
      <c r="V51" s="38"/>
      <c r="W51" s="38"/>
      <c r="X51" s="63"/>
      <c r="Y51" s="38"/>
      <c r="Z51" s="66"/>
      <c r="AA51" s="79"/>
      <c r="AE51" s="40"/>
      <c r="AF51" s="40"/>
      <c r="AG51" s="140"/>
      <c r="AH51" s="40"/>
      <c r="AI51" s="40"/>
      <c r="AJ51" s="43"/>
      <c r="AK51" s="362"/>
      <c r="AL51" s="68"/>
      <c r="AM51" s="78"/>
      <c r="AN51" s="13"/>
      <c r="AO51" s="13"/>
      <c r="AP51" s="13"/>
      <c r="AQ51" s="38"/>
      <c r="AR51" s="38"/>
      <c r="AS51" s="145"/>
      <c r="AT51" s="38"/>
      <c r="AU51" s="38"/>
      <c r="AV51" s="48"/>
      <c r="AW51" s="105"/>
      <c r="AX51" s="66"/>
      <c r="AY51" s="79"/>
      <c r="AZ51" s="6"/>
      <c r="BA51" s="6"/>
      <c r="BB51" s="6"/>
      <c r="BC51" s="40"/>
      <c r="BD51" s="40"/>
      <c r="BE51" s="140"/>
      <c r="BF51" s="40"/>
      <c r="BG51" s="40"/>
      <c r="BH51" s="43"/>
      <c r="BI51" s="362"/>
      <c r="BJ51" s="82"/>
      <c r="BK51" s="82"/>
      <c r="BL51" s="82"/>
      <c r="BM51" s="82"/>
      <c r="BN51" s="82"/>
      <c r="BO51" s="82"/>
      <c r="BP51" s="82"/>
      <c r="BQ51" s="82"/>
      <c r="BR51" s="363"/>
      <c r="BS51" s="82"/>
    </row>
    <row r="52" spans="1:71">
      <c r="A52" s="12" t="s">
        <v>0</v>
      </c>
      <c r="B52" s="6"/>
      <c r="C52" s="108"/>
      <c r="D52" s="108"/>
      <c r="E52" s="6"/>
      <c r="F52" s="174" t="s">
        <v>36</v>
      </c>
      <c r="G52" s="59"/>
      <c r="H52" s="140"/>
      <c r="I52" s="140"/>
      <c r="J52" s="40"/>
      <c r="K52" s="40"/>
      <c r="L52" s="43">
        <f>SUM(L23:L46)</f>
        <v>252175.82</v>
      </c>
      <c r="M52" s="12"/>
      <c r="N52" s="25"/>
      <c r="O52" s="13"/>
      <c r="P52" s="13"/>
      <c r="Q52" s="13"/>
      <c r="R52" s="13"/>
      <c r="S52" s="60" t="s">
        <v>36</v>
      </c>
      <c r="T52" s="60"/>
      <c r="U52" s="145"/>
      <c r="V52" s="38"/>
      <c r="W52" s="38"/>
      <c r="X52" s="63">
        <f>SUM(X23:X46)</f>
        <v>257338.10699999999</v>
      </c>
      <c r="Y52" s="38"/>
      <c r="Z52" s="253"/>
      <c r="AE52" s="59" t="s">
        <v>36</v>
      </c>
      <c r="AF52" s="59"/>
      <c r="AG52" s="140"/>
      <c r="AH52" s="40"/>
      <c r="AI52" s="40"/>
      <c r="AJ52" s="43">
        <f>SUM(AJ23:AJ46)</f>
        <v>276397.93400000001</v>
      </c>
      <c r="AK52" s="12"/>
      <c r="AL52" s="25"/>
      <c r="AM52" s="13"/>
      <c r="AN52" s="13"/>
      <c r="AO52" s="13"/>
      <c r="AP52" s="13"/>
      <c r="AQ52" s="60" t="s">
        <v>36</v>
      </c>
      <c r="AR52" s="60"/>
      <c r="AS52" s="145"/>
      <c r="AT52" s="38"/>
      <c r="AU52" s="38"/>
      <c r="AV52" s="48">
        <f>SUM(AV23:AV46)</f>
        <v>283036.34980000003</v>
      </c>
      <c r="AW52" s="105"/>
      <c r="AX52" s="12" t="s">
        <v>0</v>
      </c>
      <c r="AY52" s="6"/>
      <c r="AZ52" s="6"/>
      <c r="BA52" s="6"/>
      <c r="BB52" s="6"/>
      <c r="BC52" s="59" t="s">
        <v>36</v>
      </c>
      <c r="BD52" s="59"/>
      <c r="BE52" s="140"/>
      <c r="BF52" s="40"/>
      <c r="BG52" s="40"/>
      <c r="BH52" s="43">
        <f>SUM(BH23:BH46)</f>
        <v>288168.26300000004</v>
      </c>
      <c r="BI52" s="253"/>
      <c r="BJ52" s="88" t="s">
        <v>0</v>
      </c>
      <c r="BK52" s="82"/>
      <c r="BL52" s="82"/>
      <c r="BM52" s="82"/>
      <c r="BN52" s="82"/>
      <c r="BO52" s="82"/>
      <c r="BP52" s="88" t="s">
        <v>0</v>
      </c>
      <c r="BQ52" s="82"/>
      <c r="BR52" s="90" t="s">
        <v>0</v>
      </c>
      <c r="BS52" s="82"/>
    </row>
    <row r="53" spans="1:71">
      <c r="A53" s="12" t="s">
        <v>0</v>
      </c>
      <c r="B53" s="6"/>
      <c r="C53" s="108"/>
      <c r="D53" s="108"/>
      <c r="E53" s="6"/>
      <c r="F53" s="174" t="s">
        <v>35</v>
      </c>
      <c r="G53" s="40"/>
      <c r="H53" s="140"/>
      <c r="I53" s="140"/>
      <c r="J53" s="40"/>
      <c r="K53" s="40"/>
      <c r="L53" s="43">
        <f>L52-(L21+L22+L28+L46)+G48+G49+G50</f>
        <v>134751</v>
      </c>
      <c r="M53" s="12"/>
      <c r="N53" s="25"/>
      <c r="O53" s="13"/>
      <c r="P53" s="13"/>
      <c r="Q53" s="13"/>
      <c r="R53" s="13"/>
      <c r="S53" s="38" t="s">
        <v>35</v>
      </c>
      <c r="T53" s="38"/>
      <c r="U53" s="145"/>
      <c r="V53" s="38"/>
      <c r="W53" s="38"/>
      <c r="X53" s="63">
        <f>X52-(X21+X22+X28+X46)</f>
        <v>62246</v>
      </c>
      <c r="Y53" s="38"/>
      <c r="Z53" s="253"/>
      <c r="AE53" s="40" t="s">
        <v>35</v>
      </c>
      <c r="AF53" s="274"/>
      <c r="AG53" s="275"/>
      <c r="AH53" s="274"/>
      <c r="AI53" s="40"/>
      <c r="AJ53" s="43">
        <f>AJ52-(AJ21+AJ22+AJ28+AJ46)</f>
        <v>78537</v>
      </c>
      <c r="AK53" s="12"/>
      <c r="AL53" s="25"/>
      <c r="AM53" s="13"/>
      <c r="AN53" s="13"/>
      <c r="AO53" s="13"/>
      <c r="AP53" s="13"/>
      <c r="AQ53" s="38" t="s">
        <v>35</v>
      </c>
      <c r="AR53" s="38"/>
      <c r="AS53" s="145"/>
      <c r="AT53" s="38"/>
      <c r="AU53" s="38"/>
      <c r="AV53" s="48">
        <f>AV52-(AV21+AV22+AV28+AV46)</f>
        <v>82300</v>
      </c>
      <c r="AW53" s="105"/>
      <c r="AX53" s="6"/>
      <c r="AY53" s="6"/>
      <c r="AZ53" s="6"/>
      <c r="BA53" s="6"/>
      <c r="BB53" s="6"/>
      <c r="BC53" s="40" t="s">
        <v>35</v>
      </c>
      <c r="BD53" s="40"/>
      <c r="BE53" s="140"/>
      <c r="BF53" s="40"/>
      <c r="BG53" s="40"/>
      <c r="BH53" s="43">
        <f>BH52-(BH21+BH22+BH28+BH46)</f>
        <v>84447.000000000029</v>
      </c>
      <c r="BI53" s="253"/>
      <c r="BJ53" s="82"/>
      <c r="BK53" s="82"/>
      <c r="BL53" s="82"/>
      <c r="BM53" s="82"/>
      <c r="BN53" s="82"/>
      <c r="BO53" s="82"/>
      <c r="BP53" s="82"/>
      <c r="BQ53" s="82"/>
      <c r="BR53" s="88" t="s">
        <v>0</v>
      </c>
      <c r="BS53" s="82"/>
    </row>
    <row r="54" spans="1:71">
      <c r="A54" s="253"/>
      <c r="B54" s="6"/>
      <c r="C54" s="108"/>
      <c r="D54" s="108"/>
      <c r="E54" s="6"/>
      <c r="F54" s="174"/>
      <c r="G54" s="40"/>
      <c r="H54" s="268" t="s">
        <v>55</v>
      </c>
      <c r="I54" s="269" t="s">
        <v>56</v>
      </c>
      <c r="J54" s="270" t="s">
        <v>35</v>
      </c>
      <c r="K54" s="40"/>
      <c r="L54" s="43"/>
      <c r="M54" s="253"/>
      <c r="N54" s="255"/>
      <c r="O54" s="13"/>
      <c r="P54" s="13"/>
      <c r="Q54" s="13"/>
      <c r="R54" s="13"/>
      <c r="S54" s="38"/>
      <c r="T54" s="271" t="s">
        <v>55</v>
      </c>
      <c r="U54" s="272" t="s">
        <v>56</v>
      </c>
      <c r="V54" s="273" t="s">
        <v>35</v>
      </c>
      <c r="W54" s="38"/>
      <c r="X54" s="63"/>
      <c r="Y54" s="38"/>
      <c r="Z54" s="253"/>
      <c r="AE54" s="40"/>
      <c r="AF54" s="268" t="s">
        <v>55</v>
      </c>
      <c r="AG54" s="269" t="s">
        <v>56</v>
      </c>
      <c r="AH54" s="270" t="s">
        <v>35</v>
      </c>
      <c r="AI54" s="40"/>
      <c r="AJ54" s="258"/>
      <c r="AK54" s="253"/>
      <c r="AL54" s="255"/>
      <c r="AM54" s="13"/>
      <c r="AN54" s="13"/>
      <c r="AO54" s="13"/>
      <c r="AP54" s="13"/>
      <c r="AQ54" s="38"/>
      <c r="AR54" s="271" t="s">
        <v>55</v>
      </c>
      <c r="AS54" s="272" t="s">
        <v>56</v>
      </c>
      <c r="AT54" s="273" t="s">
        <v>35</v>
      </c>
      <c r="AU54" s="38"/>
      <c r="AV54" s="63"/>
      <c r="AW54" s="105"/>
      <c r="AX54" s="6"/>
      <c r="AY54" s="6"/>
      <c r="AZ54" s="6"/>
      <c r="BA54" s="6"/>
      <c r="BB54" s="6"/>
      <c r="BC54" s="40"/>
      <c r="BD54" s="268" t="s">
        <v>55</v>
      </c>
      <c r="BE54" s="269" t="s">
        <v>56</v>
      </c>
      <c r="BF54" s="270" t="s">
        <v>35</v>
      </c>
      <c r="BG54" s="40"/>
      <c r="BH54" s="258"/>
      <c r="BI54" s="253"/>
      <c r="BJ54" s="82"/>
      <c r="BK54" s="82"/>
      <c r="BL54" s="82"/>
      <c r="BM54" s="82"/>
      <c r="BN54" s="82"/>
      <c r="BO54" s="82"/>
      <c r="BP54" s="82"/>
      <c r="BQ54" s="82"/>
      <c r="BR54" s="254"/>
      <c r="BS54" s="82"/>
    </row>
    <row r="55" spans="1:71">
      <c r="A55" s="12"/>
      <c r="B55" s="6"/>
      <c r="C55" s="108"/>
      <c r="D55" s="108"/>
      <c r="E55" s="6"/>
      <c r="F55" s="174"/>
      <c r="G55" s="59"/>
      <c r="H55" s="140"/>
      <c r="I55" s="256"/>
      <c r="J55" s="266"/>
      <c r="K55" s="40"/>
      <c r="L55" s="43"/>
      <c r="M55" s="12"/>
      <c r="N55" s="25"/>
      <c r="O55" s="13"/>
      <c r="P55" s="13"/>
      <c r="Q55" s="13"/>
      <c r="R55" s="13"/>
      <c r="S55" s="60"/>
      <c r="T55" s="145"/>
      <c r="U55" s="259"/>
      <c r="V55" s="267"/>
      <c r="W55" s="38"/>
      <c r="X55" s="48"/>
      <c r="Y55" s="38"/>
      <c r="Z55" s="253"/>
      <c r="AE55" s="59" t="s">
        <v>32</v>
      </c>
      <c r="AF55" s="140">
        <v>12</v>
      </c>
      <c r="AG55" s="256">
        <v>0.54500000000000004</v>
      </c>
      <c r="AH55" s="266">
        <f>ROUND(AJ53/12*AF55,0)</f>
        <v>78537</v>
      </c>
      <c r="AI55" s="40"/>
      <c r="AJ55" s="43">
        <f>ROUND(AG55*AH55,0)</f>
        <v>42803</v>
      </c>
      <c r="AK55" s="12"/>
      <c r="AL55" s="14"/>
      <c r="AP55" s="13"/>
      <c r="AQ55" s="60" t="s">
        <v>32</v>
      </c>
      <c r="AR55" s="145">
        <v>12</v>
      </c>
      <c r="AS55" s="259">
        <v>0.54500000000000004</v>
      </c>
      <c r="AT55" s="267">
        <f>ROUND(AV53/12*AR55,0)</f>
        <v>82300</v>
      </c>
      <c r="AU55" s="38"/>
      <c r="AV55" s="48">
        <f>ROUND(AS55*AT55,0)</f>
        <v>44854</v>
      </c>
      <c r="AW55" s="105"/>
      <c r="AX55" s="12"/>
      <c r="AY55" s="6"/>
      <c r="AZ55" s="6"/>
      <c r="BA55" s="6"/>
      <c r="BB55" s="6"/>
      <c r="BC55" s="59" t="s">
        <v>32</v>
      </c>
      <c r="BD55" s="140">
        <v>12</v>
      </c>
      <c r="BE55" s="256">
        <v>0.54500000000000004</v>
      </c>
      <c r="BF55" s="266">
        <f>ROUND(BH53/12*BD55,0)</f>
        <v>84447</v>
      </c>
      <c r="BG55" s="40"/>
      <c r="BH55" s="43">
        <f>ROUND(BE55*BF55,0)</f>
        <v>46024</v>
      </c>
      <c r="BI55" s="253"/>
      <c r="BJ55" s="88" t="s">
        <v>0</v>
      </c>
      <c r="BK55" s="82"/>
      <c r="BL55" s="82"/>
      <c r="BM55" s="82"/>
      <c r="BN55" s="82"/>
      <c r="BO55" s="82"/>
      <c r="BP55" s="88" t="s">
        <v>0</v>
      </c>
      <c r="BQ55" s="82"/>
      <c r="BR55" s="90" t="s">
        <v>0</v>
      </c>
      <c r="BS55" s="82"/>
    </row>
    <row r="56" spans="1:71">
      <c r="A56" s="12"/>
      <c r="B56" s="6"/>
      <c r="C56" s="108"/>
      <c r="D56" s="108"/>
      <c r="E56" s="6"/>
      <c r="F56" s="174" t="s">
        <v>32</v>
      </c>
      <c r="G56" s="40"/>
      <c r="H56" s="140">
        <v>12</v>
      </c>
      <c r="I56" s="256">
        <v>0.54500000000000004</v>
      </c>
      <c r="J56" s="266">
        <f>ROUND(L53/12*H56,0)</f>
        <v>134751</v>
      </c>
      <c r="K56" s="40"/>
      <c r="L56" s="43">
        <f>ROUND(I56*J56,0)</f>
        <v>73439</v>
      </c>
      <c r="M56" s="12"/>
      <c r="N56" s="13"/>
      <c r="O56" s="13"/>
      <c r="P56" s="13"/>
      <c r="Q56" s="13"/>
      <c r="R56" s="13"/>
      <c r="S56" s="60" t="s">
        <v>32</v>
      </c>
      <c r="T56" s="145">
        <v>12</v>
      </c>
      <c r="U56" s="259">
        <v>0.54500000000000004</v>
      </c>
      <c r="V56" s="267">
        <f>ROUND(X53/12*T56,0)</f>
        <v>62246</v>
      </c>
      <c r="W56" s="38"/>
      <c r="X56" s="48">
        <f>ROUND(U56*V56,0)</f>
        <v>33924</v>
      </c>
      <c r="Y56" s="38"/>
      <c r="AE56" s="40"/>
      <c r="AF56" s="140"/>
      <c r="AG56" s="257"/>
      <c r="AH56" s="266"/>
      <c r="AI56" s="40"/>
      <c r="AJ56" s="43"/>
      <c r="AK56" s="12"/>
      <c r="AP56" s="13"/>
      <c r="AQ56" s="38"/>
      <c r="AR56" s="145"/>
      <c r="AS56" s="260"/>
      <c r="AT56" s="267"/>
      <c r="AU56" s="38"/>
      <c r="AV56" s="48"/>
      <c r="AW56" s="105"/>
      <c r="AX56" s="6"/>
      <c r="AY56" s="6"/>
      <c r="AZ56" s="6"/>
      <c r="BA56" s="6"/>
      <c r="BB56" s="6"/>
      <c r="BC56" s="40"/>
      <c r="BD56" s="140"/>
      <c r="BE56" s="257"/>
      <c r="BF56" s="266"/>
      <c r="BG56" s="40"/>
      <c r="BH56" s="43"/>
      <c r="BI56" s="253"/>
      <c r="BJ56" s="82"/>
      <c r="BK56" s="82"/>
      <c r="BL56" s="82"/>
      <c r="BM56" s="82"/>
      <c r="BN56" s="82"/>
      <c r="BO56" s="82"/>
      <c r="BP56" s="82"/>
      <c r="BQ56" s="82"/>
      <c r="BR56" s="82"/>
      <c r="BS56" s="82"/>
    </row>
    <row r="57" spans="1:71">
      <c r="A57" s="398"/>
      <c r="B57" s="398"/>
      <c r="C57" s="398"/>
      <c r="D57" s="398"/>
      <c r="E57" s="398"/>
      <c r="F57" s="174" t="s">
        <v>28</v>
      </c>
      <c r="G57" s="59"/>
      <c r="H57" s="140"/>
      <c r="I57" s="140"/>
      <c r="J57" s="40"/>
      <c r="K57" s="40"/>
      <c r="L57" s="43">
        <f>L52+L55+L56</f>
        <v>325614.82</v>
      </c>
      <c r="M57" s="12"/>
      <c r="N57" s="44" t="s">
        <v>39</v>
      </c>
      <c r="O57" s="13"/>
      <c r="P57" s="13"/>
      <c r="Q57" s="13"/>
      <c r="R57" s="13"/>
      <c r="S57" s="60" t="s">
        <v>28</v>
      </c>
      <c r="T57" s="60"/>
      <c r="U57" s="145"/>
      <c r="V57" s="38"/>
      <c r="W57" s="38"/>
      <c r="X57" s="63">
        <f>X52+X55+X56</f>
        <v>291262.10699999996</v>
      </c>
      <c r="Y57" s="38"/>
      <c r="Z57" s="41" t="s">
        <v>39</v>
      </c>
      <c r="AE57" s="59" t="s">
        <v>28</v>
      </c>
      <c r="AF57" s="59"/>
      <c r="AG57" s="140"/>
      <c r="AH57" s="40"/>
      <c r="AI57" s="40"/>
      <c r="AJ57" s="43">
        <f>AJ52+AJ55+AJ56</f>
        <v>319200.93400000001</v>
      </c>
      <c r="AK57" s="12"/>
      <c r="AL57" s="52" t="s">
        <v>39</v>
      </c>
      <c r="AP57" s="13"/>
      <c r="AQ57" s="60" t="s">
        <v>28</v>
      </c>
      <c r="AR57" s="60"/>
      <c r="AS57" s="145"/>
      <c r="AT57" s="38"/>
      <c r="AU57" s="38"/>
      <c r="AV57" s="48">
        <f>AV52+AV55+AV56</f>
        <v>327890.34980000003</v>
      </c>
      <c r="AW57" s="105"/>
      <c r="AX57" s="41" t="s">
        <v>39</v>
      </c>
      <c r="AY57" s="6"/>
      <c r="AZ57" s="6"/>
      <c r="BA57" s="6"/>
      <c r="BB57" s="6"/>
      <c r="BC57" s="59" t="s">
        <v>28</v>
      </c>
      <c r="BD57" s="59"/>
      <c r="BE57" s="140"/>
      <c r="BF57" s="40"/>
      <c r="BG57" s="40"/>
      <c r="BH57" s="43">
        <f>BH52+BH55+BH56</f>
        <v>334192.26300000004</v>
      </c>
      <c r="BI57" s="253"/>
      <c r="BJ57" s="88" t="s">
        <v>0</v>
      </c>
      <c r="BK57" s="82"/>
      <c r="BL57" s="82"/>
      <c r="BM57" s="82"/>
      <c r="BN57" s="82"/>
      <c r="BO57" s="82"/>
      <c r="BP57" s="88" t="s">
        <v>0</v>
      </c>
      <c r="BQ57" s="82"/>
      <c r="BR57" s="90" t="s">
        <v>0</v>
      </c>
      <c r="BS57" s="82"/>
    </row>
    <row r="58" spans="1:71">
      <c r="A58" s="6"/>
      <c r="B58" s="6"/>
      <c r="C58" s="108"/>
      <c r="D58" s="108"/>
      <c r="E58" s="6"/>
      <c r="F58" s="40"/>
      <c r="G58" s="40"/>
      <c r="H58" s="140"/>
      <c r="I58" s="140"/>
      <c r="J58" s="40"/>
      <c r="K58" s="40"/>
      <c r="L58" s="43"/>
      <c r="M58" s="12"/>
      <c r="N58" s="13"/>
      <c r="O58" s="13"/>
      <c r="P58" s="13"/>
      <c r="Q58" s="13"/>
      <c r="R58" s="13"/>
      <c r="S58" s="38"/>
      <c r="T58" s="38"/>
      <c r="U58" s="145"/>
      <c r="V58" s="38"/>
      <c r="W58" s="38"/>
      <c r="X58" s="63" t="s">
        <v>57</v>
      </c>
      <c r="Y58" s="38"/>
      <c r="AE58" s="40"/>
      <c r="AF58" s="40"/>
      <c r="AG58" s="140"/>
      <c r="AH58" s="40"/>
      <c r="AI58" s="40"/>
      <c r="AJ58" s="43"/>
      <c r="AK58" s="12"/>
      <c r="AP58" s="13"/>
      <c r="AQ58" s="38"/>
      <c r="AR58" s="38"/>
      <c r="AS58" s="145"/>
      <c r="AT58" s="38"/>
      <c r="AU58" s="38"/>
      <c r="AV58" s="48"/>
      <c r="AW58" s="105"/>
      <c r="AX58" s="6"/>
      <c r="AY58" s="6"/>
      <c r="AZ58" s="6"/>
      <c r="BA58" s="6"/>
      <c r="BB58" s="6"/>
      <c r="BC58" s="40"/>
      <c r="BD58" s="40"/>
      <c r="BE58" s="140"/>
      <c r="BF58" s="40"/>
      <c r="BG58" s="40"/>
      <c r="BH58" s="43"/>
      <c r="BI58" s="253"/>
      <c r="BJ58" s="82"/>
      <c r="BK58" s="82"/>
      <c r="BL58" s="82"/>
      <c r="BM58" s="82"/>
      <c r="BN58" s="82"/>
      <c r="BO58" s="82"/>
      <c r="BP58" s="82"/>
      <c r="BQ58" s="82"/>
      <c r="BR58" s="82"/>
      <c r="BS58" s="82"/>
    </row>
    <row r="59" spans="1:71">
      <c r="A59" s="103" t="s">
        <v>43</v>
      </c>
      <c r="B59" s="101"/>
      <c r="C59" s="116"/>
      <c r="D59" s="116"/>
      <c r="E59" s="101"/>
      <c r="F59" s="6"/>
      <c r="G59" s="6"/>
      <c r="H59" s="135"/>
      <c r="I59" s="135"/>
      <c r="J59" s="6"/>
      <c r="K59" s="6"/>
      <c r="L59" s="42"/>
      <c r="M59" s="12"/>
      <c r="N59" s="100"/>
      <c r="O59" s="102"/>
      <c r="P59" s="102"/>
      <c r="Q59" s="102"/>
      <c r="R59" s="102"/>
      <c r="S59" s="38"/>
      <c r="T59" s="38"/>
      <c r="U59" s="145"/>
      <c r="V59" s="38"/>
      <c r="W59" s="38"/>
      <c r="X59" s="63"/>
      <c r="Y59" s="38"/>
      <c r="Z59" s="99"/>
      <c r="AA59" s="101"/>
      <c r="AB59" s="101"/>
      <c r="AC59" s="101"/>
      <c r="AD59" s="101"/>
      <c r="AL59" s="100"/>
      <c r="AM59" s="102"/>
      <c r="AN59" s="102"/>
      <c r="AO59" s="102"/>
      <c r="AP59" s="102"/>
      <c r="AR59" s="38"/>
      <c r="AW59" s="105"/>
      <c r="AX59" s="99"/>
      <c r="AY59" s="101"/>
      <c r="AZ59" s="101"/>
      <c r="BA59" s="101"/>
      <c r="BB59" s="101"/>
      <c r="BC59" s="6"/>
      <c r="BD59" s="6"/>
      <c r="BE59" s="135"/>
      <c r="BF59" s="6"/>
      <c r="BG59" s="6"/>
      <c r="BH59" s="42"/>
      <c r="BI59" s="12"/>
      <c r="BJ59" s="82"/>
      <c r="BK59" s="82"/>
      <c r="BL59" s="82"/>
      <c r="BM59" s="82"/>
      <c r="BN59" s="82"/>
      <c r="BO59" s="82"/>
      <c r="BP59" s="82"/>
      <c r="BQ59" s="82"/>
      <c r="BR59" s="82"/>
      <c r="BS59" s="82"/>
    </row>
    <row r="61" spans="1:71">
      <c r="A61" s="283"/>
      <c r="B61" s="283"/>
      <c r="C61" s="292"/>
      <c r="D61" s="292"/>
      <c r="E61" s="283"/>
      <c r="F61" s="283"/>
      <c r="G61" s="283"/>
      <c r="H61" s="286"/>
      <c r="I61" s="286"/>
      <c r="J61" s="283"/>
      <c r="K61" s="288" t="s">
        <v>62</v>
      </c>
      <c r="L61" s="290">
        <v>42840</v>
      </c>
      <c r="M61" s="293"/>
      <c r="N61" s="283"/>
      <c r="O61" s="283"/>
      <c r="P61" s="283"/>
      <c r="Q61" s="283"/>
      <c r="R61" s="283"/>
      <c r="S61" s="283"/>
      <c r="T61" s="283"/>
      <c r="U61" s="286"/>
      <c r="V61" s="283"/>
      <c r="W61" s="288" t="s">
        <v>62</v>
      </c>
      <c r="X61" s="290">
        <f>L61</f>
        <v>42840</v>
      </c>
      <c r="Y61" s="283"/>
      <c r="Z61" s="283"/>
      <c r="AA61" s="283"/>
      <c r="AB61" s="283"/>
      <c r="AC61" s="283"/>
      <c r="AD61" s="283"/>
      <c r="AE61" s="283"/>
      <c r="AF61" s="283"/>
      <c r="AG61" s="286"/>
      <c r="AH61" s="283"/>
      <c r="AI61" s="283"/>
      <c r="AJ61" s="284"/>
      <c r="AK61" s="283"/>
      <c r="AL61" s="283"/>
      <c r="AM61" s="283"/>
      <c r="AN61" s="283"/>
      <c r="AO61" s="283"/>
      <c r="AP61" s="283"/>
      <c r="AQ61" s="283"/>
      <c r="AR61" s="283"/>
      <c r="AS61" s="286"/>
      <c r="AT61" s="283"/>
      <c r="AU61" s="283"/>
      <c r="AV61" s="284"/>
      <c r="AW61" s="283"/>
      <c r="AX61" s="283"/>
      <c r="AY61" s="283"/>
      <c r="AZ61" s="283"/>
      <c r="BA61" s="283"/>
      <c r="BB61" s="283"/>
      <c r="BC61" s="283"/>
      <c r="BD61" s="283"/>
      <c r="BE61" s="286"/>
      <c r="BF61" s="283"/>
      <c r="BG61" s="283"/>
      <c r="BH61" s="284"/>
      <c r="BI61" s="283"/>
      <c r="BJ61" s="283"/>
      <c r="BK61" s="283"/>
      <c r="BL61" s="283"/>
      <c r="BM61" s="283"/>
      <c r="BN61" s="283"/>
      <c r="BO61" s="283"/>
      <c r="BP61" s="283"/>
      <c r="BQ61" s="283"/>
      <c r="BR61" s="283"/>
      <c r="BS61" s="283"/>
    </row>
    <row r="62" spans="1:71">
      <c r="A62" s="283"/>
      <c r="B62" s="283"/>
      <c r="C62" s="292"/>
      <c r="D62" s="292"/>
      <c r="E62" s="283"/>
      <c r="F62" s="283"/>
      <c r="G62" s="283"/>
      <c r="H62" s="286"/>
      <c r="I62" s="286"/>
      <c r="J62" s="283"/>
      <c r="K62" s="291" t="s">
        <v>63</v>
      </c>
      <c r="L62" s="293"/>
      <c r="M62" s="293"/>
      <c r="N62" s="283"/>
      <c r="O62" s="283"/>
      <c r="P62" s="283"/>
      <c r="Q62" s="283"/>
      <c r="R62" s="283"/>
      <c r="S62" s="283"/>
      <c r="T62" s="283"/>
      <c r="U62" s="286"/>
      <c r="V62" s="283"/>
      <c r="W62" s="291" t="s">
        <v>63</v>
      </c>
      <c r="X62" s="293"/>
      <c r="Y62" s="293"/>
      <c r="Z62" s="283"/>
      <c r="AA62" s="283"/>
      <c r="AB62" s="283"/>
      <c r="AC62" s="283"/>
      <c r="AD62" s="283"/>
      <c r="AE62" s="283"/>
      <c r="AF62" s="283"/>
      <c r="AG62" s="286"/>
      <c r="AH62" s="288" t="s">
        <v>62</v>
      </c>
      <c r="AI62" s="283"/>
      <c r="AJ62" s="290">
        <f>X61</f>
        <v>42840</v>
      </c>
      <c r="AK62" s="283"/>
      <c r="AL62" s="283"/>
      <c r="AM62" s="283"/>
      <c r="AN62" s="283"/>
      <c r="AO62" s="283"/>
      <c r="AP62" s="283"/>
      <c r="AQ62" s="283"/>
      <c r="AR62" s="283"/>
      <c r="AS62" s="286"/>
      <c r="AT62" s="288" t="s">
        <v>62</v>
      </c>
      <c r="AU62" s="283"/>
      <c r="AV62" s="290">
        <f>AJ62</f>
        <v>42840</v>
      </c>
      <c r="AW62" s="283"/>
      <c r="AX62" s="283"/>
      <c r="AY62" s="283"/>
      <c r="AZ62" s="283"/>
      <c r="BA62" s="283"/>
      <c r="BB62" s="283"/>
      <c r="BC62" s="283"/>
      <c r="BD62" s="283"/>
      <c r="BE62" s="286"/>
      <c r="BF62" s="288" t="s">
        <v>62</v>
      </c>
      <c r="BG62" s="283"/>
      <c r="BH62" s="290">
        <f>AV62</f>
        <v>42840</v>
      </c>
      <c r="BI62" s="283"/>
      <c r="BJ62" s="283"/>
      <c r="BK62" s="283"/>
      <c r="BL62" s="283"/>
      <c r="BM62" s="283"/>
      <c r="BN62" s="283"/>
      <c r="BO62" s="283"/>
      <c r="BP62" s="283"/>
      <c r="BQ62" s="283"/>
      <c r="BR62" s="283"/>
      <c r="BS62" s="283"/>
    </row>
    <row r="63" spans="1:71">
      <c r="A63" s="283"/>
      <c r="B63" s="283"/>
      <c r="C63" s="292"/>
      <c r="D63" s="292"/>
      <c r="E63" s="283"/>
      <c r="F63" s="283"/>
      <c r="G63" s="283"/>
      <c r="H63" s="286"/>
      <c r="I63" s="286"/>
      <c r="J63" s="283"/>
      <c r="K63" s="293"/>
      <c r="L63" s="293"/>
      <c r="M63" s="293"/>
      <c r="N63" s="283"/>
      <c r="O63" s="283"/>
      <c r="P63" s="283"/>
      <c r="Q63" s="283"/>
      <c r="R63" s="283"/>
      <c r="S63" s="283"/>
      <c r="T63" s="283"/>
      <c r="U63" s="286"/>
      <c r="V63" s="283"/>
      <c r="W63" s="293"/>
      <c r="X63" s="293"/>
      <c r="Y63" s="293"/>
      <c r="Z63" s="283"/>
      <c r="AA63" s="283"/>
      <c r="AB63" s="283"/>
      <c r="AC63" s="283"/>
      <c r="AD63" s="283"/>
      <c r="AE63" s="283"/>
      <c r="AF63" s="283"/>
      <c r="AG63" s="286"/>
      <c r="AH63" s="291" t="s">
        <v>63</v>
      </c>
      <c r="AI63" s="293"/>
      <c r="AJ63" s="284"/>
      <c r="AK63" s="283"/>
      <c r="AL63" s="283"/>
      <c r="AM63" s="283"/>
      <c r="AN63" s="283"/>
      <c r="AO63" s="283"/>
      <c r="AP63" s="283"/>
      <c r="AQ63" s="283"/>
      <c r="AR63" s="283"/>
      <c r="AS63" s="286"/>
      <c r="AT63" s="291" t="s">
        <v>63</v>
      </c>
      <c r="AU63" s="293"/>
      <c r="AV63" s="284"/>
      <c r="AW63" s="283"/>
      <c r="AX63" s="283"/>
      <c r="AY63" s="283"/>
      <c r="AZ63" s="283"/>
      <c r="BA63" s="283"/>
      <c r="BB63" s="283"/>
      <c r="BC63" s="283"/>
      <c r="BD63" s="283"/>
      <c r="BE63" s="286"/>
      <c r="BF63" s="291" t="s">
        <v>63</v>
      </c>
      <c r="BG63" s="293"/>
      <c r="BH63" s="284"/>
      <c r="BI63" s="283"/>
      <c r="BJ63" s="283"/>
      <c r="BK63" s="283"/>
      <c r="BL63" s="283"/>
      <c r="BM63" s="283"/>
      <c r="BN63" s="283"/>
      <c r="BO63" s="283"/>
      <c r="BP63" s="283"/>
      <c r="BQ63" s="283"/>
      <c r="BR63" s="283"/>
      <c r="BS63" s="283"/>
    </row>
    <row r="64" spans="1:71">
      <c r="A64" s="283"/>
      <c r="B64" s="283"/>
      <c r="C64" s="292"/>
      <c r="D64" s="292"/>
      <c r="E64" s="283"/>
      <c r="F64" s="283"/>
      <c r="G64" s="283"/>
      <c r="H64" s="286"/>
      <c r="I64" s="283"/>
      <c r="J64" s="286" t="s">
        <v>84</v>
      </c>
      <c r="K64" s="294"/>
      <c r="L64" s="294"/>
      <c r="M64" s="293"/>
      <c r="N64" s="283"/>
      <c r="O64" s="283"/>
      <c r="P64" s="283"/>
      <c r="Q64" s="283"/>
      <c r="R64" s="283"/>
      <c r="S64" s="283"/>
      <c r="T64" s="283"/>
      <c r="U64" s="283"/>
      <c r="V64" s="286" t="str">
        <f>J64</f>
        <v>PI</v>
      </c>
      <c r="W64" s="283"/>
      <c r="X64" s="294"/>
      <c r="Y64" s="293"/>
      <c r="Z64" s="283"/>
      <c r="AA64" s="283"/>
      <c r="AB64" s="283"/>
      <c r="AC64" s="283"/>
      <c r="AD64" s="283"/>
      <c r="AE64" s="283"/>
      <c r="AF64" s="283"/>
      <c r="AG64" s="283"/>
      <c r="AH64" s="286" t="str">
        <f>V64</f>
        <v>PI</v>
      </c>
      <c r="AI64" s="283"/>
      <c r="AJ64" s="294"/>
      <c r="AK64" s="283"/>
      <c r="AL64" s="283"/>
      <c r="AM64" s="283"/>
      <c r="AN64" s="283"/>
      <c r="AO64" s="283"/>
      <c r="AP64" s="283"/>
      <c r="AQ64" s="283"/>
      <c r="AR64" s="283"/>
      <c r="AS64" s="283"/>
      <c r="AT64" s="286" t="str">
        <f>AH64</f>
        <v>PI</v>
      </c>
      <c r="AU64" s="286"/>
      <c r="AV64" s="294"/>
      <c r="AW64" s="283"/>
      <c r="AX64" s="283"/>
      <c r="AY64" s="283"/>
      <c r="AZ64" s="283"/>
      <c r="BA64" s="283"/>
      <c r="BB64" s="283"/>
      <c r="BC64" s="283"/>
      <c r="BD64" s="283"/>
      <c r="BE64" s="286"/>
      <c r="BF64" s="286" t="str">
        <f>AT64</f>
        <v>PI</v>
      </c>
      <c r="BG64" s="286"/>
      <c r="BH64" s="294"/>
      <c r="BI64" s="283"/>
      <c r="BJ64" s="283"/>
      <c r="BK64" s="283"/>
      <c r="BL64" s="283"/>
      <c r="BM64" s="283"/>
      <c r="BN64" s="283"/>
      <c r="BO64" s="283"/>
      <c r="BP64" s="283"/>
      <c r="BQ64" s="283"/>
      <c r="BR64" s="283"/>
      <c r="BS64" s="283"/>
    </row>
    <row r="65" spans="1:71">
      <c r="A65" s="283"/>
      <c r="B65" s="283"/>
      <c r="C65" s="292"/>
      <c r="D65" s="292"/>
      <c r="E65" s="283"/>
      <c r="F65" s="283"/>
      <c r="G65" s="285"/>
      <c r="H65" s="283"/>
      <c r="I65" s="285" t="s">
        <v>64</v>
      </c>
      <c r="J65" s="298">
        <f>L17+L18+L21</f>
        <v>35054.380000000005</v>
      </c>
      <c r="K65" s="295"/>
      <c r="L65" s="296"/>
      <c r="M65" s="293"/>
      <c r="N65" s="283"/>
      <c r="O65" s="283"/>
      <c r="P65" s="283"/>
      <c r="Q65" s="283"/>
      <c r="R65" s="283"/>
      <c r="S65" s="283"/>
      <c r="T65" s="283"/>
      <c r="U65" s="285" t="s">
        <v>64</v>
      </c>
      <c r="V65" s="298">
        <f>X17+X18+X21</f>
        <v>36231</v>
      </c>
      <c r="W65" s="283"/>
      <c r="X65" s="296"/>
      <c r="Y65" s="293"/>
      <c r="Z65" s="283"/>
      <c r="AA65" s="283"/>
      <c r="AB65" s="283"/>
      <c r="AC65" s="283"/>
      <c r="AD65" s="283"/>
      <c r="AE65" s="283"/>
      <c r="AF65" s="283"/>
      <c r="AG65" s="285" t="s">
        <v>64</v>
      </c>
      <c r="AH65" s="298">
        <f>AJ17+AJ18+AJ21</f>
        <v>37464</v>
      </c>
      <c r="AI65" s="283"/>
      <c r="AJ65" s="299"/>
      <c r="AK65" s="283"/>
      <c r="AL65" s="283"/>
      <c r="AM65" s="283"/>
      <c r="AN65" s="283"/>
      <c r="AO65" s="283"/>
      <c r="AP65" s="283"/>
      <c r="AQ65" s="283"/>
      <c r="AR65" s="283"/>
      <c r="AS65" s="285" t="s">
        <v>64</v>
      </c>
      <c r="AT65" s="298">
        <f>AV17+AV18+AV21</f>
        <v>38753</v>
      </c>
      <c r="AU65" s="300"/>
      <c r="AV65" s="299"/>
      <c r="AW65" s="283"/>
      <c r="AX65" s="283"/>
      <c r="AY65" s="283"/>
      <c r="AZ65" s="283"/>
      <c r="BA65" s="283"/>
      <c r="BB65" s="283"/>
      <c r="BC65" s="283"/>
      <c r="BD65" s="283"/>
      <c r="BE65" s="283" t="str">
        <f>AS65</f>
        <v>salary + fees</v>
      </c>
      <c r="BF65" s="298">
        <f>BH17+BH18+BH21</f>
        <v>40100</v>
      </c>
      <c r="BG65" s="298"/>
      <c r="BH65" s="298"/>
      <c r="BI65" s="283"/>
      <c r="BJ65" s="283"/>
      <c r="BK65" s="283"/>
      <c r="BL65" s="283"/>
      <c r="BM65" s="283"/>
      <c r="BN65" s="283"/>
      <c r="BO65" s="283"/>
      <c r="BP65" s="283"/>
      <c r="BQ65" s="283"/>
      <c r="BR65" s="283"/>
      <c r="BS65" s="283"/>
    </row>
    <row r="66" spans="1:71">
      <c r="A66" s="283"/>
      <c r="B66" s="283"/>
      <c r="C66" s="292"/>
      <c r="D66" s="292"/>
      <c r="E66" s="283"/>
      <c r="F66" s="283"/>
      <c r="G66" s="289" t="s">
        <v>65</v>
      </c>
      <c r="H66" s="286"/>
      <c r="I66" s="286"/>
      <c r="J66" s="297"/>
      <c r="K66" s="297"/>
      <c r="L66" s="297"/>
      <c r="M66" s="283"/>
      <c r="N66" s="283"/>
      <c r="O66" s="283"/>
      <c r="P66" s="283"/>
      <c r="Q66" s="283"/>
      <c r="R66" s="283"/>
      <c r="S66" s="283"/>
      <c r="T66" s="289" t="s">
        <v>65</v>
      </c>
      <c r="U66" s="283"/>
      <c r="V66" s="283"/>
      <c r="W66" s="286"/>
      <c r="X66" s="283"/>
      <c r="Y66" s="293"/>
      <c r="Z66" s="283"/>
      <c r="AA66" s="283"/>
      <c r="AB66" s="283"/>
      <c r="AC66" s="283"/>
      <c r="AD66" s="283"/>
      <c r="AE66" s="283"/>
      <c r="AF66" s="283"/>
      <c r="AG66" s="303" t="s">
        <v>65</v>
      </c>
      <c r="AH66" s="283"/>
      <c r="AI66" s="293"/>
      <c r="AJ66" s="283"/>
      <c r="AK66" s="283"/>
      <c r="AL66" s="283"/>
      <c r="AM66" s="283"/>
      <c r="AN66" s="283"/>
      <c r="AO66" s="283"/>
      <c r="AP66" s="283"/>
      <c r="AQ66" s="283"/>
      <c r="AR66" s="283"/>
      <c r="AS66" s="303" t="s">
        <v>65</v>
      </c>
      <c r="AT66" s="283"/>
      <c r="AU66" s="293"/>
      <c r="AV66" s="283"/>
      <c r="AW66" s="283"/>
      <c r="AX66" s="283"/>
      <c r="AY66" s="283"/>
      <c r="AZ66" s="283"/>
      <c r="BA66" s="283"/>
      <c r="BB66" s="283"/>
      <c r="BC66" s="283"/>
      <c r="BD66" s="283"/>
      <c r="BE66" s="303" t="s">
        <v>65</v>
      </c>
      <c r="BF66" s="283"/>
      <c r="BG66" s="293"/>
      <c r="BH66" s="283"/>
      <c r="BI66" s="283"/>
      <c r="BJ66" s="283"/>
      <c r="BK66" s="283"/>
      <c r="BL66" s="283"/>
      <c r="BM66" s="283"/>
      <c r="BN66" s="283"/>
      <c r="BO66" s="283"/>
      <c r="BP66" s="283"/>
      <c r="BQ66" s="283"/>
      <c r="BR66" s="283"/>
      <c r="BS66" s="283"/>
    </row>
    <row r="67" spans="1:71">
      <c r="C67" s="292"/>
      <c r="D67" s="292"/>
      <c r="E67" s="283"/>
      <c r="F67" s="283"/>
      <c r="G67" s="289" t="s">
        <v>66</v>
      </c>
      <c r="H67" s="286"/>
      <c r="I67" s="286"/>
      <c r="J67" s="294"/>
      <c r="K67" s="301"/>
      <c r="L67" s="287"/>
      <c r="M67" s="283"/>
      <c r="N67" s="283"/>
      <c r="O67" s="283"/>
      <c r="P67" s="283"/>
      <c r="Q67" s="283"/>
      <c r="R67" s="283"/>
      <c r="S67" s="283"/>
      <c r="T67" s="289" t="s">
        <v>66</v>
      </c>
      <c r="U67" s="283"/>
      <c r="V67" s="283"/>
      <c r="W67" s="286"/>
      <c r="X67" s="297"/>
      <c r="Y67" s="283"/>
      <c r="Z67" s="283"/>
      <c r="AA67" s="283"/>
      <c r="AB67" s="283"/>
      <c r="AC67" s="283"/>
      <c r="AD67" s="283"/>
      <c r="AE67" s="283"/>
      <c r="AF67" s="283"/>
      <c r="AG67" s="303" t="s">
        <v>66</v>
      </c>
      <c r="AH67" s="297"/>
      <c r="AI67" s="283"/>
      <c r="AJ67" s="283"/>
      <c r="AK67" s="283"/>
      <c r="AL67" s="283"/>
      <c r="AM67" s="283"/>
      <c r="AN67" s="283"/>
      <c r="AO67" s="283"/>
      <c r="AP67" s="283"/>
      <c r="AQ67" s="283"/>
      <c r="AR67" s="283"/>
      <c r="AS67" s="303" t="s">
        <v>66</v>
      </c>
      <c r="AT67" s="297"/>
      <c r="AU67" s="283"/>
      <c r="AV67" s="283"/>
      <c r="AW67" s="283"/>
      <c r="AX67" s="283"/>
      <c r="AY67" s="283"/>
      <c r="AZ67" s="283"/>
      <c r="BA67" s="283"/>
      <c r="BB67" s="283"/>
      <c r="BC67" s="283"/>
      <c r="BD67" s="283"/>
      <c r="BE67" s="303" t="s">
        <v>66</v>
      </c>
      <c r="BF67" s="297"/>
    </row>
    <row r="68" spans="1:71">
      <c r="Z68" s="13"/>
      <c r="AA68" s="13"/>
      <c r="AB68" s="13"/>
      <c r="AC68" s="13"/>
      <c r="AD68" s="13"/>
      <c r="AE68" s="13"/>
      <c r="AF68" s="13"/>
      <c r="AG68" s="143"/>
      <c r="AH68" s="13"/>
      <c r="AI68" s="13"/>
      <c r="AJ68" s="57"/>
      <c r="AK68" s="57"/>
    </row>
    <row r="70" spans="1:71">
      <c r="L70" s="56">
        <f>300000-L52</f>
        <v>47824.179999999993</v>
      </c>
      <c r="X70" s="56">
        <f>300000-X52</f>
        <v>42661.893000000011</v>
      </c>
      <c r="AJ70" s="56">
        <f>300000-AJ52</f>
        <v>23602.065999999992</v>
      </c>
      <c r="AV70" s="56">
        <f>300000-AV52</f>
        <v>16963.650199999975</v>
      </c>
      <c r="BH70" s="56">
        <f>300000-BH52</f>
        <v>11831.736999999965</v>
      </c>
    </row>
    <row r="71" spans="1:71">
      <c r="P71" s="306"/>
      <c r="Q71" s="306"/>
      <c r="R71" s="306"/>
    </row>
    <row r="75" spans="1:71">
      <c r="P75" s="306"/>
      <c r="Q75" s="306"/>
      <c r="R75" s="306"/>
    </row>
  </sheetData>
  <mergeCells count="21">
    <mergeCell ref="BB9:BI9"/>
    <mergeCell ref="BN9:BR9"/>
    <mergeCell ref="A57:E57"/>
    <mergeCell ref="R9:X9"/>
    <mergeCell ref="AD9:AJ9"/>
    <mergeCell ref="E11:F11"/>
    <mergeCell ref="H11:J11"/>
    <mergeCell ref="R11:S11"/>
    <mergeCell ref="U11:V11"/>
    <mergeCell ref="AD11:AE11"/>
    <mergeCell ref="AG11:AH11"/>
    <mergeCell ref="AP11:AQ11"/>
    <mergeCell ref="AS11:AT11"/>
    <mergeCell ref="BB11:BC11"/>
    <mergeCell ref="BE11:BF11"/>
    <mergeCell ref="BJ1:BS1"/>
    <mergeCell ref="A1:M1"/>
    <mergeCell ref="N1:Y1"/>
    <mergeCell ref="Z1:AK1"/>
    <mergeCell ref="AL1:AW1"/>
    <mergeCell ref="AX1:BI1"/>
  </mergeCells>
  <phoneticPr fontId="4" type="noConversion"/>
  <printOptions horizontalCentered="1" verticalCentered="1" gridLines="1" gridLinesSet="0"/>
  <pageMargins left="0.25" right="0.25" top="0.5" bottom="0.5" header="0.25" footer="0.25"/>
  <pageSetup scale="79" orientation="portrait" cellComments="atEnd" horizontalDpi="4294967292"/>
  <headerFooter alignWithMargins="0">
    <oddFooter>&amp;R&amp;"-,Regular"&amp;D &amp;T</oddFooter>
  </headerFooter>
  <colBreaks count="5" manualBreakCount="5">
    <brk id="13" max="52" man="1"/>
    <brk id="25" max="52" man="1"/>
    <brk id="37" max="52" man="1"/>
    <brk id="49" max="52" man="1"/>
    <brk id="61" max="52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CFF"/>
  </sheetPr>
  <dimension ref="A1:H19"/>
  <sheetViews>
    <sheetView workbookViewId="0">
      <selection activeCell="J26" sqref="J26"/>
    </sheetView>
  </sheetViews>
  <sheetFormatPr baseColWidth="10" defaultColWidth="12.1640625" defaultRowHeight="14" x14ac:dyDescent="0"/>
  <cols>
    <col min="1" max="1" width="17.6640625" style="9" customWidth="1"/>
    <col min="2" max="6" width="12.1640625" style="9"/>
    <col min="7" max="7" width="5.6640625" style="9" customWidth="1"/>
    <col min="8" max="8" width="9.6640625" style="9" bestFit="1" customWidth="1"/>
    <col min="9" max="16384" width="12.1640625" style="9"/>
  </cols>
  <sheetData>
    <row r="1" spans="1:8">
      <c r="B1" s="367" t="s">
        <v>116</v>
      </c>
      <c r="C1" s="367" t="s">
        <v>117</v>
      </c>
      <c r="D1" s="367" t="s">
        <v>118</v>
      </c>
      <c r="E1" s="367" t="s">
        <v>119</v>
      </c>
      <c r="F1" s="367" t="s">
        <v>120</v>
      </c>
      <c r="H1" s="378" t="s">
        <v>126</v>
      </c>
    </row>
    <row r="2" spans="1:8">
      <c r="H2" s="379"/>
    </row>
    <row r="3" spans="1:8">
      <c r="A3" s="9" t="s">
        <v>112</v>
      </c>
      <c r="B3" s="368"/>
      <c r="C3" s="368"/>
      <c r="D3" s="368"/>
      <c r="E3" s="368"/>
      <c r="F3" s="368"/>
      <c r="H3" s="380">
        <f>SUM(B3:G3)</f>
        <v>0</v>
      </c>
    </row>
    <row r="4" spans="1:8">
      <c r="A4" s="9" t="s">
        <v>113</v>
      </c>
      <c r="B4" s="368"/>
      <c r="C4" s="368"/>
      <c r="D4" s="368"/>
      <c r="E4" s="368"/>
      <c r="F4" s="368"/>
      <c r="H4" s="380">
        <f t="shared" ref="H4:H13" si="0">SUM(B4:G4)</f>
        <v>0</v>
      </c>
    </row>
    <row r="5" spans="1:8">
      <c r="A5" s="9" t="s">
        <v>114</v>
      </c>
      <c r="B5" s="368"/>
      <c r="C5" s="368"/>
      <c r="D5" s="368"/>
      <c r="E5" s="368"/>
      <c r="F5" s="368"/>
      <c r="H5" s="380"/>
    </row>
    <row r="6" spans="1:8">
      <c r="A6" s="364" t="s">
        <v>115</v>
      </c>
      <c r="B6" s="368">
        <f>SUM(B3:B5)</f>
        <v>0</v>
      </c>
      <c r="C6" s="368">
        <f t="shared" ref="C6:F6" si="1">SUM(C3:C5)</f>
        <v>0</v>
      </c>
      <c r="D6" s="368">
        <f t="shared" si="1"/>
        <v>0</v>
      </c>
      <c r="E6" s="368">
        <f t="shared" si="1"/>
        <v>0</v>
      </c>
      <c r="F6" s="368">
        <f t="shared" si="1"/>
        <v>0</v>
      </c>
      <c r="H6" s="380">
        <f t="shared" si="0"/>
        <v>0</v>
      </c>
    </row>
    <row r="7" spans="1:8">
      <c r="A7" s="9" t="s">
        <v>121</v>
      </c>
      <c r="B7" s="368">
        <v>100000</v>
      </c>
      <c r="C7" s="368">
        <f>B7</f>
        <v>100000</v>
      </c>
      <c r="D7" s="368">
        <f t="shared" ref="D7:F7" si="2">C7</f>
        <v>100000</v>
      </c>
      <c r="E7" s="368">
        <f t="shared" si="2"/>
        <v>100000</v>
      </c>
      <c r="F7" s="368">
        <f t="shared" si="2"/>
        <v>100000</v>
      </c>
      <c r="H7" s="380">
        <f t="shared" si="0"/>
        <v>500000</v>
      </c>
    </row>
    <row r="8" spans="1:8">
      <c r="A8" s="9" t="s">
        <v>122</v>
      </c>
      <c r="B8" s="368"/>
      <c r="C8" s="368"/>
      <c r="D8" s="368"/>
      <c r="E8" s="368"/>
      <c r="F8" s="368"/>
      <c r="H8" s="380">
        <f t="shared" si="0"/>
        <v>0</v>
      </c>
    </row>
    <row r="9" spans="1:8">
      <c r="A9" s="9" t="s">
        <v>123</v>
      </c>
      <c r="B9" s="368"/>
      <c r="C9" s="368"/>
      <c r="D9" s="368"/>
      <c r="E9" s="368"/>
      <c r="F9" s="368"/>
      <c r="H9" s="380">
        <f t="shared" si="0"/>
        <v>0</v>
      </c>
    </row>
    <row r="10" spans="1:8">
      <c r="A10" s="364" t="s">
        <v>124</v>
      </c>
      <c r="B10" s="381">
        <f>SUM(B7:B9)</f>
        <v>100000</v>
      </c>
      <c r="C10" s="381">
        <f t="shared" ref="C10:F10" si="3">SUM(C7:C9)</f>
        <v>100000</v>
      </c>
      <c r="D10" s="381">
        <f t="shared" si="3"/>
        <v>100000</v>
      </c>
      <c r="E10" s="381">
        <f t="shared" si="3"/>
        <v>100000</v>
      </c>
      <c r="F10" s="381">
        <f t="shared" si="3"/>
        <v>100000</v>
      </c>
      <c r="H10" s="382">
        <f t="shared" si="0"/>
        <v>500000</v>
      </c>
    </row>
    <row r="11" spans="1:8">
      <c r="A11" s="54" t="s">
        <v>127</v>
      </c>
      <c r="B11" s="368">
        <f>SUM(B6,B10)</f>
        <v>100000</v>
      </c>
      <c r="C11" s="368">
        <f t="shared" ref="C11:F11" si="4">SUM(C6,C10)</f>
        <v>100000</v>
      </c>
      <c r="D11" s="368">
        <f t="shared" si="4"/>
        <v>100000</v>
      </c>
      <c r="E11" s="368">
        <f t="shared" si="4"/>
        <v>100000</v>
      </c>
      <c r="F11" s="368">
        <f t="shared" si="4"/>
        <v>100000</v>
      </c>
      <c r="H11" s="380">
        <f t="shared" si="0"/>
        <v>500000</v>
      </c>
    </row>
    <row r="12" spans="1:8">
      <c r="A12" s="54" t="s">
        <v>125</v>
      </c>
      <c r="B12" s="368">
        <f>(B11-B5)*B16</f>
        <v>0</v>
      </c>
      <c r="C12" s="368">
        <f t="shared" ref="C12:F12" si="5">(C11-C5)*C16</f>
        <v>0</v>
      </c>
      <c r="D12" s="368">
        <f t="shared" si="5"/>
        <v>0</v>
      </c>
      <c r="E12" s="368">
        <f t="shared" si="5"/>
        <v>0</v>
      </c>
      <c r="F12" s="368">
        <f t="shared" si="5"/>
        <v>0</v>
      </c>
      <c r="H12" s="380">
        <f t="shared" si="0"/>
        <v>0</v>
      </c>
    </row>
    <row r="13" spans="1:8">
      <c r="A13" s="54" t="s">
        <v>126</v>
      </c>
      <c r="B13" s="368">
        <f>B11+B12</f>
        <v>100000</v>
      </c>
      <c r="C13" s="368">
        <f t="shared" ref="C13:F13" si="6">C11+C12</f>
        <v>100000</v>
      </c>
      <c r="D13" s="368">
        <f t="shared" si="6"/>
        <v>100000</v>
      </c>
      <c r="E13" s="368">
        <f t="shared" si="6"/>
        <v>100000</v>
      </c>
      <c r="F13" s="368">
        <f t="shared" si="6"/>
        <v>100000</v>
      </c>
      <c r="H13" s="380">
        <f t="shared" si="0"/>
        <v>500000</v>
      </c>
    </row>
    <row r="16" spans="1:8">
      <c r="A16" s="9" t="s">
        <v>131</v>
      </c>
    </row>
    <row r="18" spans="1:2">
      <c r="A18" s="374"/>
    </row>
    <row r="19" spans="1:2">
      <c r="A19" s="383" t="s">
        <v>134</v>
      </c>
      <c r="B19" s="384">
        <f>SUM(H13,'Isaacs Maryland'!H13,'Gibb Tulane'!H13)</f>
        <v>922176.09380000003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8" sqref="F8"/>
    </sheetView>
  </sheetViews>
  <sheetFormatPr baseColWidth="10" defaultColWidth="8.83203125" defaultRowHeight="14" x14ac:dyDescent="0"/>
  <cols>
    <col min="1" max="1" width="17.33203125" style="9" customWidth="1"/>
    <col min="2" max="6" width="10.5" style="9" bestFit="1" customWidth="1"/>
    <col min="7" max="7" width="8.83203125" style="9"/>
    <col min="8" max="8" width="9.6640625" style="9" bestFit="1" customWidth="1"/>
    <col min="9" max="16384" width="8.83203125" style="9"/>
  </cols>
  <sheetData>
    <row r="1" spans="1:8">
      <c r="B1" s="367" t="s">
        <v>116</v>
      </c>
      <c r="C1" s="367" t="s">
        <v>117</v>
      </c>
      <c r="D1" s="367" t="s">
        <v>118</v>
      </c>
      <c r="E1" s="367" t="s">
        <v>119</v>
      </c>
      <c r="F1" s="367" t="s">
        <v>120</v>
      </c>
      <c r="H1" s="378" t="s">
        <v>126</v>
      </c>
    </row>
    <row r="2" spans="1:8">
      <c r="H2" s="379"/>
    </row>
    <row r="3" spans="1:8">
      <c r="A3" s="9" t="s">
        <v>112</v>
      </c>
      <c r="B3" s="368"/>
      <c r="C3" s="368"/>
      <c r="D3" s="368"/>
      <c r="E3" s="368"/>
      <c r="F3" s="368"/>
      <c r="H3" s="380">
        <f>SUM(B3:G3)</f>
        <v>0</v>
      </c>
    </row>
    <row r="4" spans="1:8">
      <c r="A4" s="9" t="s">
        <v>113</v>
      </c>
      <c r="B4" s="368"/>
      <c r="C4" s="368"/>
      <c r="D4" s="368"/>
      <c r="E4" s="368"/>
      <c r="F4" s="368"/>
      <c r="H4" s="380">
        <f t="shared" ref="H4:H13" si="0">SUM(B4:G4)</f>
        <v>0</v>
      </c>
    </row>
    <row r="5" spans="1:8">
      <c r="A5" s="9" t="s">
        <v>114</v>
      </c>
      <c r="B5" s="368"/>
      <c r="C5" s="368"/>
      <c r="D5" s="368"/>
      <c r="E5" s="368"/>
      <c r="F5" s="368"/>
      <c r="H5" s="380"/>
    </row>
    <row r="6" spans="1:8">
      <c r="A6" s="364" t="s">
        <v>115</v>
      </c>
      <c r="B6" s="368">
        <v>32482.67</v>
      </c>
      <c r="C6" s="368">
        <v>33457.15</v>
      </c>
      <c r="D6" s="368">
        <v>34460.86</v>
      </c>
      <c r="E6" s="368">
        <v>35494.69</v>
      </c>
      <c r="F6" s="368">
        <v>36559.519999999997</v>
      </c>
      <c r="H6" s="380">
        <f t="shared" si="0"/>
        <v>172454.88999999998</v>
      </c>
    </row>
    <row r="7" spans="1:8">
      <c r="A7" s="9" t="s">
        <v>121</v>
      </c>
      <c r="B7" s="368">
        <v>2517.33</v>
      </c>
      <c r="C7" s="368">
        <v>2582.9499999999998</v>
      </c>
      <c r="D7" s="368">
        <v>2650.34</v>
      </c>
      <c r="E7" s="368">
        <v>2719.55</v>
      </c>
      <c r="F7" s="368">
        <v>2790.63</v>
      </c>
      <c r="H7" s="380">
        <f t="shared" si="0"/>
        <v>13260.8</v>
      </c>
    </row>
    <row r="8" spans="1:8">
      <c r="A8" s="9" t="s">
        <v>122</v>
      </c>
      <c r="B8" s="368">
        <v>0</v>
      </c>
      <c r="C8" s="368"/>
      <c r="D8" s="368"/>
      <c r="E8" s="368"/>
      <c r="F8" s="368"/>
      <c r="H8" s="380">
        <f t="shared" si="0"/>
        <v>0</v>
      </c>
    </row>
    <row r="9" spans="1:8">
      <c r="A9" s="9" t="s">
        <v>123</v>
      </c>
      <c r="B9" s="368"/>
      <c r="C9" s="368"/>
      <c r="D9" s="368"/>
      <c r="E9" s="368"/>
      <c r="F9" s="368"/>
      <c r="H9" s="380">
        <f t="shared" si="0"/>
        <v>0</v>
      </c>
    </row>
    <row r="10" spans="1:8">
      <c r="A10" s="364" t="s">
        <v>124</v>
      </c>
      <c r="B10" s="381">
        <f>SUM(B7:B9)</f>
        <v>2517.33</v>
      </c>
      <c r="C10" s="381">
        <f t="shared" ref="C10:F10" si="1">SUM(C7:C9)</f>
        <v>2582.9499999999998</v>
      </c>
      <c r="D10" s="381">
        <f t="shared" si="1"/>
        <v>2650.34</v>
      </c>
      <c r="E10" s="381">
        <f t="shared" si="1"/>
        <v>2719.55</v>
      </c>
      <c r="F10" s="381">
        <f t="shared" si="1"/>
        <v>2790.63</v>
      </c>
      <c r="H10" s="382">
        <f t="shared" si="0"/>
        <v>13260.8</v>
      </c>
    </row>
    <row r="11" spans="1:8">
      <c r="A11" s="54" t="s">
        <v>127</v>
      </c>
      <c r="B11" s="368">
        <f>SUM(B6,B10)</f>
        <v>35000</v>
      </c>
      <c r="C11" s="368">
        <f t="shared" ref="C11:F11" si="2">SUM(C6,C10)</f>
        <v>36040.1</v>
      </c>
      <c r="D11" s="368">
        <f t="shared" si="2"/>
        <v>37111.199999999997</v>
      </c>
      <c r="E11" s="368">
        <f t="shared" si="2"/>
        <v>38214.240000000005</v>
      </c>
      <c r="F11" s="368">
        <f t="shared" si="2"/>
        <v>39350.149999999994</v>
      </c>
      <c r="H11" s="380">
        <f t="shared" si="0"/>
        <v>185715.69</v>
      </c>
    </row>
    <row r="12" spans="1:8">
      <c r="A12" s="54" t="s">
        <v>125</v>
      </c>
      <c r="B12" s="368">
        <f>(B11-B5)*$B$16</f>
        <v>18200</v>
      </c>
      <c r="C12" s="368">
        <f t="shared" ref="C12:F12" si="3">(C11-C5)*$B$16</f>
        <v>18740.851999999999</v>
      </c>
      <c r="D12" s="368">
        <f t="shared" si="3"/>
        <v>19297.824000000001</v>
      </c>
      <c r="E12" s="368">
        <f t="shared" si="3"/>
        <v>19871.404800000004</v>
      </c>
      <c r="F12" s="368">
        <f t="shared" si="3"/>
        <v>20462.077999999998</v>
      </c>
      <c r="H12" s="380">
        <f t="shared" si="0"/>
        <v>96572.15879999999</v>
      </c>
    </row>
    <row r="13" spans="1:8">
      <c r="A13" s="54" t="s">
        <v>126</v>
      </c>
      <c r="B13" s="368">
        <f>B11+B12</f>
        <v>53200</v>
      </c>
      <c r="C13" s="368">
        <f t="shared" ref="C13:F13" si="4">C11+C12</f>
        <v>54780.951999999997</v>
      </c>
      <c r="D13" s="368">
        <f t="shared" si="4"/>
        <v>56409.023999999998</v>
      </c>
      <c r="E13" s="368">
        <f t="shared" si="4"/>
        <v>58085.644800000009</v>
      </c>
      <c r="F13" s="368">
        <f t="shared" si="4"/>
        <v>59812.227999999988</v>
      </c>
      <c r="H13" s="380">
        <f t="shared" si="0"/>
        <v>282287.84879999998</v>
      </c>
    </row>
    <row r="16" spans="1:8">
      <c r="A16" s="9" t="s">
        <v>131</v>
      </c>
      <c r="B16" s="9">
        <v>0.52</v>
      </c>
    </row>
    <row r="18" spans="1:1">
      <c r="A18" s="374" t="s">
        <v>132</v>
      </c>
    </row>
    <row r="19" spans="1:1">
      <c r="A19" s="374" t="s">
        <v>133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H6" sqref="H6:H13"/>
    </sheetView>
  </sheetViews>
  <sheetFormatPr baseColWidth="10" defaultColWidth="8.83203125" defaultRowHeight="14" x14ac:dyDescent="0"/>
  <cols>
    <col min="1" max="1" width="15.1640625" style="9" customWidth="1"/>
    <col min="2" max="6" width="10.5" style="9" bestFit="1" customWidth="1"/>
    <col min="7" max="7" width="5.83203125" style="9" customWidth="1"/>
    <col min="8" max="8" width="9.6640625" style="9" bestFit="1" customWidth="1"/>
    <col min="9" max="16384" width="8.83203125" style="9"/>
  </cols>
  <sheetData>
    <row r="1" spans="1:9">
      <c r="B1" s="367" t="s">
        <v>116</v>
      </c>
      <c r="C1" s="367" t="s">
        <v>117</v>
      </c>
      <c r="D1" s="367" t="s">
        <v>118</v>
      </c>
      <c r="E1" s="367" t="s">
        <v>119</v>
      </c>
      <c r="F1" s="367" t="s">
        <v>120</v>
      </c>
      <c r="H1" s="378" t="s">
        <v>126</v>
      </c>
    </row>
    <row r="2" spans="1:9">
      <c r="H2" s="379"/>
    </row>
    <row r="3" spans="1:9">
      <c r="A3" s="9" t="s">
        <v>112</v>
      </c>
      <c r="B3" s="368"/>
      <c r="C3" s="368"/>
      <c r="D3" s="368"/>
      <c r="E3" s="368"/>
      <c r="F3" s="368"/>
      <c r="H3" s="380">
        <f>SUM(B3:G3)</f>
        <v>0</v>
      </c>
    </row>
    <row r="4" spans="1:9">
      <c r="A4" s="9" t="s">
        <v>113</v>
      </c>
      <c r="B4" s="368"/>
      <c r="C4" s="368"/>
      <c r="D4" s="368"/>
      <c r="E4" s="368"/>
      <c r="F4" s="368"/>
      <c r="H4" s="380">
        <f t="shared" ref="H4:H13" si="0">SUM(B4:G4)</f>
        <v>0</v>
      </c>
    </row>
    <row r="5" spans="1:9">
      <c r="A5" s="9" t="s">
        <v>114</v>
      </c>
      <c r="B5" s="368"/>
      <c r="C5" s="368"/>
      <c r="D5" s="368"/>
      <c r="E5" s="368"/>
      <c r="F5" s="368"/>
      <c r="H5" s="380"/>
    </row>
    <row r="6" spans="1:9">
      <c r="A6" s="364" t="s">
        <v>115</v>
      </c>
      <c r="B6" s="368">
        <v>15088</v>
      </c>
      <c r="C6" s="368">
        <v>15331</v>
      </c>
      <c r="D6" s="368">
        <v>15582</v>
      </c>
      <c r="E6" s="368">
        <v>15841</v>
      </c>
      <c r="F6" s="368">
        <v>16107</v>
      </c>
      <c r="H6" s="391">
        <f t="shared" si="0"/>
        <v>77949</v>
      </c>
    </row>
    <row r="7" spans="1:9">
      <c r="A7" s="9" t="s">
        <v>121</v>
      </c>
      <c r="B7" s="368">
        <v>3000</v>
      </c>
      <c r="C7" s="368">
        <f>B7</f>
        <v>3000</v>
      </c>
      <c r="D7" s="368">
        <f t="shared" ref="D7:F7" si="1">C7</f>
        <v>3000</v>
      </c>
      <c r="E7" s="368">
        <f t="shared" si="1"/>
        <v>3000</v>
      </c>
      <c r="F7" s="368">
        <f t="shared" si="1"/>
        <v>3000</v>
      </c>
      <c r="H7" s="391">
        <f t="shared" si="0"/>
        <v>15000</v>
      </c>
    </row>
    <row r="8" spans="1:9">
      <c r="A8" s="9" t="s">
        <v>122</v>
      </c>
      <c r="B8" s="368"/>
      <c r="C8" s="368"/>
      <c r="D8" s="368"/>
      <c r="E8" s="368"/>
      <c r="F8" s="368"/>
      <c r="H8" s="391">
        <f t="shared" si="0"/>
        <v>0</v>
      </c>
    </row>
    <row r="9" spans="1:9">
      <c r="A9" s="9" t="s">
        <v>123</v>
      </c>
      <c r="B9" s="368"/>
      <c r="C9" s="368"/>
      <c r="D9" s="368"/>
      <c r="E9" s="368"/>
      <c r="F9" s="368"/>
      <c r="H9" s="391">
        <f t="shared" si="0"/>
        <v>0</v>
      </c>
    </row>
    <row r="10" spans="1:9">
      <c r="A10" s="364" t="s">
        <v>124</v>
      </c>
      <c r="B10" s="381">
        <f>SUM(B7:B9)</f>
        <v>3000</v>
      </c>
      <c r="C10" s="381">
        <f t="shared" ref="C10:F10" si="2">SUM(C7:C9)</f>
        <v>3000</v>
      </c>
      <c r="D10" s="381">
        <f t="shared" si="2"/>
        <v>3000</v>
      </c>
      <c r="E10" s="381">
        <f t="shared" si="2"/>
        <v>3000</v>
      </c>
      <c r="F10" s="381">
        <f t="shared" si="2"/>
        <v>3000</v>
      </c>
      <c r="H10" s="392">
        <f t="shared" si="0"/>
        <v>15000</v>
      </c>
    </row>
    <row r="11" spans="1:9">
      <c r="A11" s="54" t="s">
        <v>127</v>
      </c>
      <c r="B11" s="368">
        <f>SUM(B6,B10)</f>
        <v>18088</v>
      </c>
      <c r="C11" s="368">
        <f t="shared" ref="C11:F11" si="3">SUM(C6,C10)</f>
        <v>18331</v>
      </c>
      <c r="D11" s="368">
        <f t="shared" si="3"/>
        <v>18582</v>
      </c>
      <c r="E11" s="368">
        <f t="shared" si="3"/>
        <v>18841</v>
      </c>
      <c r="F11" s="368">
        <f t="shared" si="3"/>
        <v>19107</v>
      </c>
      <c r="H11" s="391">
        <f t="shared" si="0"/>
        <v>92949</v>
      </c>
    </row>
    <row r="12" spans="1:9">
      <c r="A12" s="54" t="s">
        <v>125</v>
      </c>
      <c r="B12" s="368">
        <f>(B11-B5)*$B$16</f>
        <v>9134.44</v>
      </c>
      <c r="C12" s="368">
        <f t="shared" ref="C12:F12" si="4">(C11-C5)*$B$16</f>
        <v>9257.1550000000007</v>
      </c>
      <c r="D12" s="368">
        <f t="shared" si="4"/>
        <v>9383.91</v>
      </c>
      <c r="E12" s="368">
        <f t="shared" si="4"/>
        <v>9514.7049999999999</v>
      </c>
      <c r="F12" s="368">
        <f t="shared" si="4"/>
        <v>9649.0349999999999</v>
      </c>
      <c r="H12" s="391">
        <f t="shared" si="0"/>
        <v>46939.244999999995</v>
      </c>
      <c r="I12" s="365"/>
    </row>
    <row r="13" spans="1:9">
      <c r="A13" s="54" t="s">
        <v>126</v>
      </c>
      <c r="B13" s="368">
        <f>B11+B12</f>
        <v>27222.440000000002</v>
      </c>
      <c r="C13" s="368">
        <f t="shared" ref="C13:F13" si="5">C11+C12</f>
        <v>27588.154999999999</v>
      </c>
      <c r="D13" s="368">
        <f t="shared" si="5"/>
        <v>27965.91</v>
      </c>
      <c r="E13" s="368">
        <f t="shared" si="5"/>
        <v>28355.705000000002</v>
      </c>
      <c r="F13" s="368">
        <f t="shared" si="5"/>
        <v>28756.035</v>
      </c>
      <c r="H13" s="391">
        <f t="shared" si="0"/>
        <v>139888.245</v>
      </c>
      <c r="I13" s="366"/>
    </row>
    <row r="14" spans="1:9">
      <c r="H14" s="365"/>
      <c r="I14" s="365"/>
    </row>
    <row r="15" spans="1:9">
      <c r="H15" s="366"/>
      <c r="I15" s="366"/>
    </row>
    <row r="16" spans="1:9">
      <c r="A16" s="9" t="s">
        <v>131</v>
      </c>
      <c r="B16" s="9">
        <v>0.505</v>
      </c>
      <c r="H16" s="365"/>
      <c r="I16" s="365"/>
    </row>
    <row r="17" spans="1:11">
      <c r="H17" s="366"/>
      <c r="I17" s="366"/>
    </row>
    <row r="18" spans="1:11">
      <c r="A18" s="374" t="s">
        <v>132</v>
      </c>
      <c r="E18" s="364"/>
      <c r="H18" s="365"/>
      <c r="I18" s="365"/>
    </row>
    <row r="19" spans="1:11">
      <c r="A19" s="374" t="s">
        <v>133</v>
      </c>
      <c r="H19" s="366"/>
      <c r="I19" s="366"/>
    </row>
    <row r="20" spans="1:11">
      <c r="E20" s="364"/>
      <c r="H20" s="365"/>
      <c r="I20" s="365"/>
    </row>
    <row r="21" spans="1:11">
      <c r="H21" s="366"/>
      <c r="I21" s="366"/>
    </row>
    <row r="22" spans="1:11">
      <c r="E22" s="364"/>
      <c r="H22" s="365"/>
      <c r="I22" s="365"/>
    </row>
    <row r="23" spans="1:11">
      <c r="H23" s="366"/>
      <c r="I23" s="366"/>
      <c r="K23" s="366"/>
    </row>
    <row r="24" spans="1:11">
      <c r="E24" s="364"/>
      <c r="H24" s="365"/>
      <c r="I24" s="365"/>
    </row>
    <row r="25" spans="1:11">
      <c r="H25" s="366"/>
      <c r="I25" s="366"/>
    </row>
    <row r="26" spans="1:11">
      <c r="E26" s="364"/>
      <c r="H26" s="365"/>
      <c r="I26" s="365"/>
    </row>
    <row r="27" spans="1:11">
      <c r="H27" s="366"/>
      <c r="I27" s="366"/>
      <c r="K27" s="366"/>
    </row>
    <row r="28" spans="1:11">
      <c r="E28" s="364"/>
      <c r="H28" s="365"/>
      <c r="I28" s="365"/>
      <c r="K28" s="366"/>
    </row>
    <row r="29" spans="1:11">
      <c r="H29" s="366"/>
      <c r="I29" s="366"/>
    </row>
    <row r="30" spans="1:11">
      <c r="E30" s="364"/>
      <c r="H30" s="365"/>
      <c r="I30" s="365"/>
    </row>
  </sheetData>
  <pageMargins left="0.7" right="0.7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topLeftCell="A4" workbookViewId="0">
      <selection activeCell="C24" sqref="C24"/>
    </sheetView>
  </sheetViews>
  <sheetFormatPr baseColWidth="10" defaultColWidth="8.83203125" defaultRowHeight="14" x14ac:dyDescent="0"/>
  <cols>
    <col min="1" max="1" width="8.83203125" style="9"/>
    <col min="2" max="2" width="21.1640625" style="9" bestFit="1" customWidth="1"/>
    <col min="3" max="3" width="14" style="9" bestFit="1" customWidth="1"/>
    <col min="4" max="16384" width="8.83203125" style="9"/>
  </cols>
  <sheetData>
    <row r="2" spans="1:7">
      <c r="A2" s="388" t="s">
        <v>144</v>
      </c>
      <c r="B2" s="379"/>
      <c r="C2" s="379"/>
      <c r="D2" s="379"/>
      <c r="E2" s="379"/>
      <c r="F2" s="379"/>
      <c r="G2" s="379"/>
    </row>
    <row r="3" spans="1:7">
      <c r="A3" s="379"/>
      <c r="B3" s="378" t="s">
        <v>139</v>
      </c>
      <c r="C3" s="379"/>
      <c r="D3" s="379"/>
      <c r="E3" s="379"/>
      <c r="F3" s="379"/>
      <c r="G3" s="379"/>
    </row>
    <row r="4" spans="1:7">
      <c r="A4" s="379"/>
      <c r="B4" s="379"/>
      <c r="C4" s="379"/>
      <c r="D4" s="379"/>
      <c r="E4" s="379"/>
      <c r="F4" s="379"/>
      <c r="G4" s="379"/>
    </row>
    <row r="5" spans="1:7">
      <c r="A5" s="379"/>
      <c r="B5" s="379" t="s">
        <v>135</v>
      </c>
      <c r="C5" s="389">
        <v>100000</v>
      </c>
      <c r="D5" s="389"/>
      <c r="E5" s="389"/>
      <c r="F5" s="389"/>
      <c r="G5" s="379"/>
    </row>
    <row r="6" spans="1:7">
      <c r="A6" s="379"/>
      <c r="B6" s="379" t="s">
        <v>137</v>
      </c>
      <c r="C6" s="389">
        <v>50000</v>
      </c>
      <c r="D6" s="389"/>
      <c r="E6" s="389"/>
      <c r="F6" s="389"/>
      <c r="G6" s="379"/>
    </row>
    <row r="7" spans="1:7">
      <c r="A7" s="379"/>
      <c r="B7" s="390" t="s">
        <v>136</v>
      </c>
      <c r="C7" s="389">
        <f>SUM(C5:C6)</f>
        <v>150000</v>
      </c>
      <c r="D7" s="389"/>
      <c r="E7" s="389"/>
      <c r="F7" s="389"/>
      <c r="G7" s="379"/>
    </row>
    <row r="8" spans="1:7">
      <c r="A8" s="379"/>
      <c r="B8" s="390" t="s">
        <v>138</v>
      </c>
      <c r="C8" s="389">
        <f>(C5+25000)*0.545</f>
        <v>68125</v>
      </c>
      <c r="D8" s="389" t="s">
        <v>143</v>
      </c>
      <c r="E8" s="389"/>
      <c r="F8" s="389"/>
      <c r="G8" s="379"/>
    </row>
    <row r="9" spans="1:7">
      <c r="A9" s="379"/>
      <c r="B9" s="390" t="s">
        <v>140</v>
      </c>
      <c r="C9" s="389">
        <f>C7+C8</f>
        <v>218125</v>
      </c>
      <c r="D9" s="389"/>
      <c r="E9" s="389"/>
      <c r="F9" s="389"/>
      <c r="G9" s="379"/>
    </row>
    <row r="10" spans="1:7">
      <c r="A10" s="379"/>
      <c r="B10" s="379"/>
      <c r="C10" s="389"/>
      <c r="D10" s="389"/>
      <c r="E10" s="389"/>
      <c r="F10" s="389"/>
      <c r="G10" s="379"/>
    </row>
    <row r="11" spans="1:7">
      <c r="A11" s="379"/>
      <c r="B11" s="379"/>
      <c r="C11" s="389"/>
      <c r="D11" s="389"/>
      <c r="E11" s="389"/>
      <c r="F11" s="389"/>
      <c r="G11" s="379"/>
    </row>
    <row r="12" spans="1:7">
      <c r="A12" s="379"/>
      <c r="B12" s="378" t="s">
        <v>141</v>
      </c>
      <c r="C12" s="389"/>
      <c r="D12" s="389"/>
      <c r="E12" s="389"/>
      <c r="F12" s="389"/>
      <c r="G12" s="379"/>
    </row>
    <row r="13" spans="1:7">
      <c r="A13" s="379"/>
      <c r="B13" s="379" t="s">
        <v>135</v>
      </c>
      <c r="C13" s="389">
        <v>100000</v>
      </c>
      <c r="D13" s="389"/>
      <c r="E13" s="389"/>
      <c r="F13" s="389"/>
      <c r="G13" s="379"/>
    </row>
    <row r="14" spans="1:7">
      <c r="A14" s="379"/>
      <c r="B14" s="379" t="s">
        <v>137</v>
      </c>
      <c r="C14" s="389">
        <v>50000</v>
      </c>
      <c r="D14" s="389"/>
      <c r="E14" s="389"/>
      <c r="F14" s="389"/>
      <c r="G14" s="379"/>
    </row>
    <row r="15" spans="1:7">
      <c r="A15" s="379"/>
      <c r="B15" s="390" t="s">
        <v>136</v>
      </c>
      <c r="C15" s="389">
        <f>SUM(C13:C14)</f>
        <v>150000</v>
      </c>
      <c r="D15" s="389"/>
      <c r="E15" s="379"/>
      <c r="F15" s="379"/>
      <c r="G15" s="379"/>
    </row>
    <row r="16" spans="1:7">
      <c r="A16" s="379"/>
      <c r="B16" s="390" t="s">
        <v>138</v>
      </c>
      <c r="C16" s="389">
        <f>(C13)*0.545</f>
        <v>54500.000000000007</v>
      </c>
      <c r="D16" s="389" t="s">
        <v>142</v>
      </c>
      <c r="E16" s="379"/>
      <c r="F16" s="379"/>
      <c r="G16" s="379"/>
    </row>
    <row r="17" spans="1:7">
      <c r="A17" s="379"/>
      <c r="B17" s="390" t="s">
        <v>140</v>
      </c>
      <c r="C17" s="389">
        <f>C15+C16</f>
        <v>204500</v>
      </c>
      <c r="D17" s="389"/>
      <c r="E17" s="379"/>
      <c r="F17" s="379"/>
      <c r="G17" s="379"/>
    </row>
    <row r="18" spans="1:7">
      <c r="A18" s="379"/>
      <c r="B18" s="379"/>
      <c r="C18" s="379"/>
      <c r="D18" s="379"/>
      <c r="E18" s="379"/>
      <c r="F18" s="379"/>
      <c r="G18" s="37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NIHBUD-1</vt:lpstr>
      <vt:lpstr>Chodera MSKCC</vt:lpstr>
      <vt:lpstr>Isaacs Maryland</vt:lpstr>
      <vt:lpstr>Gibb Tulane</vt:lpstr>
      <vt:lpstr>Sheet1</vt:lpstr>
      <vt:lpstr>Sheet2</vt:lpstr>
    </vt:vector>
  </TitlesOfParts>
  <Company>Physiology &amp; Biophysics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Proposal Budget - 5 yrs</dc:title>
  <dc:creator>Trinh Tran</dc:creator>
  <cp:lastModifiedBy>David Mobley</cp:lastModifiedBy>
  <cp:lastPrinted>2014-05-02T23:02:24Z</cp:lastPrinted>
  <dcterms:created xsi:type="dcterms:W3CDTF">1999-06-04T00:21:35Z</dcterms:created>
  <dcterms:modified xsi:type="dcterms:W3CDTF">2016-09-11T22:24:58Z</dcterms:modified>
</cp:coreProperties>
</file>