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Work/Business/Knowledge/My talks/Avito Conference/"/>
    </mc:Choice>
  </mc:AlternateContent>
  <xr:revisionPtr revIDLastSave="0" documentId="13_ncr:1_{CD21840F-68AD-6C46-BBF4-8D3ADA74929D}" xr6:coauthVersionLast="45" xr6:coauthVersionMax="45" xr10:uidLastSave="{00000000-0000-0000-0000-000000000000}"/>
  <bookViews>
    <workbookView xWindow="0" yWindow="460" windowWidth="28800" windowHeight="17540" xr2:uid="{B604A00F-CEE7-BE4C-8D37-1F782D84CE3E}"/>
  </bookViews>
  <sheets>
    <sheet name="Overview" sheetId="1" r:id="rId1"/>
    <sheet name="Acquisition" sheetId="4" r:id="rId2"/>
    <sheet name="New users revenue" sheetId="3" r:id="rId3"/>
    <sheet name="Revenue cohorts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Q13" i="1"/>
  <c r="Q8" i="1"/>
  <c r="C9" i="3"/>
  <c r="C15" i="3"/>
  <c r="B30" i="4"/>
  <c r="B15" i="4"/>
  <c r="B3" i="4"/>
  <c r="F23" i="1"/>
  <c r="B5" i="4" s="1"/>
  <c r="F40" i="1"/>
  <c r="F26" i="1"/>
  <c r="B12" i="4" s="1"/>
  <c r="C12" i="4" s="1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F33" i="1"/>
  <c r="B27" i="4" s="1"/>
  <c r="C27" i="4" s="1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F25" i="1"/>
  <c r="B9" i="4" s="1"/>
  <c r="F39" i="1"/>
  <c r="F38" i="1"/>
  <c r="B39" i="4" s="1"/>
  <c r="C39" i="4" s="1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F37" i="1"/>
  <c r="B37" i="4" s="1"/>
  <c r="C37" i="4" s="1"/>
  <c r="D37" i="4" s="1"/>
  <c r="E37" i="4" s="1"/>
  <c r="F37" i="4" s="1"/>
  <c r="G37" i="4" s="1"/>
  <c r="H37" i="4" s="1"/>
  <c r="I37" i="4" s="1"/>
  <c r="J37" i="4" s="1"/>
  <c r="K37" i="4" s="1"/>
  <c r="L37" i="4" s="1"/>
  <c r="M37" i="4" s="1"/>
  <c r="F36" i="1"/>
  <c r="B35" i="4" s="1"/>
  <c r="C35" i="4" s="1"/>
  <c r="D35" i="4" s="1"/>
  <c r="E35" i="4" s="1"/>
  <c r="F35" i="4" s="1"/>
  <c r="G35" i="4" s="1"/>
  <c r="H35" i="4" s="1"/>
  <c r="I35" i="4" s="1"/>
  <c r="J35" i="4" s="1"/>
  <c r="K35" i="4" s="1"/>
  <c r="L35" i="4" s="1"/>
  <c r="M35" i="4" s="1"/>
  <c r="F35" i="1"/>
  <c r="B33" i="4" s="1"/>
  <c r="C33" i="4" s="1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F34" i="1"/>
  <c r="B32" i="4" s="1"/>
  <c r="C32" i="4" s="1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F32" i="1"/>
  <c r="B24" i="4" s="1"/>
  <c r="C24" i="4" s="1"/>
  <c r="F31" i="1"/>
  <c r="B23" i="4" s="1"/>
  <c r="C23" i="4" s="1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F30" i="1"/>
  <c r="B22" i="4" s="1"/>
  <c r="C22" i="4" s="1"/>
  <c r="D22" i="4" s="1"/>
  <c r="E22" i="4" s="1"/>
  <c r="F22" i="4" s="1"/>
  <c r="G22" i="4" s="1"/>
  <c r="H22" i="4" s="1"/>
  <c r="I22" i="4" s="1"/>
  <c r="J22" i="4" s="1"/>
  <c r="K22" i="4" s="1"/>
  <c r="L22" i="4" s="1"/>
  <c r="M22" i="4" s="1"/>
  <c r="F29" i="1"/>
  <c r="B20" i="4" s="1"/>
  <c r="C20" i="4" s="1"/>
  <c r="D20" i="4" s="1"/>
  <c r="F28" i="1"/>
  <c r="B19" i="4" s="1"/>
  <c r="C19" i="4" s="1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F27" i="1"/>
  <c r="B17" i="4" s="1"/>
  <c r="F24" i="1"/>
  <c r="B15" i="1"/>
  <c r="G2" i="3"/>
  <c r="H2" i="3" s="1"/>
  <c r="I2" i="3" s="1"/>
  <c r="J2" i="3" s="1"/>
  <c r="K2" i="3" s="1"/>
  <c r="L2" i="3" s="1"/>
  <c r="M2" i="3" s="1"/>
  <c r="N2" i="3" s="1"/>
  <c r="O2" i="3" s="1"/>
  <c r="P2" i="3" s="1"/>
  <c r="Q2" i="3" s="1"/>
  <c r="B31" i="4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M15" i="4" s="1"/>
  <c r="C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L30" i="4" l="1"/>
  <c r="M30" i="4"/>
  <c r="F3" i="4"/>
  <c r="J15" i="4"/>
  <c r="F30" i="4"/>
  <c r="G30" i="4"/>
  <c r="D3" i="4"/>
  <c r="H15" i="4"/>
  <c r="D30" i="4"/>
  <c r="E3" i="4"/>
  <c r="M3" i="4"/>
  <c r="E30" i="4"/>
  <c r="G3" i="4"/>
  <c r="C15" i="4"/>
  <c r="K15" i="4"/>
  <c r="H3" i="4"/>
  <c r="D15" i="4"/>
  <c r="L15" i="4"/>
  <c r="H30" i="4"/>
  <c r="I30" i="4"/>
  <c r="C3" i="4"/>
  <c r="K3" i="4"/>
  <c r="G15" i="4"/>
  <c r="C30" i="4"/>
  <c r="L3" i="4"/>
  <c r="I15" i="4"/>
  <c r="I3" i="4"/>
  <c r="E15" i="4"/>
  <c r="J3" i="4"/>
  <c r="F15" i="4"/>
  <c r="J30" i="4"/>
  <c r="K30" i="4"/>
  <c r="B18" i="4"/>
  <c r="B21" i="4" s="1"/>
  <c r="C5" i="1" s="1"/>
  <c r="C17" i="4"/>
  <c r="C9" i="4"/>
  <c r="D9" i="4" s="1"/>
  <c r="E9" i="4" s="1"/>
  <c r="F9" i="4" s="1"/>
  <c r="G9" i="4" s="1"/>
  <c r="H9" i="4" s="1"/>
  <c r="I9" i="4" s="1"/>
  <c r="J9" i="4" s="1"/>
  <c r="K9" i="4" s="1"/>
  <c r="L9" i="4" s="1"/>
  <c r="M9" i="4" s="1"/>
  <c r="B7" i="4"/>
  <c r="C7" i="4" s="1"/>
  <c r="D7" i="4" s="1"/>
  <c r="E7" i="4" s="1"/>
  <c r="F7" i="4" s="1"/>
  <c r="G7" i="4" s="1"/>
  <c r="H7" i="4" s="1"/>
  <c r="I7" i="4" s="1"/>
  <c r="J7" i="4" s="1"/>
  <c r="K7" i="4" s="1"/>
  <c r="L7" i="4" s="1"/>
  <c r="M7" i="4" s="1"/>
  <c r="B18" i="1"/>
  <c r="B6" i="4"/>
  <c r="C5" i="4"/>
  <c r="D5" i="4" s="1"/>
  <c r="E5" i="4" s="1"/>
  <c r="F5" i="4" s="1"/>
  <c r="E20" i="4"/>
  <c r="D24" i="4"/>
  <c r="B34" i="4"/>
  <c r="B36" i="4" s="1"/>
  <c r="B38" i="4" s="1"/>
  <c r="C6" i="1" s="1"/>
  <c r="A32" i="5"/>
  <c r="A31" i="5" s="1"/>
  <c r="A30" i="5" s="1"/>
  <c r="A29" i="5" s="1"/>
  <c r="A28" i="5" s="1"/>
  <c r="A27" i="5" s="1"/>
  <c r="A26" i="5" s="1"/>
  <c r="A25" i="5" s="1"/>
  <c r="A24" i="5" s="1"/>
  <c r="A23" i="5" s="1"/>
  <c r="A22" i="5" s="1"/>
  <c r="A21" i="5" s="1"/>
  <c r="A20" i="5" s="1"/>
  <c r="A19" i="5" s="1"/>
  <c r="A18" i="5" s="1"/>
  <c r="A17" i="5" s="1"/>
  <c r="A16" i="5" s="1"/>
  <c r="A15" i="5" s="1"/>
  <c r="A14" i="5" s="1"/>
  <c r="A13" i="5" s="1"/>
  <c r="A12" i="5" s="1"/>
  <c r="A11" i="5" s="1"/>
  <c r="A10" i="5" s="1"/>
  <c r="A9" i="5" s="1"/>
  <c r="A8" i="5" s="1"/>
  <c r="A7" i="5" s="1"/>
  <c r="A6" i="5" s="1"/>
  <c r="A5" i="5" s="1"/>
  <c r="A4" i="5" s="1"/>
  <c r="B25" i="4" l="1"/>
  <c r="C10" i="1" s="1"/>
  <c r="D17" i="4"/>
  <c r="B8" i="4"/>
  <c r="C4" i="1" s="1"/>
  <c r="C7" i="1" s="1"/>
  <c r="C14" i="1" s="1"/>
  <c r="G5" i="4"/>
  <c r="F20" i="4"/>
  <c r="E24" i="4"/>
  <c r="B40" i="4"/>
  <c r="C11" i="1" s="1"/>
  <c r="B26" i="4" l="1"/>
  <c r="C16" i="4" s="1"/>
  <c r="C18" i="4" s="1"/>
  <c r="C21" i="4" s="1"/>
  <c r="D5" i="1" s="1"/>
  <c r="B10" i="4"/>
  <c r="E17" i="4"/>
  <c r="H5" i="4"/>
  <c r="G20" i="4"/>
  <c r="F24" i="4"/>
  <c r="B11" i="4" l="1"/>
  <c r="C4" i="4" s="1"/>
  <c r="C6" i="4" s="1"/>
  <c r="C8" i="4" s="1"/>
  <c r="C9" i="1"/>
  <c r="C12" i="1" s="1"/>
  <c r="C16" i="1" s="1"/>
  <c r="C15" i="1" s="1"/>
  <c r="C25" i="4"/>
  <c r="D10" i="1" s="1"/>
  <c r="F17" i="4"/>
  <c r="I5" i="4"/>
  <c r="H20" i="4"/>
  <c r="G24" i="4"/>
  <c r="C10" i="4" l="1"/>
  <c r="D4" i="1"/>
  <c r="C26" i="4"/>
  <c r="D16" i="4" s="1"/>
  <c r="D18" i="4" s="1"/>
  <c r="D21" i="4" s="1"/>
  <c r="E5" i="1" s="1"/>
  <c r="G17" i="4"/>
  <c r="J5" i="4"/>
  <c r="I20" i="4"/>
  <c r="H24" i="4"/>
  <c r="C11" i="4" l="1"/>
  <c r="D9" i="1"/>
  <c r="D25" i="4"/>
  <c r="E10" i="1" s="1"/>
  <c r="H17" i="4"/>
  <c r="D4" i="4"/>
  <c r="K5" i="4"/>
  <c r="J20" i="4"/>
  <c r="I24" i="4"/>
  <c r="D26" i="4" l="1"/>
  <c r="E16" i="4" s="1"/>
  <c r="E18" i="4" s="1"/>
  <c r="E21" i="4" s="1"/>
  <c r="I17" i="4"/>
  <c r="D6" i="4"/>
  <c r="D8" i="4" s="1"/>
  <c r="E4" i="1" s="1"/>
  <c r="L5" i="4"/>
  <c r="K20" i="4"/>
  <c r="J24" i="4"/>
  <c r="E25" i="4" l="1"/>
  <c r="F5" i="1"/>
  <c r="J17" i="4"/>
  <c r="D10" i="4"/>
  <c r="M5" i="4"/>
  <c r="L20" i="4"/>
  <c r="K24" i="4"/>
  <c r="D11" i="4" l="1"/>
  <c r="E4" i="4" s="1"/>
  <c r="E9" i="1"/>
  <c r="E26" i="4"/>
  <c r="F16" i="4" s="1"/>
  <c r="F18" i="4" s="1"/>
  <c r="F21" i="4" s="1"/>
  <c r="F10" i="1"/>
  <c r="K17" i="4"/>
  <c r="M20" i="4"/>
  <c r="L24" i="4"/>
  <c r="F25" i="4" l="1"/>
  <c r="G5" i="1"/>
  <c r="L17" i="4"/>
  <c r="E6" i="4"/>
  <c r="E8" i="4" s="1"/>
  <c r="F4" i="1" s="1"/>
  <c r="M24" i="4"/>
  <c r="F26" i="4" l="1"/>
  <c r="G16" i="4" s="1"/>
  <c r="G18" i="4" s="1"/>
  <c r="G21" i="4" s="1"/>
  <c r="G10" i="1"/>
  <c r="M17" i="4"/>
  <c r="E10" i="4"/>
  <c r="E11" i="4" l="1"/>
  <c r="F4" i="4" s="1"/>
  <c r="F9" i="1"/>
  <c r="G25" i="4"/>
  <c r="H5" i="1"/>
  <c r="G26" i="4" l="1"/>
  <c r="H16" i="4" s="1"/>
  <c r="H18" i="4" s="1"/>
  <c r="H21" i="4" s="1"/>
  <c r="H10" i="1"/>
  <c r="F6" i="4"/>
  <c r="F8" i="4" s="1"/>
  <c r="G4" i="1" s="1"/>
  <c r="H25" i="4" l="1"/>
  <c r="I5" i="1"/>
  <c r="F10" i="4"/>
  <c r="F11" i="4" l="1"/>
  <c r="G4" i="4" s="1"/>
  <c r="G9" i="1"/>
  <c r="H26" i="4"/>
  <c r="I16" i="4" s="1"/>
  <c r="I18" i="4" s="1"/>
  <c r="I21" i="4" s="1"/>
  <c r="I10" i="1"/>
  <c r="I25" i="4" l="1"/>
  <c r="J5" i="1"/>
  <c r="G6" i="4"/>
  <c r="G8" i="4" s="1"/>
  <c r="H4" i="1" s="1"/>
  <c r="I26" i="4" l="1"/>
  <c r="J16" i="4" s="1"/>
  <c r="J18" i="4" s="1"/>
  <c r="J21" i="4" s="1"/>
  <c r="J10" i="1"/>
  <c r="G10" i="4"/>
  <c r="G11" i="4" l="1"/>
  <c r="H4" i="4" s="1"/>
  <c r="H9" i="1"/>
  <c r="J25" i="4"/>
  <c r="K5" i="1"/>
  <c r="J26" i="4" l="1"/>
  <c r="K16" i="4" s="1"/>
  <c r="K18" i="4" s="1"/>
  <c r="K21" i="4" s="1"/>
  <c r="K10" i="1"/>
  <c r="H6" i="4"/>
  <c r="H8" i="4" s="1"/>
  <c r="I4" i="1" s="1"/>
  <c r="K25" i="4" l="1"/>
  <c r="L5" i="1"/>
  <c r="H10" i="4"/>
  <c r="H11" i="4" l="1"/>
  <c r="I4" i="4" s="1"/>
  <c r="I9" i="1"/>
  <c r="K26" i="4"/>
  <c r="L16" i="4" s="1"/>
  <c r="L18" i="4" s="1"/>
  <c r="L21" i="4" s="1"/>
  <c r="L10" i="1"/>
  <c r="L25" i="4" l="1"/>
  <c r="M5" i="1"/>
  <c r="I6" i="4"/>
  <c r="I8" i="4" s="1"/>
  <c r="J4" i="1" s="1"/>
  <c r="L26" i="4" l="1"/>
  <c r="M16" i="4" s="1"/>
  <c r="M18" i="4" s="1"/>
  <c r="M21" i="4" s="1"/>
  <c r="M10" i="1"/>
  <c r="I10" i="4"/>
  <c r="I11" i="4" l="1"/>
  <c r="J4" i="4" s="1"/>
  <c r="J9" i="1"/>
  <c r="M25" i="4"/>
  <c r="N5" i="1"/>
  <c r="M26" i="4" l="1"/>
  <c r="N10" i="1"/>
  <c r="J6" i="4"/>
  <c r="J8" i="4" s="1"/>
  <c r="K4" i="1" s="1"/>
  <c r="J10" i="4" l="1"/>
  <c r="J11" i="4" l="1"/>
  <c r="K9" i="1"/>
  <c r="K4" i="4"/>
  <c r="K6" i="4" l="1"/>
  <c r="K8" i="4" s="1"/>
  <c r="L4" i="1" s="1"/>
  <c r="K10" i="4" l="1"/>
  <c r="K11" i="4" l="1"/>
  <c r="L4" i="4" s="1"/>
  <c r="L9" i="1"/>
  <c r="L6" i="4" l="1"/>
  <c r="L8" i="4" s="1"/>
  <c r="M4" i="1" s="1"/>
  <c r="L10" i="4" l="1"/>
  <c r="L11" i="4" l="1"/>
  <c r="M9" i="1"/>
  <c r="M4" i="4"/>
  <c r="M6" i="4" l="1"/>
  <c r="M8" i="4" s="1"/>
  <c r="N4" i="1" s="1"/>
  <c r="O5" i="1" l="1"/>
  <c r="Q5" i="1" s="1"/>
  <c r="M10" i="4"/>
  <c r="M11" i="4" l="1"/>
  <c r="N9" i="1"/>
  <c r="O10" i="1" l="1"/>
  <c r="Q10" i="1" s="1"/>
  <c r="O4" i="1"/>
  <c r="Q4" i="1" s="1"/>
  <c r="O9" i="1" l="1"/>
  <c r="Q9" i="1" s="1"/>
  <c r="F15" i="3"/>
  <c r="C31" i="4" l="1"/>
  <c r="C34" i="4" s="1"/>
  <c r="C36" i="4" s="1"/>
  <c r="C38" i="4" s="1"/>
  <c r="D6" i="1" s="1"/>
  <c r="D7" i="1" s="1"/>
  <c r="D14" i="1" s="1"/>
  <c r="F6" i="3"/>
  <c r="F10" i="3"/>
  <c r="F4" i="3"/>
  <c r="F5" i="3"/>
  <c r="F13" i="3"/>
  <c r="F14" i="3"/>
  <c r="F8" i="3"/>
  <c r="F12" i="3"/>
  <c r="F9" i="3"/>
  <c r="F7" i="3"/>
  <c r="F11" i="3"/>
  <c r="F3" i="3"/>
  <c r="C40" i="4" l="1"/>
  <c r="D11" i="1" s="1"/>
  <c r="D12" i="1" s="1"/>
  <c r="D16" i="1" s="1"/>
  <c r="D15" i="1" l="1"/>
  <c r="G15" i="3"/>
  <c r="D31" i="4" l="1"/>
  <c r="D34" i="4" s="1"/>
  <c r="D36" i="4" s="1"/>
  <c r="D38" i="4" s="1"/>
  <c r="E6" i="1" s="1"/>
  <c r="E7" i="1" s="1"/>
  <c r="E14" i="1" s="1"/>
  <c r="G3" i="3"/>
  <c r="G5" i="3"/>
  <c r="G9" i="3"/>
  <c r="G11" i="3"/>
  <c r="G7" i="3"/>
  <c r="G13" i="3"/>
  <c r="G10" i="3"/>
  <c r="G6" i="3"/>
  <c r="G12" i="3"/>
  <c r="G8" i="3"/>
  <c r="G4" i="3"/>
  <c r="D40" i="4" l="1"/>
  <c r="E11" i="1" s="1"/>
  <c r="E12" i="1" s="1"/>
  <c r="E16" i="1" s="1"/>
  <c r="E15" i="1" s="1"/>
  <c r="H15" i="3" l="1"/>
  <c r="E31" i="4" l="1"/>
  <c r="E34" i="4" s="1"/>
  <c r="E36" i="4" s="1"/>
  <c r="E38" i="4" s="1"/>
  <c r="H8" i="3"/>
  <c r="H3" i="3"/>
  <c r="H5" i="3"/>
  <c r="H10" i="3"/>
  <c r="H11" i="3"/>
  <c r="H7" i="3"/>
  <c r="H6" i="3"/>
  <c r="H12" i="3"/>
  <c r="H4" i="3"/>
  <c r="H9" i="3"/>
  <c r="F6" i="1" l="1"/>
  <c r="E40" i="4"/>
  <c r="F11" i="1" l="1"/>
  <c r="F12" i="1" s="1"/>
  <c r="F7" i="1"/>
  <c r="F14" i="1" l="1"/>
  <c r="I15" i="3"/>
  <c r="F16" i="1"/>
  <c r="F31" i="4" l="1"/>
  <c r="F34" i="4" s="1"/>
  <c r="F36" i="4" s="1"/>
  <c r="F38" i="4" s="1"/>
  <c r="F15" i="1"/>
  <c r="I10" i="3"/>
  <c r="I3" i="3"/>
  <c r="I8" i="3"/>
  <c r="I11" i="3"/>
  <c r="I5" i="3"/>
  <c r="I4" i="3"/>
  <c r="I7" i="3"/>
  <c r="I6" i="3"/>
  <c r="I9" i="3"/>
  <c r="F40" i="4" l="1"/>
  <c r="G6" i="1"/>
  <c r="G11" i="1" l="1"/>
  <c r="G12" i="1" s="1"/>
  <c r="G7" i="1"/>
  <c r="G14" i="1" l="1"/>
  <c r="J15" i="3"/>
  <c r="G16" i="1"/>
  <c r="J7" i="3" l="1"/>
  <c r="J3" i="3"/>
  <c r="J8" i="3"/>
  <c r="J10" i="3"/>
  <c r="J9" i="3"/>
  <c r="J6" i="3"/>
  <c r="J4" i="3"/>
  <c r="J5" i="3"/>
  <c r="G15" i="1"/>
  <c r="G31" i="4"/>
  <c r="G34" i="4" s="1"/>
  <c r="G36" i="4" s="1"/>
  <c r="G38" i="4" s="1"/>
  <c r="H6" i="1" l="1"/>
  <c r="G40" i="4"/>
  <c r="H11" i="1" l="1"/>
  <c r="H12" i="1" s="1"/>
  <c r="H7" i="1"/>
  <c r="H14" i="1" s="1"/>
  <c r="K15" i="3" l="1"/>
  <c r="H16" i="1"/>
  <c r="H31" i="4" l="1"/>
  <c r="H34" i="4" s="1"/>
  <c r="H36" i="4" s="1"/>
  <c r="H38" i="4" s="1"/>
  <c r="H15" i="1"/>
  <c r="K9" i="3"/>
  <c r="K6" i="3"/>
  <c r="K3" i="3"/>
  <c r="K4" i="3"/>
  <c r="K7" i="3"/>
  <c r="K5" i="3"/>
  <c r="K8" i="3"/>
  <c r="I6" i="1" l="1"/>
  <c r="I7" i="1" s="1"/>
  <c r="I14" i="1" s="1"/>
  <c r="H40" i="4"/>
  <c r="I11" i="1" l="1"/>
  <c r="I12" i="1" s="1"/>
  <c r="L15" i="3" s="1"/>
  <c r="I16" i="1" l="1"/>
  <c r="I15" i="1" s="1"/>
  <c r="L3" i="3"/>
  <c r="L5" i="3"/>
  <c r="L6" i="3"/>
  <c r="L4" i="3"/>
  <c r="L8" i="3"/>
  <c r="L7" i="3"/>
  <c r="I31" i="4" l="1"/>
  <c r="I34" i="4" s="1"/>
  <c r="I36" i="4" s="1"/>
  <c r="I38" i="4" s="1"/>
  <c r="J6" i="1" s="1"/>
  <c r="J7" i="1" s="1"/>
  <c r="J14" i="1" s="1"/>
  <c r="I40" i="4" l="1"/>
  <c r="J11" i="1" s="1"/>
  <c r="J12" i="1" s="1"/>
  <c r="M15" i="3" s="1"/>
  <c r="J16" i="1" l="1"/>
  <c r="J31" i="4" s="1"/>
  <c r="J34" i="4" s="1"/>
  <c r="J36" i="4" s="1"/>
  <c r="J38" i="4" s="1"/>
  <c r="M5" i="3"/>
  <c r="M7" i="3"/>
  <c r="M4" i="3"/>
  <c r="M6" i="3"/>
  <c r="M3" i="3"/>
  <c r="J15" i="1" l="1"/>
  <c r="J40" i="4"/>
  <c r="K6" i="1"/>
  <c r="K7" i="1" s="1"/>
  <c r="K14" i="1" s="1"/>
  <c r="K11" i="1" l="1"/>
  <c r="K12" i="1" s="1"/>
  <c r="N15" i="3" s="1"/>
  <c r="K16" i="1" l="1"/>
  <c r="K15" i="1" s="1"/>
  <c r="N4" i="3"/>
  <c r="N5" i="3"/>
  <c r="N3" i="3"/>
  <c r="N6" i="3"/>
  <c r="K31" i="4" l="1"/>
  <c r="K34" i="4" s="1"/>
  <c r="K36" i="4" s="1"/>
  <c r="K38" i="4" s="1"/>
  <c r="L6" i="1" s="1"/>
  <c r="L7" i="1" s="1"/>
  <c r="L14" i="1" s="1"/>
  <c r="K40" i="4" l="1"/>
  <c r="L11" i="1" s="1"/>
  <c r="L12" i="1" s="1"/>
  <c r="L16" i="1" s="1"/>
  <c r="O15" i="3" l="1"/>
  <c r="O5" i="3" s="1"/>
  <c r="L15" i="1"/>
  <c r="L31" i="4"/>
  <c r="L34" i="4" s="1"/>
  <c r="L36" i="4" s="1"/>
  <c r="L38" i="4" s="1"/>
  <c r="O4" i="3" l="1"/>
  <c r="O3" i="3"/>
  <c r="M6" i="1"/>
  <c r="M7" i="1" s="1"/>
  <c r="M14" i="1" s="1"/>
  <c r="L40" i="4"/>
  <c r="M11" i="1" l="1"/>
  <c r="M12" i="1" s="1"/>
  <c r="P15" i="3" s="1"/>
  <c r="M16" i="1" l="1"/>
  <c r="M15" i="1" s="1"/>
  <c r="P3" i="3"/>
  <c r="P4" i="3"/>
  <c r="M31" i="4" l="1"/>
  <c r="M34" i="4" s="1"/>
  <c r="M36" i="4" s="1"/>
  <c r="M38" i="4" s="1"/>
  <c r="M40" i="4" s="1"/>
  <c r="N6" i="1" l="1"/>
  <c r="N7" i="1" s="1"/>
  <c r="N11" i="1"/>
  <c r="O11" i="1" s="1"/>
  <c r="Q11" i="1" s="1"/>
  <c r="O6" i="1" l="1"/>
  <c r="Q6" i="1" s="1"/>
  <c r="N12" i="1"/>
  <c r="Q15" i="3" s="1"/>
  <c r="Q3" i="3" s="1"/>
  <c r="O7" i="1"/>
  <c r="Q7" i="1" s="1"/>
  <c r="N14" i="1"/>
  <c r="O14" i="1" s="1"/>
  <c r="Q14" i="1" s="1"/>
  <c r="N16" i="1" l="1"/>
  <c r="N15" i="1" s="1"/>
  <c r="O12" i="1"/>
  <c r="Q12" i="1" s="1"/>
  <c r="P16" i="3"/>
  <c r="N16" i="3"/>
  <c r="M16" i="3"/>
  <c r="K16" i="3"/>
  <c r="G16" i="3"/>
  <c r="H16" i="3"/>
  <c r="O16" i="3"/>
  <c r="F16" i="3"/>
  <c r="F17" i="3" s="1"/>
  <c r="C18" i="1" s="1"/>
  <c r="L16" i="3"/>
  <c r="I16" i="3"/>
  <c r="J16" i="3"/>
  <c r="Q16" i="3"/>
  <c r="C19" i="1" l="1"/>
  <c r="Q17" i="3"/>
  <c r="P17" i="3"/>
  <c r="O16" i="1"/>
  <c r="Q16" i="1" s="1"/>
  <c r="G17" i="3"/>
  <c r="D18" i="1" s="1"/>
  <c r="J17" i="3"/>
  <c r="H17" i="3"/>
  <c r="K17" i="3"/>
  <c r="M17" i="3"/>
  <c r="I17" i="3"/>
  <c r="L17" i="3"/>
  <c r="N17" i="3"/>
  <c r="O17" i="3"/>
  <c r="O15" i="1" l="1"/>
  <c r="Q15" i="1" s="1"/>
  <c r="E18" i="1"/>
  <c r="E19" i="1" s="1"/>
  <c r="D19" i="1"/>
  <c r="F18" i="1" l="1"/>
  <c r="F19" i="1" s="1"/>
  <c r="G18" i="1" l="1"/>
  <c r="G19" i="1" s="1"/>
  <c r="H18" i="1" l="1"/>
  <c r="H19" i="1" s="1"/>
  <c r="I18" i="1" l="1"/>
  <c r="I19" i="1" s="1"/>
  <c r="J18" i="1" l="1"/>
  <c r="K18" i="1" s="1"/>
  <c r="J19" i="1" l="1"/>
  <c r="L18" i="1"/>
  <c r="K19" i="1"/>
  <c r="L19" i="1" l="1"/>
  <c r="M18" i="1"/>
  <c r="M19" i="1" l="1"/>
  <c r="N18" i="1"/>
  <c r="N19" i="1" l="1"/>
  <c r="O18" i="1"/>
  <c r="Q18" i="1" s="1"/>
</calcChain>
</file>

<file path=xl/sharedStrings.xml><?xml version="1.0" encoding="utf-8"?>
<sst xmlns="http://schemas.openxmlformats.org/spreadsheetml/2006/main" count="104" uniqueCount="65">
  <si>
    <t>Measure</t>
  </si>
  <si>
    <t>Total</t>
  </si>
  <si>
    <t>CPC</t>
  </si>
  <si>
    <t>Cohort size</t>
  </si>
  <si>
    <t>Weighted average</t>
  </si>
  <si>
    <t>Revenue per user, $</t>
  </si>
  <si>
    <t>Months after signup</t>
  </si>
  <si>
    <t>Users</t>
  </si>
  <si>
    <t>Invites sent</t>
  </si>
  <si>
    <t>Visitors</t>
  </si>
  <si>
    <t>Sending invites, %</t>
  </si>
  <si>
    <t>Invitees per inviter</t>
  </si>
  <si>
    <t>Budget</t>
  </si>
  <si>
    <t>CpC</t>
  </si>
  <si>
    <t>Acquisition channels performance</t>
  </si>
  <si>
    <t>Metric</t>
  </si>
  <si>
    <t>Starting</t>
  </si>
  <si>
    <t>Business</t>
  </si>
  <si>
    <t>Revenue</t>
  </si>
  <si>
    <t>Cumulative revenue by date</t>
  </si>
  <si>
    <t>Acquisition (registered users)</t>
  </si>
  <si>
    <t>Activation (paying users)</t>
  </si>
  <si>
    <t>Registered users</t>
  </si>
  <si>
    <t>Paying users</t>
  </si>
  <si>
    <t>Paying Users</t>
  </si>
  <si>
    <t>% paying</t>
  </si>
  <si>
    <t>Growth rate</t>
  </si>
  <si>
    <t>CTR to registration page</t>
  </si>
  <si>
    <t>CR registration</t>
  </si>
  <si>
    <t>Onboarding step 1</t>
  </si>
  <si>
    <t>Onboarding step 2</t>
  </si>
  <si>
    <t>CR payment page</t>
  </si>
  <si>
    <t>CR payment</t>
  </si>
  <si>
    <t>Parameters</t>
  </si>
  <si>
    <t>CPC channel</t>
  </si>
  <si>
    <t>Referral</t>
  </si>
  <si>
    <t>Inviting users</t>
  </si>
  <si>
    <t>Invite CTR</t>
  </si>
  <si>
    <t>Invites CTR</t>
  </si>
  <si>
    <t>Parameter</t>
  </si>
  <si>
    <t>Baseline</t>
  </si>
  <si>
    <t>Uplift, %</t>
  </si>
  <si>
    <t>New value</t>
  </si>
  <si>
    <t>Type</t>
  </si>
  <si>
    <t>Price</t>
  </si>
  <si>
    <t>Churn</t>
  </si>
  <si>
    <t>New users revenue accumulated by month from acquisition, $</t>
  </si>
  <si>
    <t>Revenue by month after activation</t>
  </si>
  <si>
    <t>New revenue by date</t>
  </si>
  <si>
    <t>Monthly Churn</t>
  </si>
  <si>
    <t>Diff</t>
  </si>
  <si>
    <t>Growth model 2020-2021</t>
  </si>
  <si>
    <t>Revenue by month, $</t>
  </si>
  <si>
    <t>Months</t>
  </si>
  <si>
    <t>Users in cohort</t>
  </si>
  <si>
    <t>Activation Month</t>
  </si>
  <si>
    <t>Months after activation</t>
  </si>
  <si>
    <t>1 Yr ARPU</t>
  </si>
  <si>
    <t>6 months ARPU</t>
  </si>
  <si>
    <t>% reinvested revenue</t>
  </si>
  <si>
    <t>6 months ARPU generated</t>
  </si>
  <si>
    <t>CPC #2</t>
  </si>
  <si>
    <t>% revenue reinvested</t>
  </si>
  <si>
    <t>6 months ARPU minus costs</t>
  </si>
  <si>
    <t>CPC #2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</si>
</sst>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mmm\-yyyy"/>
    <numFmt numFmtId="166" formatCode="0.0%"/>
    <numFmt numFmtId="167" formatCode="0,&quot;K&quot;"/>
    <numFmt numFmtId="168" formatCode="#,###"/>
    <numFmt numFmtId="169" formatCode="[=0]&quot;&quot;;0,&quot;K&quot;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A5F5E"/>
        <bgColor indexed="64"/>
      </patternFill>
    </fill>
    <fill>
      <patternFill patternType="solid">
        <fgColor rgb="FFB4B4B4"/>
        <bgColor indexed="64"/>
      </patternFill>
    </fill>
    <fill>
      <patternFill patternType="solid">
        <fgColor rgb="FFEB3D44"/>
        <bgColor indexed="64"/>
      </patternFill>
    </fill>
    <fill>
      <patternFill patternType="solid">
        <fgColor rgb="FFE15B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/>
      <bottom style="thin">
        <color auto="1"/>
      </bottom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auto="1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ashed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6" borderId="0">
      <alignment horizontal="left" vertical="center"/>
    </xf>
    <xf numFmtId="165" fontId="4" fillId="5" borderId="0">
      <alignment horizontal="left"/>
    </xf>
    <xf numFmtId="0" fontId="6" fillId="4" borderId="3" applyBorder="0">
      <alignment horizontal="left"/>
    </xf>
  </cellStyleXfs>
  <cellXfs count="136">
    <xf numFmtId="0" fontId="0" fillId="0" borderId="0" xfId="0"/>
    <xf numFmtId="0" fontId="2" fillId="0" borderId="0" xfId="0" applyFont="1"/>
    <xf numFmtId="0" fontId="2" fillId="3" borderId="0" xfId="0" applyFont="1" applyFill="1" applyBorder="1"/>
    <xf numFmtId="1" fontId="0" fillId="0" borderId="0" xfId="0" applyNumberFormat="1" applyAlignment="1">
      <alignment horizontal="center"/>
    </xf>
    <xf numFmtId="1" fontId="2" fillId="0" borderId="0" xfId="0" applyNumberFormat="1" applyFont="1"/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9" fontId="0" fillId="0" borderId="0" xfId="0" applyNumberFormat="1" applyBorder="1"/>
    <xf numFmtId="9" fontId="0" fillId="2" borderId="0" xfId="0" applyNumberFormat="1" applyFill="1" applyBorder="1"/>
    <xf numFmtId="168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0" fontId="0" fillId="3" borderId="0" xfId="0" applyFill="1" applyAlignment="1">
      <alignment horizontal="left"/>
    </xf>
    <xf numFmtId="168" fontId="0" fillId="3" borderId="0" xfId="0" applyNumberFormat="1" applyFill="1" applyAlignment="1">
      <alignment horizontal="right"/>
    </xf>
    <xf numFmtId="166" fontId="0" fillId="3" borderId="0" xfId="1" applyNumberFormat="1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0" fontId="0" fillId="0" borderId="10" xfId="0" applyBorder="1" applyAlignment="1">
      <alignment horizontal="right"/>
    </xf>
    <xf numFmtId="0" fontId="0" fillId="3" borderId="10" xfId="0" applyFill="1" applyBorder="1" applyAlignment="1">
      <alignment horizontal="right"/>
    </xf>
    <xf numFmtId="3" fontId="0" fillId="0" borderId="10" xfId="0" applyNumberFormat="1" applyBorder="1" applyAlignment="1">
      <alignment horizontal="right"/>
    </xf>
    <xf numFmtId="166" fontId="0" fillId="3" borderId="10" xfId="1" applyNumberFormat="1" applyFont="1" applyFill="1" applyBorder="1" applyAlignment="1">
      <alignment horizontal="right"/>
    </xf>
    <xf numFmtId="3" fontId="0" fillId="3" borderId="10" xfId="0" applyNumberFormat="1" applyFill="1" applyBorder="1" applyAlignment="1">
      <alignment horizontal="right"/>
    </xf>
    <xf numFmtId="167" fontId="0" fillId="0" borderId="10" xfId="0" applyNumberFormat="1" applyBorder="1" applyAlignment="1">
      <alignment horizontal="right"/>
    </xf>
    <xf numFmtId="0" fontId="0" fillId="3" borderId="6" xfId="0" applyFill="1" applyBorder="1" applyAlignment="1">
      <alignment horizontal="left"/>
    </xf>
    <xf numFmtId="0" fontId="0" fillId="3" borderId="11" xfId="0" applyFill="1" applyBorder="1" applyAlignment="1">
      <alignment horizontal="right"/>
    </xf>
    <xf numFmtId="168" fontId="0" fillId="3" borderId="6" xfId="0" applyNumberFormat="1" applyFill="1" applyBorder="1" applyAlignment="1">
      <alignment horizontal="right"/>
    </xf>
    <xf numFmtId="166" fontId="0" fillId="3" borderId="6" xfId="1" applyNumberFormat="1" applyFont="1" applyFill="1" applyBorder="1" applyAlignment="1">
      <alignment horizontal="right"/>
    </xf>
    <xf numFmtId="9" fontId="0" fillId="3" borderId="6" xfId="1" applyFont="1" applyFill="1" applyBorder="1" applyAlignment="1">
      <alignment horizontal="right"/>
    </xf>
    <xf numFmtId="168" fontId="0" fillId="0" borderId="10" xfId="0" applyNumberFormat="1" applyBorder="1" applyAlignment="1">
      <alignment horizontal="right"/>
    </xf>
    <xf numFmtId="168" fontId="0" fillId="3" borderId="10" xfId="0" applyNumberFormat="1" applyFill="1" applyBorder="1" applyAlignment="1">
      <alignment horizontal="right"/>
    </xf>
    <xf numFmtId="168" fontId="0" fillId="3" borderId="11" xfId="0" applyNumberFormat="1" applyFill="1" applyBorder="1" applyAlignment="1">
      <alignment horizontal="right"/>
    </xf>
    <xf numFmtId="9" fontId="0" fillId="3" borderId="11" xfId="1" applyFont="1" applyFill="1" applyBorder="1" applyAlignment="1">
      <alignment horizontal="right"/>
    </xf>
    <xf numFmtId="0" fontId="0" fillId="0" borderId="0" xfId="0" applyNumberFormat="1" applyBorder="1"/>
    <xf numFmtId="0" fontId="0" fillId="0" borderId="1" xfId="0" applyBorder="1"/>
    <xf numFmtId="9" fontId="0" fillId="2" borderId="1" xfId="0" applyNumberFormat="1" applyFill="1" applyBorder="1"/>
    <xf numFmtId="9" fontId="0" fillId="0" borderId="1" xfId="0" applyNumberFormat="1" applyBorder="1"/>
    <xf numFmtId="0" fontId="0" fillId="0" borderId="1" xfId="0" applyNumberFormat="1" applyBorder="1"/>
    <xf numFmtId="0" fontId="0" fillId="0" borderId="4" xfId="0" applyBorder="1" applyAlignment="1">
      <alignment horizontal="right"/>
    </xf>
    <xf numFmtId="168" fontId="0" fillId="0" borderId="4" xfId="0" applyNumberFormat="1" applyBorder="1" applyAlignment="1">
      <alignment horizontal="right"/>
    </xf>
    <xf numFmtId="168" fontId="0" fillId="3" borderId="4" xfId="0" applyNumberFormat="1" applyFill="1" applyBorder="1" applyAlignment="1">
      <alignment horizontal="right"/>
    </xf>
    <xf numFmtId="168" fontId="0" fillId="3" borderId="7" xfId="0" applyNumberFormat="1" applyFill="1" applyBorder="1" applyAlignment="1">
      <alignment horizontal="right"/>
    </xf>
    <xf numFmtId="169" fontId="0" fillId="0" borderId="4" xfId="0" applyNumberFormat="1" applyBorder="1" applyAlignment="1">
      <alignment horizontal="right"/>
    </xf>
    <xf numFmtId="9" fontId="0" fillId="3" borderId="7" xfId="1" applyFont="1" applyFill="1" applyBorder="1" applyAlignment="1">
      <alignment horizontal="right"/>
    </xf>
    <xf numFmtId="0" fontId="0" fillId="0" borderId="13" xfId="0" applyBorder="1"/>
    <xf numFmtId="0" fontId="0" fillId="0" borderId="4" xfId="0" applyBorder="1"/>
    <xf numFmtId="9" fontId="0" fillId="3" borderId="0" xfId="0" applyNumberFormat="1" applyFill="1" applyBorder="1"/>
    <xf numFmtId="9" fontId="0" fillId="3" borderId="4" xfId="0" applyNumberFormat="1" applyFill="1" applyBorder="1"/>
    <xf numFmtId="9" fontId="0" fillId="0" borderId="4" xfId="0" applyNumberFormat="1" applyBorder="1"/>
    <xf numFmtId="0" fontId="0" fillId="0" borderId="14" xfId="0" applyBorder="1"/>
    <xf numFmtId="0" fontId="0" fillId="0" borderId="2" xfId="0" applyBorder="1"/>
    <xf numFmtId="9" fontId="0" fillId="0" borderId="2" xfId="0" applyNumberFormat="1" applyBorder="1"/>
    <xf numFmtId="164" fontId="0" fillId="3" borderId="0" xfId="0" applyNumberFormat="1" applyFill="1" applyBorder="1"/>
    <xf numFmtId="164" fontId="0" fillId="3" borderId="4" xfId="0" applyNumberFormat="1" applyFill="1" applyBorder="1"/>
    <xf numFmtId="0" fontId="0" fillId="0" borderId="2" xfId="0" applyNumberFormat="1" applyBorder="1"/>
    <xf numFmtId="0" fontId="0" fillId="0" borderId="15" xfId="0" applyBorder="1"/>
    <xf numFmtId="9" fontId="0" fillId="3" borderId="6" xfId="0" applyNumberFormat="1" applyFill="1" applyBorder="1"/>
    <xf numFmtId="9" fontId="0" fillId="2" borderId="6" xfId="0" applyNumberFormat="1" applyFill="1" applyBorder="1"/>
    <xf numFmtId="9" fontId="0" fillId="3" borderId="7" xfId="0" applyNumberFormat="1" applyFill="1" applyBorder="1"/>
    <xf numFmtId="0" fontId="5" fillId="5" borderId="12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165" fontId="5" fillId="5" borderId="0" xfId="0" applyNumberFormat="1" applyFont="1" applyFill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5" fillId="5" borderId="13" xfId="0" applyFont="1" applyFill="1" applyBorder="1"/>
    <xf numFmtId="3" fontId="0" fillId="0" borderId="0" xfId="0" applyNumberFormat="1" applyBorder="1"/>
    <xf numFmtId="3" fontId="0" fillId="0" borderId="4" xfId="0" applyNumberFormat="1" applyBorder="1"/>
    <xf numFmtId="1" fontId="0" fillId="0" borderId="0" xfId="0" applyNumberFormat="1" applyBorder="1"/>
    <xf numFmtId="1" fontId="0" fillId="0" borderId="4" xfId="0" applyNumberFormat="1" applyBorder="1"/>
    <xf numFmtId="9" fontId="0" fillId="0" borderId="0" xfId="1" applyFont="1" applyBorder="1"/>
    <xf numFmtId="0" fontId="0" fillId="0" borderId="4" xfId="0" applyNumberFormat="1" applyBorder="1"/>
    <xf numFmtId="0" fontId="0" fillId="3" borderId="13" xfId="0" applyFill="1" applyBorder="1"/>
    <xf numFmtId="9" fontId="0" fillId="3" borderId="0" xfId="1" applyFont="1" applyFill="1" applyBorder="1"/>
    <xf numFmtId="1" fontId="0" fillId="3" borderId="0" xfId="0" applyNumberFormat="1" applyFill="1" applyBorder="1"/>
    <xf numFmtId="1" fontId="0" fillId="3" borderId="4" xfId="0" applyNumberFormat="1" applyFill="1" applyBorder="1"/>
    <xf numFmtId="3" fontId="0" fillId="3" borderId="0" xfId="0" applyNumberFormat="1" applyFill="1" applyBorder="1"/>
    <xf numFmtId="3" fontId="0" fillId="3" borderId="4" xfId="0" applyNumberFormat="1" applyFill="1" applyBorder="1"/>
    <xf numFmtId="0" fontId="0" fillId="3" borderId="15" xfId="0" applyFill="1" applyBorder="1"/>
    <xf numFmtId="1" fontId="0" fillId="3" borderId="6" xfId="0" applyNumberFormat="1" applyFill="1" applyBorder="1"/>
    <xf numFmtId="1" fontId="0" fillId="3" borderId="7" xfId="0" applyNumberFormat="1" applyFill="1" applyBorder="1"/>
    <xf numFmtId="165" fontId="5" fillId="5" borderId="0" xfId="0" applyNumberFormat="1" applyFont="1" applyFill="1" applyBorder="1" applyAlignment="1">
      <alignment horizontal="left"/>
    </xf>
    <xf numFmtId="165" fontId="5" fillId="5" borderId="4" xfId="0" applyNumberFormat="1" applyFont="1" applyFill="1" applyBorder="1" applyAlignment="1">
      <alignment horizontal="left"/>
    </xf>
    <xf numFmtId="165" fontId="4" fillId="5" borderId="0" xfId="3">
      <alignment horizontal="left"/>
    </xf>
    <xf numFmtId="1" fontId="0" fillId="0" borderId="1" xfId="0" applyNumberFormat="1" applyFont="1" applyFill="1" applyBorder="1" applyAlignment="1">
      <alignment horizontal="right"/>
    </xf>
    <xf numFmtId="0" fontId="2" fillId="0" borderId="13" xfId="0" applyNumberFormat="1" applyFont="1" applyFill="1" applyBorder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1" fontId="0" fillId="0" borderId="2" xfId="0" applyNumberFormat="1" applyFont="1" applyFill="1" applyBorder="1" applyAlignment="1">
      <alignment horizontal="right"/>
    </xf>
    <xf numFmtId="0" fontId="2" fillId="0" borderId="13" xfId="0" applyFont="1" applyFill="1" applyBorder="1" applyAlignment="1">
      <alignment wrapText="1"/>
    </xf>
    <xf numFmtId="3" fontId="0" fillId="0" borderId="0" xfId="0" applyNumberFormat="1" applyBorder="1" applyAlignment="1">
      <alignment horizontal="right"/>
    </xf>
    <xf numFmtId="3" fontId="0" fillId="0" borderId="4" xfId="0" applyNumberFormat="1" applyBorder="1" applyAlignment="1">
      <alignment horizontal="right"/>
    </xf>
    <xf numFmtId="0" fontId="2" fillId="0" borderId="15" xfId="0" applyFont="1" applyFill="1" applyBorder="1" applyAlignment="1">
      <alignment wrapText="1"/>
    </xf>
    <xf numFmtId="3" fontId="0" fillId="0" borderId="6" xfId="0" applyNumberFormat="1" applyBorder="1" applyAlignment="1">
      <alignment horizontal="right"/>
    </xf>
    <xf numFmtId="3" fontId="0" fillId="0" borderId="7" xfId="0" applyNumberFormat="1" applyBorder="1" applyAlignment="1">
      <alignment horizontal="right"/>
    </xf>
    <xf numFmtId="165" fontId="4" fillId="5" borderId="13" xfId="3" applyBorder="1">
      <alignment horizontal="left"/>
    </xf>
    <xf numFmtId="165" fontId="4" fillId="5" borderId="0" xfId="3" applyBorder="1">
      <alignment horizontal="left"/>
    </xf>
    <xf numFmtId="165" fontId="4" fillId="5" borderId="4" xfId="3" applyBorder="1">
      <alignment horizontal="left"/>
    </xf>
    <xf numFmtId="1" fontId="0" fillId="3" borderId="8" xfId="0" applyNumberFormat="1" applyFill="1" applyBorder="1"/>
    <xf numFmtId="1" fontId="0" fillId="0" borderId="8" xfId="0" applyNumberFormat="1" applyBorder="1"/>
    <xf numFmtId="0" fontId="4" fillId="5" borderId="0" xfId="3" applyNumberFormat="1" applyBorder="1">
      <alignment horizontal="left"/>
    </xf>
    <xf numFmtId="0" fontId="4" fillId="5" borderId="4" xfId="3" applyNumberFormat="1" applyBorder="1">
      <alignment horizontal="left"/>
    </xf>
    <xf numFmtId="14" fontId="0" fillId="0" borderId="3" xfId="0" applyNumberFormat="1" applyBorder="1"/>
    <xf numFmtId="14" fontId="0" fillId="3" borderId="3" xfId="0" applyNumberFormat="1" applyFill="1" applyBorder="1"/>
    <xf numFmtId="14" fontId="0" fillId="3" borderId="9" xfId="0" applyNumberFormat="1" applyFill="1" applyBorder="1"/>
    <xf numFmtId="1" fontId="0" fillId="0" borderId="16" xfId="0" applyNumberFormat="1" applyBorder="1"/>
    <xf numFmtId="1" fontId="2" fillId="8" borderId="6" xfId="0" applyNumberFormat="1" applyFont="1" applyFill="1" applyBorder="1"/>
    <xf numFmtId="1" fontId="2" fillId="8" borderId="7" xfId="0" applyNumberFormat="1" applyFont="1" applyFill="1" applyBorder="1"/>
    <xf numFmtId="168" fontId="0" fillId="3" borderId="0" xfId="1" applyNumberFormat="1" applyFont="1" applyFill="1" applyBorder="1"/>
    <xf numFmtId="9" fontId="0" fillId="0" borderId="4" xfId="1" applyFont="1" applyBorder="1"/>
    <xf numFmtId="165" fontId="4" fillId="5" borderId="0" xfId="3" applyBorder="1" applyAlignment="1"/>
    <xf numFmtId="9" fontId="0" fillId="3" borderId="4" xfId="1" applyFont="1" applyFill="1" applyBorder="1"/>
    <xf numFmtId="168" fontId="0" fillId="3" borderId="4" xfId="1" applyNumberFormat="1" applyFont="1" applyFill="1" applyBorder="1"/>
    <xf numFmtId="0" fontId="2" fillId="0" borderId="0" xfId="0" applyFont="1" applyFill="1" applyBorder="1"/>
    <xf numFmtId="166" fontId="0" fillId="2" borderId="0" xfId="0" applyNumberFormat="1" applyFill="1" applyBorder="1"/>
    <xf numFmtId="0" fontId="0" fillId="0" borderId="1" xfId="0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7" borderId="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0" xfId="2" applyFill="1" applyBorder="1">
      <alignment horizontal="left" vertical="center"/>
    </xf>
    <xf numFmtId="0" fontId="6" fillId="9" borderId="3" xfId="0" applyFont="1" applyFill="1" applyBorder="1" applyAlignment="1">
      <alignment horizontal="left"/>
    </xf>
    <xf numFmtId="0" fontId="6" fillId="9" borderId="0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left"/>
    </xf>
    <xf numFmtId="0" fontId="6" fillId="4" borderId="0" xfId="4" applyFill="1" applyBorder="1" applyAlignment="1">
      <alignment horizontal="left" wrapText="1"/>
    </xf>
    <xf numFmtId="0" fontId="6" fillId="4" borderId="0" xfId="4" applyBorder="1">
      <alignment horizontal="left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165" fontId="4" fillId="5" borderId="0" xfId="3" applyBorder="1">
      <alignment horizontal="left"/>
    </xf>
    <xf numFmtId="165" fontId="4" fillId="5" borderId="4" xfId="3" applyBorder="1">
      <alignment horizontal="left"/>
    </xf>
    <xf numFmtId="165" fontId="4" fillId="5" borderId="0" xfId="3" applyBorder="1" applyAlignment="1">
      <alignment horizontal="left"/>
    </xf>
    <xf numFmtId="165" fontId="4" fillId="5" borderId="3" xfId="3" applyBorder="1" applyAlignment="1">
      <alignment horizontal="left"/>
    </xf>
  </cellXfs>
  <cellStyles count="5">
    <cellStyle name="ColumnName" xfId="3" xr:uid="{68CC5023-8ECA-C348-9434-550F09DCEB57}"/>
    <cellStyle name="Header" xfId="2" xr:uid="{C8D289C5-D69B-4247-BBD6-E11E72CF072C}"/>
    <cellStyle name="Normal" xfId="0" builtinId="0"/>
    <cellStyle name="Per cent" xfId="1" builtinId="5"/>
    <cellStyle name="SubHeader" xfId="4" xr:uid="{B710C2FC-06CA-8C49-ABFF-7F220ACC2DBD}"/>
  </cellStyles>
  <dxfs count="0"/>
  <tableStyles count="0" defaultTableStyle="TableStyleMedium2" defaultPivotStyle="PivotStyleLight16"/>
  <colors>
    <mruColors>
      <color rgb="FF5A5F5E"/>
      <color rgb="FFB4B4B4"/>
      <color rgb="FFE15B46"/>
      <color rgb="FFEB3D44"/>
      <color rgb="FFA617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FD0A-37E3-0949-B405-0A9F42FBF4F1}">
  <dimension ref="A1:Q40"/>
  <sheetViews>
    <sheetView showGridLines="0" tabSelected="1" topLeftCell="A5" workbookViewId="0">
      <selection activeCell="J17" sqref="J17"/>
    </sheetView>
  </sheetViews>
  <sheetFormatPr baseColWidth="10" defaultRowHeight="20" customHeight="1" x14ac:dyDescent="0.2"/>
  <cols>
    <col min="1" max="1" width="25.5" bestFit="1" customWidth="1"/>
    <col min="2" max="2" width="11.1640625" customWidth="1"/>
    <col min="3" max="3" width="10.83203125" customWidth="1"/>
    <col min="4" max="4" width="11.33203125" customWidth="1"/>
    <col min="5" max="5" width="10.83203125" customWidth="1"/>
    <col min="6" max="6" width="11.33203125" customWidth="1"/>
    <col min="7" max="14" width="10.83203125" customWidth="1"/>
  </cols>
  <sheetData>
    <row r="1" spans="1:17" ht="30" customHeight="1" x14ac:dyDescent="0.2">
      <c r="A1" s="123" t="s">
        <v>51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</row>
    <row r="2" spans="1:17" ht="20" customHeight="1" x14ac:dyDescent="0.2">
      <c r="A2" s="60" t="s">
        <v>15</v>
      </c>
      <c r="B2" s="61" t="s">
        <v>16</v>
      </c>
      <c r="C2" s="62">
        <v>44013</v>
      </c>
      <c r="D2" s="62">
        <f>EDATE(C2,1)</f>
        <v>44044</v>
      </c>
      <c r="E2" s="62">
        <f t="shared" ref="E2:N2" si="0">EDATE(D2,1)</f>
        <v>44075</v>
      </c>
      <c r="F2" s="62">
        <f t="shared" si="0"/>
        <v>44105</v>
      </c>
      <c r="G2" s="62">
        <f t="shared" si="0"/>
        <v>44136</v>
      </c>
      <c r="H2" s="62">
        <f t="shared" si="0"/>
        <v>44166</v>
      </c>
      <c r="I2" s="62">
        <f t="shared" si="0"/>
        <v>44197</v>
      </c>
      <c r="J2" s="62">
        <f t="shared" si="0"/>
        <v>44228</v>
      </c>
      <c r="K2" s="62">
        <f t="shared" si="0"/>
        <v>44256</v>
      </c>
      <c r="L2" s="62">
        <f t="shared" si="0"/>
        <v>44287</v>
      </c>
      <c r="M2" s="62">
        <f t="shared" si="0"/>
        <v>44317</v>
      </c>
      <c r="N2" s="62">
        <f t="shared" si="0"/>
        <v>44348</v>
      </c>
      <c r="O2" s="63" t="s">
        <v>1</v>
      </c>
      <c r="P2" s="61" t="s">
        <v>40</v>
      </c>
      <c r="Q2" s="64" t="s">
        <v>50</v>
      </c>
    </row>
    <row r="3" spans="1:17" ht="20" customHeight="1" x14ac:dyDescent="0.2">
      <c r="A3" s="11" t="s">
        <v>20</v>
      </c>
      <c r="B3" s="19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9"/>
      <c r="P3" s="13"/>
      <c r="Q3" s="39"/>
    </row>
    <row r="4" spans="1:17" ht="20" customHeight="1" x14ac:dyDescent="0.2">
      <c r="A4" s="6" t="s">
        <v>2</v>
      </c>
      <c r="B4" s="19"/>
      <c r="C4" s="10">
        <f>Acquisition!B8</f>
        <v>500</v>
      </c>
      <c r="D4" s="10">
        <f>Acquisition!C8</f>
        <v>526.34761210249587</v>
      </c>
      <c r="E4" s="10">
        <f>Acquisition!D8</f>
        <v>554.08361753199893</v>
      </c>
      <c r="F4" s="10">
        <f>Acquisition!E8</f>
        <v>583.28117798616051</v>
      </c>
      <c r="G4" s="10">
        <f>Acquisition!F8</f>
        <v>614.01731043469294</v>
      </c>
      <c r="H4" s="10">
        <f>Acquisition!G8</f>
        <v>646.37309027379513</v>
      </c>
      <c r="I4" s="10">
        <f>Acquisition!H8</f>
        <v>680.43386518584623</v>
      </c>
      <c r="J4" s="10">
        <f>Acquisition!I8</f>
        <v>716.28948026848354</v>
      </c>
      <c r="K4" s="10">
        <f>Acquisition!J8</f>
        <v>754.03451502690825</v>
      </c>
      <c r="L4" s="10">
        <f>Acquisition!K8</f>
        <v>793.76853285455354</v>
      </c>
      <c r="M4" s="10">
        <f>Acquisition!L8</f>
        <v>835.59634366019168</v>
      </c>
      <c r="N4" s="10">
        <f>Acquisition!M8</f>
        <v>879.62828033423682</v>
      </c>
      <c r="O4" s="30">
        <f>SUM(C4:N4)</f>
        <v>8083.8538256593629</v>
      </c>
      <c r="P4" s="10">
        <v>8083.8538256593629</v>
      </c>
      <c r="Q4" s="40">
        <f>O4-P4</f>
        <v>0</v>
      </c>
    </row>
    <row r="5" spans="1:17" ht="20" customHeight="1" x14ac:dyDescent="0.2">
      <c r="A5" s="15" t="s">
        <v>61</v>
      </c>
      <c r="B5" s="20"/>
      <c r="C5" s="16">
        <f>Acquisition!B21</f>
        <v>500</v>
      </c>
      <c r="D5" s="16">
        <f>Acquisition!C21</f>
        <v>511.617134522995</v>
      </c>
      <c r="E5" s="16">
        <f>Acquisition!D21</f>
        <v>523.50418467504085</v>
      </c>
      <c r="F5" s="16">
        <f>Acquisition!E21</f>
        <v>535.66742174848241</v>
      </c>
      <c r="G5" s="16">
        <f>Acquisition!F21</f>
        <v>548.11326274455848</v>
      </c>
      <c r="H5" s="16">
        <f>Acquisition!G21</f>
        <v>560.84827375884106</v>
      </c>
      <c r="I5" s="16">
        <f>Acquisition!H21</f>
        <v>573.87917344533321</v>
      </c>
      <c r="J5" s="16">
        <f>Acquisition!I21</f>
        <v>587.21283656105254</v>
      </c>
      <c r="K5" s="16">
        <f>Acquisition!J21</f>
        <v>600.85629759297115</v>
      </c>
      <c r="L5" s="16">
        <f>Acquisition!K21</f>
        <v>614.81675446922372</v>
      </c>
      <c r="M5" s="16">
        <f>Acquisition!L21</f>
        <v>629.10157235654424</v>
      </c>
      <c r="N5" s="16">
        <f>Acquisition!M21</f>
        <v>643.71828754593162</v>
      </c>
      <c r="O5" s="31">
        <f>SUM(C5:N5)</f>
        <v>6829.3351994209752</v>
      </c>
      <c r="P5" s="16">
        <v>6829.3351994209752</v>
      </c>
      <c r="Q5" s="41">
        <f t="shared" ref="Q5:Q18" si="1">O5-P5</f>
        <v>0</v>
      </c>
    </row>
    <row r="6" spans="1:17" ht="20" customHeight="1" x14ac:dyDescent="0.2">
      <c r="A6" s="6" t="s">
        <v>35</v>
      </c>
      <c r="B6" s="19"/>
      <c r="C6" s="10">
        <f>Acquisition!B38</f>
        <v>675</v>
      </c>
      <c r="D6" s="10">
        <f>Acquisition!C38</f>
        <v>691.53750000000002</v>
      </c>
      <c r="E6" s="10">
        <f>Acquisition!D38</f>
        <v>708.6640787504291</v>
      </c>
      <c r="F6" s="10">
        <f>Acquisition!E38</f>
        <v>726.4053360081989</v>
      </c>
      <c r="G6" s="10">
        <f>Acquisition!F38</f>
        <v>744.78810190827278</v>
      </c>
      <c r="H6" s="10">
        <f>Acquisition!G38</f>
        <v>763.84049909778776</v>
      </c>
      <c r="I6" s="10">
        <f>Acquisition!H38</f>
        <v>783.5920080819767</v>
      </c>
      <c r="J6" s="10">
        <f>Acquisition!I38</f>
        <v>804.07353594969356</v>
      </c>
      <c r="K6" s="10">
        <f>Acquisition!J38</f>
        <v>825.31748865514646</v>
      </c>
      <c r="L6" s="10">
        <f>Acquisition!K38</f>
        <v>847.35784704172465</v>
      </c>
      <c r="M6" s="10">
        <f>Acquisition!L38</f>
        <v>870.230246803554</v>
      </c>
      <c r="N6" s="10">
        <f>Acquisition!M38</f>
        <v>893.97206259070151</v>
      </c>
      <c r="O6" s="30">
        <f>SUM(C6:N6)</f>
        <v>9334.7787048874852</v>
      </c>
      <c r="P6" s="10">
        <v>9334.7787048874852</v>
      </c>
      <c r="Q6" s="40">
        <f t="shared" si="1"/>
        <v>0</v>
      </c>
    </row>
    <row r="7" spans="1:17" ht="20" customHeight="1" x14ac:dyDescent="0.2">
      <c r="A7" s="25" t="s">
        <v>1</v>
      </c>
      <c r="B7" s="26"/>
      <c r="C7" s="27">
        <f t="shared" ref="C7" si="2">SUM(C4:C6)</f>
        <v>1675</v>
      </c>
      <c r="D7" s="27">
        <f t="shared" ref="D7" si="3">SUM(D4:D6)</f>
        <v>1729.5022466254909</v>
      </c>
      <c r="E7" s="27">
        <f t="shared" ref="E7" si="4">SUM(E4:E6)</f>
        <v>1786.2518809574688</v>
      </c>
      <c r="F7" s="27">
        <f t="shared" ref="F7" si="5">SUM(F4:F6)</f>
        <v>1845.3539357428417</v>
      </c>
      <c r="G7" s="27">
        <f t="shared" ref="G7" si="6">SUM(G4:G6)</f>
        <v>1906.9186750875242</v>
      </c>
      <c r="H7" s="27">
        <f t="shared" ref="H7" si="7">SUM(H4:H6)</f>
        <v>1971.0618631304242</v>
      </c>
      <c r="I7" s="27">
        <f t="shared" ref="I7" si="8">SUM(I4:I6)</f>
        <v>2037.9050467131563</v>
      </c>
      <c r="J7" s="27">
        <f t="shared" ref="J7" si="9">SUM(J4:J6)</f>
        <v>2107.5758527792295</v>
      </c>
      <c r="K7" s="27">
        <f t="shared" ref="K7" si="10">SUM(K4:K6)</f>
        <v>2180.2083012750259</v>
      </c>
      <c r="L7" s="27">
        <f t="shared" ref="L7" si="11">SUM(L4:L6)</f>
        <v>2255.9431343655019</v>
      </c>
      <c r="M7" s="27">
        <f t="shared" ref="M7" si="12">SUM(M4:M6)</f>
        <v>2334.9281628202898</v>
      </c>
      <c r="N7" s="27">
        <f t="shared" ref="N7" si="13">SUM(N4:N6)</f>
        <v>2417.3186304708702</v>
      </c>
      <c r="O7" s="32">
        <f>SUM(C7:N7)</f>
        <v>24247.967729967819</v>
      </c>
      <c r="P7" s="27">
        <v>24247.967729967819</v>
      </c>
      <c r="Q7" s="42">
        <f t="shared" si="1"/>
        <v>0</v>
      </c>
    </row>
    <row r="8" spans="1:17" ht="20" customHeight="1" x14ac:dyDescent="0.2">
      <c r="A8" s="11" t="s">
        <v>21</v>
      </c>
      <c r="B8" s="19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9"/>
      <c r="P8" s="13"/>
      <c r="Q8" s="40">
        <f t="shared" si="1"/>
        <v>0</v>
      </c>
    </row>
    <row r="9" spans="1:17" ht="20" customHeight="1" x14ac:dyDescent="0.2">
      <c r="A9" s="6" t="s">
        <v>2</v>
      </c>
      <c r="B9" s="19"/>
      <c r="C9" s="10">
        <f>Acquisition!B10</f>
        <v>50</v>
      </c>
      <c r="D9" s="10">
        <f>Acquisition!C10</f>
        <v>52.634761210249593</v>
      </c>
      <c r="E9" s="10">
        <f>Acquisition!D10</f>
        <v>55.408361753199898</v>
      </c>
      <c r="F9" s="10">
        <f>Acquisition!E10</f>
        <v>58.328117798616056</v>
      </c>
      <c r="G9" s="10">
        <f>Acquisition!F10</f>
        <v>61.401731043469297</v>
      </c>
      <c r="H9" s="10">
        <f>Acquisition!G10</f>
        <v>64.637309027379516</v>
      </c>
      <c r="I9" s="10">
        <f>Acquisition!H10</f>
        <v>68.043386518584626</v>
      </c>
      <c r="J9" s="10">
        <f>Acquisition!I10</f>
        <v>71.628948026848363</v>
      </c>
      <c r="K9" s="10">
        <f>Acquisition!J10</f>
        <v>75.403451502690828</v>
      </c>
      <c r="L9" s="10">
        <f>Acquisition!K10</f>
        <v>79.376853285455354</v>
      </c>
      <c r="M9" s="10">
        <f>Acquisition!L10</f>
        <v>83.559634366019168</v>
      </c>
      <c r="N9" s="10">
        <f>Acquisition!M10</f>
        <v>87.96282803342369</v>
      </c>
      <c r="O9" s="30">
        <f>SUM(C9:N9)</f>
        <v>808.38538256593631</v>
      </c>
      <c r="P9" s="10">
        <v>808.38538256593631</v>
      </c>
      <c r="Q9" s="40">
        <f t="shared" si="1"/>
        <v>0</v>
      </c>
    </row>
    <row r="10" spans="1:17" ht="20" customHeight="1" x14ac:dyDescent="0.2">
      <c r="A10" s="15" t="s">
        <v>61</v>
      </c>
      <c r="B10" s="20"/>
      <c r="C10" s="16">
        <f>Acquisition!B25</f>
        <v>37.5</v>
      </c>
      <c r="D10" s="16">
        <f>Acquisition!C25</f>
        <v>38.371285089224621</v>
      </c>
      <c r="E10" s="16">
        <f>Acquisition!D25</f>
        <v>39.262813850628064</v>
      </c>
      <c r="F10" s="16">
        <f>Acquisition!E25</f>
        <v>40.175056631136179</v>
      </c>
      <c r="G10" s="16">
        <f>Acquisition!F25</f>
        <v>41.108494705841885</v>
      </c>
      <c r="H10" s="16">
        <f>Acquisition!G25</f>
        <v>42.063620531913081</v>
      </c>
      <c r="I10" s="16">
        <f>Acquisition!H25</f>
        <v>43.040938008399991</v>
      </c>
      <c r="J10" s="16">
        <f>Acquisition!I25</f>
        <v>44.040962742078939</v>
      </c>
      <c r="K10" s="16">
        <f>Acquisition!J25</f>
        <v>45.064222319472833</v>
      </c>
      <c r="L10" s="16">
        <f>Acquisition!K25</f>
        <v>46.111256585191775</v>
      </c>
      <c r="M10" s="16">
        <f>Acquisition!L25</f>
        <v>47.182617926740818</v>
      </c>
      <c r="N10" s="16">
        <f>Acquisition!M25</f>
        <v>48.278871565944868</v>
      </c>
      <c r="O10" s="31">
        <f>SUM(C10:N10)</f>
        <v>512.20013995657303</v>
      </c>
      <c r="P10" s="16">
        <v>512.20013995657303</v>
      </c>
      <c r="Q10" s="41">
        <f t="shared" si="1"/>
        <v>0</v>
      </c>
    </row>
    <row r="11" spans="1:17" ht="20" customHeight="1" x14ac:dyDescent="0.2">
      <c r="A11" s="6" t="s">
        <v>35</v>
      </c>
      <c r="B11" s="19"/>
      <c r="C11" s="10">
        <f>Acquisition!B40</f>
        <v>135</v>
      </c>
      <c r="D11" s="10">
        <f>Acquisition!C40</f>
        <v>138.3075</v>
      </c>
      <c r="E11" s="10">
        <f>Acquisition!D40</f>
        <v>141.73281575008582</v>
      </c>
      <c r="F11" s="10">
        <f>Acquisition!E40</f>
        <v>145.28106720163979</v>
      </c>
      <c r="G11" s="10">
        <f>Acquisition!F40</f>
        <v>148.95762038165455</v>
      </c>
      <c r="H11" s="10">
        <f>Acquisition!G40</f>
        <v>152.76809981955756</v>
      </c>
      <c r="I11" s="10">
        <f>Acquisition!H40</f>
        <v>156.71840161639534</v>
      </c>
      <c r="J11" s="10">
        <f>Acquisition!I40</f>
        <v>160.81470718993873</v>
      </c>
      <c r="K11" s="10">
        <f>Acquisition!J40</f>
        <v>165.06349773102932</v>
      </c>
      <c r="L11" s="10">
        <f>Acquisition!K40</f>
        <v>169.47156940834495</v>
      </c>
      <c r="M11" s="10">
        <f>Acquisition!L40</f>
        <v>174.04604936071081</v>
      </c>
      <c r="N11" s="10">
        <f>Acquisition!M40</f>
        <v>178.79441251814032</v>
      </c>
      <c r="O11" s="30">
        <f>SUM(C11:N11)</f>
        <v>1866.955740977497</v>
      </c>
      <c r="P11" s="10">
        <v>1866.955740977497</v>
      </c>
      <c r="Q11" s="40">
        <f t="shared" si="1"/>
        <v>0</v>
      </c>
    </row>
    <row r="12" spans="1:17" ht="20" customHeight="1" x14ac:dyDescent="0.2">
      <c r="A12" s="25" t="s">
        <v>1</v>
      </c>
      <c r="B12" s="26"/>
      <c r="C12" s="27">
        <f t="shared" ref="C12" si="14">SUM(C9:C11)</f>
        <v>222.5</v>
      </c>
      <c r="D12" s="27">
        <f t="shared" ref="D12" si="15">SUM(D9:D11)</f>
        <v>229.31354629947421</v>
      </c>
      <c r="E12" s="27">
        <f t="shared" ref="E12" si="16">SUM(E9:E11)</f>
        <v>236.4039913539138</v>
      </c>
      <c r="F12" s="27">
        <f t="shared" ref="F12:N12" si="17">SUM(F9:F11)</f>
        <v>243.78424163139204</v>
      </c>
      <c r="G12" s="27">
        <f t="shared" si="17"/>
        <v>251.46784613096574</v>
      </c>
      <c r="H12" s="27">
        <f t="shared" si="17"/>
        <v>259.46902937885017</v>
      </c>
      <c r="I12" s="27">
        <f t="shared" si="17"/>
        <v>267.80272614337997</v>
      </c>
      <c r="J12" s="27">
        <f t="shared" si="17"/>
        <v>276.48461795886601</v>
      </c>
      <c r="K12" s="27">
        <f t="shared" si="17"/>
        <v>285.53117155319296</v>
      </c>
      <c r="L12" s="27">
        <f t="shared" si="17"/>
        <v>294.9596792789921</v>
      </c>
      <c r="M12" s="27">
        <f t="shared" si="17"/>
        <v>304.7883016534708</v>
      </c>
      <c r="N12" s="27">
        <f t="shared" si="17"/>
        <v>315.03611211750888</v>
      </c>
      <c r="O12" s="32">
        <f>SUM(C12:N12)</f>
        <v>3187.5412635000062</v>
      </c>
      <c r="P12" s="27">
        <v>3187.5412635000062</v>
      </c>
      <c r="Q12" s="42">
        <f t="shared" si="1"/>
        <v>0</v>
      </c>
    </row>
    <row r="13" spans="1:17" ht="20" customHeight="1" x14ac:dyDescent="0.2">
      <c r="A13" s="11" t="s">
        <v>17</v>
      </c>
      <c r="B13" s="19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9"/>
      <c r="P13" s="13"/>
      <c r="Q13" s="40">
        <f t="shared" si="1"/>
        <v>0</v>
      </c>
    </row>
    <row r="14" spans="1:17" ht="20" customHeight="1" x14ac:dyDescent="0.2">
      <c r="A14" s="12" t="s">
        <v>22</v>
      </c>
      <c r="B14" s="21">
        <v>60000</v>
      </c>
      <c r="C14" s="5">
        <f t="shared" ref="C14:E14" si="18">B14+C7</f>
        <v>61675</v>
      </c>
      <c r="D14" s="5">
        <f t="shared" si="18"/>
        <v>63404.502246625489</v>
      </c>
      <c r="E14" s="5">
        <f t="shared" si="18"/>
        <v>65190.754127582957</v>
      </c>
      <c r="F14" s="5">
        <f t="shared" ref="F14:N14" si="19">E14+F7</f>
        <v>67036.108063325795</v>
      </c>
      <c r="G14" s="5">
        <f t="shared" si="19"/>
        <v>68943.026738413319</v>
      </c>
      <c r="H14" s="5">
        <f t="shared" si="19"/>
        <v>70914.088601543743</v>
      </c>
      <c r="I14" s="5">
        <f t="shared" si="19"/>
        <v>72951.993648256903</v>
      </c>
      <c r="J14" s="5">
        <f t="shared" si="19"/>
        <v>75059.569501036138</v>
      </c>
      <c r="K14" s="5">
        <f t="shared" si="19"/>
        <v>77239.77780231116</v>
      </c>
      <c r="L14" s="5">
        <f t="shared" si="19"/>
        <v>79495.720936676662</v>
      </c>
      <c r="M14" s="5">
        <f t="shared" si="19"/>
        <v>81830.64909949695</v>
      </c>
      <c r="N14" s="5">
        <f t="shared" si="19"/>
        <v>84247.967729967815</v>
      </c>
      <c r="O14" s="21">
        <f>N14</f>
        <v>84247.967729967815</v>
      </c>
      <c r="P14" s="5">
        <v>84247.967729967815</v>
      </c>
      <c r="Q14" s="40">
        <f t="shared" si="1"/>
        <v>0</v>
      </c>
    </row>
    <row r="15" spans="1:17" ht="20" customHeight="1" x14ac:dyDescent="0.2">
      <c r="A15" s="15" t="s">
        <v>25</v>
      </c>
      <c r="B15" s="22">
        <f>B16/B14</f>
        <v>8.3333333333333329E-2</v>
      </c>
      <c r="C15" s="17">
        <f t="shared" ref="C15:E15" si="20">C16/C14</f>
        <v>8.3056343737332797E-2</v>
      </c>
      <c r="D15" s="17">
        <f t="shared" si="20"/>
        <v>8.2791652963080484E-2</v>
      </c>
      <c r="E15" s="17">
        <f t="shared" si="20"/>
        <v>8.2539009384625731E-2</v>
      </c>
      <c r="F15" s="17">
        <f t="shared" ref="F15:O15" si="21">F16/F14</f>
        <v>8.2298168291820364E-2</v>
      </c>
      <c r="G15" s="17">
        <f t="shared" si="21"/>
        <v>8.2068891355217874E-2</v>
      </c>
      <c r="H15" s="17">
        <f t="shared" si="21"/>
        <v>8.1850946116866857E-2</v>
      </c>
      <c r="I15" s="17">
        <f t="shared" si="21"/>
        <v>8.1644105506036971E-2</v>
      </c>
      <c r="J15" s="17">
        <f t="shared" si="21"/>
        <v>8.1448147379030986E-2</v>
      </c>
      <c r="K15" s="17">
        <f t="shared" si="21"/>
        <v>8.1262854082341129E-2</v>
      </c>
      <c r="L15" s="17">
        <f t="shared" si="21"/>
        <v>8.1088012038501869E-2</v>
      </c>
      <c r="M15" s="17">
        <f t="shared" si="21"/>
        <v>8.0923411354076005E-2</v>
      </c>
      <c r="N15" s="17">
        <f t="shared" si="21"/>
        <v>8.0768845449285434E-2</v>
      </c>
      <c r="O15" s="22">
        <f t="shared" si="21"/>
        <v>8.0768845449285434E-2</v>
      </c>
      <c r="P15" s="17">
        <v>8.0768845449285434E-2</v>
      </c>
      <c r="Q15" s="41">
        <f t="shared" si="1"/>
        <v>0</v>
      </c>
    </row>
    <row r="16" spans="1:17" ht="20" customHeight="1" x14ac:dyDescent="0.2">
      <c r="A16" s="6" t="s">
        <v>24</v>
      </c>
      <c r="B16" s="21">
        <v>5000</v>
      </c>
      <c r="C16" s="5">
        <f t="shared" ref="C16" si="22">B16*(1-C17)+C12</f>
        <v>5122.5</v>
      </c>
      <c r="D16" s="5">
        <f t="shared" ref="D16" si="23">C16*(1-D17)+D12</f>
        <v>5249.3635462994744</v>
      </c>
      <c r="E16" s="5">
        <f t="shared" ref="E16" si="24">D16*(1-E17)+E12</f>
        <v>5380.7802667273982</v>
      </c>
      <c r="F16" s="5">
        <f t="shared" ref="F16:N16" si="25">E16*(1-F17)+F12</f>
        <v>5516.9489030242421</v>
      </c>
      <c r="G16" s="5">
        <f t="shared" si="25"/>
        <v>5658.0777710947232</v>
      </c>
      <c r="H16" s="5">
        <f t="shared" si="25"/>
        <v>5804.3852450516788</v>
      </c>
      <c r="I16" s="5">
        <f t="shared" si="25"/>
        <v>5956.1002662940255</v>
      </c>
      <c r="J16" s="5">
        <f t="shared" si="25"/>
        <v>6113.4628789270109</v>
      </c>
      <c r="K16" s="5">
        <f t="shared" si="25"/>
        <v>6276.724792901663</v>
      </c>
      <c r="L16" s="5">
        <f t="shared" si="25"/>
        <v>6446.149976322622</v>
      </c>
      <c r="M16" s="5">
        <f t="shared" si="25"/>
        <v>6622.0152784496404</v>
      </c>
      <c r="N16" s="5">
        <f t="shared" si="25"/>
        <v>6804.6110849981569</v>
      </c>
      <c r="O16" s="21">
        <f>N16</f>
        <v>6804.6110849981569</v>
      </c>
      <c r="P16" s="5">
        <v>6804.6110849981569</v>
      </c>
      <c r="Q16" s="40">
        <f t="shared" si="1"/>
        <v>0</v>
      </c>
    </row>
    <row r="17" spans="1:17" ht="20" customHeight="1" x14ac:dyDescent="0.2">
      <c r="A17" s="15" t="s">
        <v>45</v>
      </c>
      <c r="B17" s="23"/>
      <c r="C17" s="17">
        <v>0.02</v>
      </c>
      <c r="D17" s="17">
        <v>0.02</v>
      </c>
      <c r="E17" s="17">
        <v>0.02</v>
      </c>
      <c r="F17" s="17">
        <v>0.02</v>
      </c>
      <c r="G17" s="17">
        <v>0.02</v>
      </c>
      <c r="H17" s="17">
        <v>0.02</v>
      </c>
      <c r="I17" s="17">
        <v>0.02</v>
      </c>
      <c r="J17" s="17">
        <v>0.02</v>
      </c>
      <c r="K17" s="17">
        <v>0.02</v>
      </c>
      <c r="L17" s="17">
        <v>0.02</v>
      </c>
      <c r="M17" s="17">
        <v>0.02</v>
      </c>
      <c r="N17" s="17">
        <v>0.02</v>
      </c>
      <c r="O17" s="23"/>
      <c r="P17" s="18"/>
      <c r="Q17" s="41">
        <f t="shared" si="1"/>
        <v>0</v>
      </c>
    </row>
    <row r="18" spans="1:17" ht="20" customHeight="1" x14ac:dyDescent="0.2">
      <c r="A18" s="6" t="s">
        <v>18</v>
      </c>
      <c r="B18" s="24">
        <f ca="1">B16*AVERAGE('Revenue cohorts'!C34:T34)</f>
        <v>584472.66958114796</v>
      </c>
      <c r="C18" s="14">
        <f ca="1">(B18*(1-C17)+'New users revenue'!F17)*(1+$E$39)</f>
        <v>605956.10597750847</v>
      </c>
      <c r="D18" s="14">
        <f ca="1">(C18*(1-D17)+'New users revenue'!G17)*(1+$E$39)</f>
        <v>618984.99146367109</v>
      </c>
      <c r="E18" s="14">
        <f ca="1">(D18*(1-E17)+'New users revenue'!H17)*(1+$E$39)</f>
        <v>632488.03740627912</v>
      </c>
      <c r="F18" s="14">
        <f ca="1">(E18*(1-F17)+'New users revenue'!I17)*(1+$E$39)</f>
        <v>647037.91059127683</v>
      </c>
      <c r="G18" s="14">
        <f ca="1">(F18*(1-G17)+'New users revenue'!J17)*(1+$E$39)</f>
        <v>663047.13275200455</v>
      </c>
      <c r="H18" s="14">
        <f ca="1">(G18*(1-H17)+'New users revenue'!K17)*(1+$E$39)</f>
        <v>679657.18386372237</v>
      </c>
      <c r="I18" s="14">
        <f ca="1">(H18*(1-I17)+'New users revenue'!L17)*(1+$E$39)</f>
        <v>697847.35477594519</v>
      </c>
      <c r="J18" s="14">
        <f ca="1">(I18*(1-J17)+'New users revenue'!M17)*(1+$E$39)</f>
        <v>717134.03606180148</v>
      </c>
      <c r="K18" s="14">
        <f ca="1">(J18*(1-K17)+'New users revenue'!N17)*(1+$E$39)</f>
        <v>738010.83578452514</v>
      </c>
      <c r="L18" s="14">
        <f ca="1">(K18*(1-L17)+'New users revenue'!O17)*(1+$E$39)</f>
        <v>759248.95563162002</v>
      </c>
      <c r="M18" s="14">
        <f ca="1">(L18*(1-M17)+'New users revenue'!P17)*(1+$E$39)</f>
        <v>780376.87925870228</v>
      </c>
      <c r="N18" s="14">
        <f ca="1">(M18*(1-N17)+'New users revenue'!Q17)*(1+$E$39)</f>
        <v>802387.40249117266</v>
      </c>
      <c r="O18" s="24">
        <f ca="1">SUM(C18:N18)</f>
        <v>8342176.8260582294</v>
      </c>
      <c r="P18" s="14">
        <v>8342176.8260582294</v>
      </c>
      <c r="Q18" s="43">
        <f t="shared" ca="1" si="1"/>
        <v>0</v>
      </c>
    </row>
    <row r="19" spans="1:17" ht="20" customHeight="1" x14ac:dyDescent="0.2">
      <c r="A19" s="25" t="s">
        <v>26</v>
      </c>
      <c r="B19" s="26"/>
      <c r="C19" s="28">
        <f t="shared" ref="C19" ca="1" si="26">C18/B18-1</f>
        <v>3.675695633767817E-2</v>
      </c>
      <c r="D19" s="28">
        <f t="shared" ref="D19" ca="1" si="27">D18/C18-1</f>
        <v>2.1501368428567647E-2</v>
      </c>
      <c r="E19" s="28">
        <f t="shared" ref="E19" ca="1" si="28">E18/D18-1</f>
        <v>2.1814819630243898E-2</v>
      </c>
      <c r="F19" s="28">
        <f t="shared" ref="F19" ca="1" si="29">F18/E18-1</f>
        <v>2.3004187153743194E-2</v>
      </c>
      <c r="G19" s="28">
        <f t="shared" ref="G19:N19" ca="1" si="30">G18/F18-1</f>
        <v>2.474232482931038E-2</v>
      </c>
      <c r="H19" s="28">
        <f t="shared" ca="1" si="30"/>
        <v>2.5051086553646851E-2</v>
      </c>
      <c r="I19" s="28">
        <f t="shared" ca="1" si="30"/>
        <v>2.6763744052280991E-2</v>
      </c>
      <c r="J19" s="28">
        <f t="shared" ca="1" si="30"/>
        <v>2.7637392552771978E-2</v>
      </c>
      <c r="K19" s="28">
        <f t="shared" ca="1" si="30"/>
        <v>2.9111433390290875E-2</v>
      </c>
      <c r="L19" s="28">
        <f t="shared" ca="1" si="30"/>
        <v>2.8777517642431638E-2</v>
      </c>
      <c r="M19" s="28">
        <f t="shared" ca="1" si="30"/>
        <v>2.7827398997876784E-2</v>
      </c>
      <c r="N19" s="28">
        <f t="shared" ca="1" si="30"/>
        <v>2.8204991482293273E-2</v>
      </c>
      <c r="O19" s="33"/>
      <c r="P19" s="29"/>
      <c r="Q19" s="44"/>
    </row>
    <row r="20" spans="1:17" ht="20" customHeight="1" x14ac:dyDescent="0.2">
      <c r="A20" s="1"/>
    </row>
    <row r="21" spans="1:17" ht="30" customHeight="1" x14ac:dyDescent="0.2">
      <c r="A21" s="122" t="s">
        <v>33</v>
      </c>
      <c r="B21" s="122"/>
      <c r="C21" s="122"/>
      <c r="D21" s="122"/>
      <c r="E21" s="122"/>
      <c r="F21" s="122"/>
    </row>
    <row r="22" spans="1:17" ht="20" customHeight="1" x14ac:dyDescent="0.25">
      <c r="A22" s="83" t="s">
        <v>43</v>
      </c>
      <c r="B22" s="83" t="s">
        <v>39</v>
      </c>
      <c r="C22" s="83"/>
      <c r="D22" s="83" t="s">
        <v>40</v>
      </c>
      <c r="E22" s="83" t="s">
        <v>41</v>
      </c>
      <c r="F22" s="97" t="s">
        <v>42</v>
      </c>
    </row>
    <row r="23" spans="1:17" ht="20" customHeight="1" x14ac:dyDescent="0.2">
      <c r="A23" s="45" t="s">
        <v>34</v>
      </c>
      <c r="B23" s="121" t="s">
        <v>2</v>
      </c>
      <c r="C23" s="121"/>
      <c r="D23" s="7">
        <v>15</v>
      </c>
      <c r="E23" s="9">
        <v>0</v>
      </c>
      <c r="F23" s="46">
        <f>D23*(1+E23)</f>
        <v>15</v>
      </c>
    </row>
    <row r="24" spans="1:17" ht="20" customHeight="1" x14ac:dyDescent="0.2">
      <c r="A24" s="45"/>
      <c r="B24" s="119" t="s">
        <v>28</v>
      </c>
      <c r="C24" s="119"/>
      <c r="D24" s="47">
        <v>0.25</v>
      </c>
      <c r="E24" s="9">
        <v>0</v>
      </c>
      <c r="F24" s="48">
        <f t="shared" ref="F24:F38" si="31">D24*(1+E24)</f>
        <v>0.25</v>
      </c>
    </row>
    <row r="25" spans="1:17" ht="20" customHeight="1" x14ac:dyDescent="0.2">
      <c r="A25" s="45"/>
      <c r="B25" s="121" t="s">
        <v>32</v>
      </c>
      <c r="C25" s="121"/>
      <c r="D25" s="8">
        <v>0.1</v>
      </c>
      <c r="E25" s="114">
        <v>0</v>
      </c>
      <c r="F25" s="49">
        <f t="shared" si="31"/>
        <v>0.1</v>
      </c>
    </row>
    <row r="26" spans="1:17" ht="20" customHeight="1" x14ac:dyDescent="0.2">
      <c r="A26" s="45"/>
      <c r="B26" s="119" t="s">
        <v>59</v>
      </c>
      <c r="C26" s="119"/>
      <c r="D26" s="47">
        <v>0.3</v>
      </c>
      <c r="E26" s="9">
        <v>0</v>
      </c>
      <c r="F26" s="111">
        <f t="shared" si="31"/>
        <v>0.3</v>
      </c>
    </row>
    <row r="27" spans="1:17" ht="20" customHeight="1" x14ac:dyDescent="0.2">
      <c r="A27" s="50" t="s">
        <v>64</v>
      </c>
      <c r="B27" s="115" t="s">
        <v>2</v>
      </c>
      <c r="C27" s="115"/>
      <c r="D27" s="35">
        <v>20</v>
      </c>
      <c r="E27" s="36">
        <v>0</v>
      </c>
      <c r="F27" s="51">
        <f t="shared" si="31"/>
        <v>20</v>
      </c>
    </row>
    <row r="28" spans="1:17" ht="20" customHeight="1" x14ac:dyDescent="0.2">
      <c r="A28" s="45"/>
      <c r="B28" s="118" t="s">
        <v>27</v>
      </c>
      <c r="C28" s="119"/>
      <c r="D28" s="47">
        <v>0.5</v>
      </c>
      <c r="E28" s="9">
        <v>0</v>
      </c>
      <c r="F28" s="48">
        <f t="shared" si="31"/>
        <v>0.5</v>
      </c>
    </row>
    <row r="29" spans="1:17" ht="20" customHeight="1" x14ac:dyDescent="0.2">
      <c r="A29" s="45"/>
      <c r="B29" s="120" t="s">
        <v>28</v>
      </c>
      <c r="C29" s="121"/>
      <c r="D29" s="8">
        <v>0.8</v>
      </c>
      <c r="E29" s="9">
        <v>0</v>
      </c>
      <c r="F29" s="49">
        <f t="shared" si="31"/>
        <v>0.8</v>
      </c>
    </row>
    <row r="30" spans="1:17" ht="20" customHeight="1" x14ac:dyDescent="0.2">
      <c r="A30" s="45"/>
      <c r="B30" s="118" t="s">
        <v>29</v>
      </c>
      <c r="C30" s="119"/>
      <c r="D30" s="47">
        <v>0.6</v>
      </c>
      <c r="E30" s="9">
        <v>0</v>
      </c>
      <c r="F30" s="48">
        <f t="shared" si="31"/>
        <v>0.6</v>
      </c>
    </row>
    <row r="31" spans="1:17" ht="20" customHeight="1" x14ac:dyDescent="0.2">
      <c r="A31" s="45"/>
      <c r="B31" s="120" t="s">
        <v>30</v>
      </c>
      <c r="C31" s="121"/>
      <c r="D31" s="8">
        <v>0.5</v>
      </c>
      <c r="E31" s="9">
        <v>0</v>
      </c>
      <c r="F31" s="49">
        <f t="shared" si="31"/>
        <v>0.5</v>
      </c>
    </row>
    <row r="32" spans="1:17" ht="20" customHeight="1" x14ac:dyDescent="0.2">
      <c r="A32" s="45"/>
      <c r="B32" s="118" t="s">
        <v>32</v>
      </c>
      <c r="C32" s="119"/>
      <c r="D32" s="47">
        <v>0.25</v>
      </c>
      <c r="E32" s="114">
        <v>0</v>
      </c>
      <c r="F32" s="48">
        <f t="shared" si="31"/>
        <v>0.25</v>
      </c>
    </row>
    <row r="33" spans="1:6" ht="20" customHeight="1" x14ac:dyDescent="0.2">
      <c r="A33" s="45"/>
      <c r="B33" s="120" t="s">
        <v>59</v>
      </c>
      <c r="C33" s="121"/>
      <c r="D33" s="70">
        <v>0.4</v>
      </c>
      <c r="E33" s="9">
        <v>0</v>
      </c>
      <c r="F33" s="109">
        <f t="shared" si="31"/>
        <v>0.4</v>
      </c>
    </row>
    <row r="34" spans="1:6" ht="20" customHeight="1" x14ac:dyDescent="0.2">
      <c r="A34" s="50" t="s">
        <v>35</v>
      </c>
      <c r="B34" s="115" t="s">
        <v>36</v>
      </c>
      <c r="C34" s="115"/>
      <c r="D34" s="37">
        <v>0.1</v>
      </c>
      <c r="E34" s="36">
        <v>0</v>
      </c>
      <c r="F34" s="52">
        <f t="shared" si="31"/>
        <v>0.1</v>
      </c>
    </row>
    <row r="35" spans="1:6" ht="20" customHeight="1" x14ac:dyDescent="0.2">
      <c r="A35" s="45"/>
      <c r="B35" s="118" t="s">
        <v>8</v>
      </c>
      <c r="C35" s="119"/>
      <c r="D35" s="53">
        <v>3</v>
      </c>
      <c r="E35" s="9">
        <v>0</v>
      </c>
      <c r="F35" s="54">
        <f t="shared" si="31"/>
        <v>3</v>
      </c>
    </row>
    <row r="36" spans="1:6" ht="20" customHeight="1" x14ac:dyDescent="0.2">
      <c r="A36" s="45"/>
      <c r="B36" s="120" t="s">
        <v>37</v>
      </c>
      <c r="C36" s="121"/>
      <c r="D36" s="8">
        <v>0.9</v>
      </c>
      <c r="E36" s="9">
        <v>0</v>
      </c>
      <c r="F36" s="49">
        <f t="shared" si="31"/>
        <v>0.9</v>
      </c>
    </row>
    <row r="37" spans="1:6" ht="20" customHeight="1" x14ac:dyDescent="0.2">
      <c r="A37" s="45"/>
      <c r="B37" s="118" t="s">
        <v>28</v>
      </c>
      <c r="C37" s="119"/>
      <c r="D37" s="47">
        <v>0.5</v>
      </c>
      <c r="E37" s="9">
        <v>0</v>
      </c>
      <c r="F37" s="48">
        <f t="shared" si="31"/>
        <v>0.5</v>
      </c>
    </row>
    <row r="38" spans="1:6" ht="20" customHeight="1" x14ac:dyDescent="0.2">
      <c r="A38" s="45"/>
      <c r="B38" s="121" t="s">
        <v>32</v>
      </c>
      <c r="C38" s="121"/>
      <c r="D38" s="8">
        <v>0.2</v>
      </c>
      <c r="E38" s="114">
        <v>0</v>
      </c>
      <c r="F38" s="49">
        <f t="shared" si="31"/>
        <v>0.2</v>
      </c>
    </row>
    <row r="39" spans="1:6" ht="20" customHeight="1" x14ac:dyDescent="0.2">
      <c r="A39" s="50" t="s">
        <v>17</v>
      </c>
      <c r="B39" s="115" t="s">
        <v>44</v>
      </c>
      <c r="C39" s="115"/>
      <c r="D39" s="38">
        <v>100</v>
      </c>
      <c r="E39" s="36">
        <v>0</v>
      </c>
      <c r="F39" s="55">
        <f>D39*(1+E39)</f>
        <v>100</v>
      </c>
    </row>
    <row r="40" spans="1:6" ht="20" customHeight="1" x14ac:dyDescent="0.2">
      <c r="A40" s="56"/>
      <c r="B40" s="116" t="s">
        <v>49</v>
      </c>
      <c r="C40" s="117"/>
      <c r="D40" s="57">
        <v>0.02</v>
      </c>
      <c r="E40" s="58">
        <v>0</v>
      </c>
      <c r="F40" s="59">
        <f>D40*(1+E40)</f>
        <v>0.02</v>
      </c>
    </row>
  </sheetData>
  <mergeCells count="20">
    <mergeCell ref="A1:Q1"/>
    <mergeCell ref="A21:F21"/>
    <mergeCell ref="B25:C25"/>
    <mergeCell ref="B26:C26"/>
    <mergeCell ref="B33:C33"/>
    <mergeCell ref="B27:C27"/>
    <mergeCell ref="B28:C28"/>
    <mergeCell ref="B29:C29"/>
    <mergeCell ref="B30:C30"/>
    <mergeCell ref="B31:C31"/>
    <mergeCell ref="B32:C32"/>
    <mergeCell ref="B23:C23"/>
    <mergeCell ref="B24:C24"/>
    <mergeCell ref="B39:C39"/>
    <mergeCell ref="B40:C40"/>
    <mergeCell ref="B34:C34"/>
    <mergeCell ref="B35:C35"/>
    <mergeCell ref="B36:C36"/>
    <mergeCell ref="B37:C37"/>
    <mergeCell ref="B38:C38"/>
  </mergeCells>
  <pageMargins left="0.7" right="0.7" top="0.75" bottom="0.75" header="0.3" footer="0.3"/>
  <pageSetup paperSize="9" orientation="portrait" horizontalDpi="0" verticalDpi="0"/>
  <ignoredErrors>
    <ignoredError sqref="O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A5C2-F761-844D-8430-8C0D10804936}">
  <dimension ref="A1:M40"/>
  <sheetViews>
    <sheetView showGridLines="0" workbookViewId="0">
      <selection activeCell="F17" sqref="F17"/>
    </sheetView>
  </sheetViews>
  <sheetFormatPr baseColWidth="10" defaultRowHeight="20" customHeight="1" x14ac:dyDescent="0.2"/>
  <cols>
    <col min="1" max="1" width="24.83203125" customWidth="1"/>
  </cols>
  <sheetData>
    <row r="1" spans="1:13" ht="30" customHeight="1" x14ac:dyDescent="0.2">
      <c r="A1" s="124" t="s">
        <v>14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3" ht="25" customHeight="1" x14ac:dyDescent="0.25">
      <c r="A2" s="125" t="s">
        <v>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7"/>
    </row>
    <row r="3" spans="1:13" ht="20" customHeight="1" x14ac:dyDescent="0.2">
      <c r="A3" s="65" t="s">
        <v>0</v>
      </c>
      <c r="B3" s="81">
        <f>Overview!C$2</f>
        <v>44013</v>
      </c>
      <c r="C3" s="81">
        <f>Overview!D$2</f>
        <v>44044</v>
      </c>
      <c r="D3" s="81">
        <f>Overview!E$2</f>
        <v>44075</v>
      </c>
      <c r="E3" s="81">
        <f>Overview!F$2</f>
        <v>44105</v>
      </c>
      <c r="F3" s="81">
        <f>Overview!G$2</f>
        <v>44136</v>
      </c>
      <c r="G3" s="81">
        <f>Overview!H$2</f>
        <v>44166</v>
      </c>
      <c r="H3" s="81">
        <f>Overview!I$2</f>
        <v>44197</v>
      </c>
      <c r="I3" s="81">
        <f>Overview!J$2</f>
        <v>44228</v>
      </c>
      <c r="J3" s="81">
        <f>Overview!K$2</f>
        <v>44256</v>
      </c>
      <c r="K3" s="81">
        <f>Overview!L$2</f>
        <v>44287</v>
      </c>
      <c r="L3" s="81">
        <f>Overview!M$2</f>
        <v>44317</v>
      </c>
      <c r="M3" s="82">
        <f>Overview!N$2</f>
        <v>44348</v>
      </c>
    </row>
    <row r="4" spans="1:13" ht="20" customHeight="1" x14ac:dyDescent="0.2">
      <c r="A4" s="45" t="s">
        <v>12</v>
      </c>
      <c r="B4" s="66">
        <v>30000</v>
      </c>
      <c r="C4" s="66">
        <f>B4+B12*MAX(B11,0)</f>
        <v>31580.856726149756</v>
      </c>
      <c r="D4" s="66">
        <f t="shared" ref="D4:M4" si="0">C4+C12*MAX(C11,0)</f>
        <v>33245.017051919938</v>
      </c>
      <c r="E4" s="66">
        <f t="shared" si="0"/>
        <v>34996.870679169631</v>
      </c>
      <c r="F4" s="66">
        <f t="shared" si="0"/>
        <v>36841.038626081579</v>
      </c>
      <c r="G4" s="66">
        <f t="shared" si="0"/>
        <v>38782.385416427707</v>
      </c>
      <c r="H4" s="66">
        <f t="shared" si="0"/>
        <v>40826.031911150771</v>
      </c>
      <c r="I4" s="66">
        <f t="shared" si="0"/>
        <v>42977.36881610901</v>
      </c>
      <c r="J4" s="66">
        <f t="shared" si="0"/>
        <v>45242.070901614497</v>
      </c>
      <c r="K4" s="66">
        <f t="shared" si="0"/>
        <v>47626.111971273211</v>
      </c>
      <c r="L4" s="66">
        <f t="shared" si="0"/>
        <v>50135.780619611498</v>
      </c>
      <c r="M4" s="67">
        <f t="shared" si="0"/>
        <v>52777.696820054211</v>
      </c>
    </row>
    <row r="5" spans="1:13" ht="20" customHeight="1" x14ac:dyDescent="0.2">
      <c r="A5" s="72" t="s">
        <v>13</v>
      </c>
      <c r="B5" s="53">
        <f>Overview!F23</f>
        <v>15</v>
      </c>
      <c r="C5" s="53">
        <f>B5</f>
        <v>15</v>
      </c>
      <c r="D5" s="53">
        <f t="shared" ref="D5:M5" si="1">C5</f>
        <v>15</v>
      </c>
      <c r="E5" s="53">
        <f t="shared" si="1"/>
        <v>15</v>
      </c>
      <c r="F5" s="53">
        <f t="shared" si="1"/>
        <v>15</v>
      </c>
      <c r="G5" s="53">
        <f t="shared" si="1"/>
        <v>15</v>
      </c>
      <c r="H5" s="53">
        <f t="shared" si="1"/>
        <v>15</v>
      </c>
      <c r="I5" s="53">
        <f t="shared" si="1"/>
        <v>15</v>
      </c>
      <c r="J5" s="53">
        <f t="shared" si="1"/>
        <v>15</v>
      </c>
      <c r="K5" s="53">
        <f t="shared" si="1"/>
        <v>15</v>
      </c>
      <c r="L5" s="53">
        <f t="shared" si="1"/>
        <v>15</v>
      </c>
      <c r="M5" s="54">
        <f t="shared" si="1"/>
        <v>15</v>
      </c>
    </row>
    <row r="6" spans="1:13" ht="20" customHeight="1" x14ac:dyDescent="0.2">
      <c r="A6" s="45" t="s">
        <v>9</v>
      </c>
      <c r="B6" s="66">
        <f>B4/B5</f>
        <v>2000</v>
      </c>
      <c r="C6" s="66">
        <f t="shared" ref="C6:M6" si="2">C4/C5</f>
        <v>2105.3904484099835</v>
      </c>
      <c r="D6" s="66">
        <f t="shared" si="2"/>
        <v>2216.3344701279957</v>
      </c>
      <c r="E6" s="66">
        <f t="shared" si="2"/>
        <v>2333.1247119446421</v>
      </c>
      <c r="F6" s="66">
        <f t="shared" si="2"/>
        <v>2456.0692417387718</v>
      </c>
      <c r="G6" s="66">
        <f t="shared" si="2"/>
        <v>2585.4923610951805</v>
      </c>
      <c r="H6" s="66">
        <f t="shared" si="2"/>
        <v>2721.7354607433849</v>
      </c>
      <c r="I6" s="66">
        <f t="shared" si="2"/>
        <v>2865.1579210739342</v>
      </c>
      <c r="J6" s="66">
        <f t="shared" si="2"/>
        <v>3016.138060107633</v>
      </c>
      <c r="K6" s="66">
        <f t="shared" si="2"/>
        <v>3175.0741314182142</v>
      </c>
      <c r="L6" s="66">
        <f t="shared" si="2"/>
        <v>3342.3853746407667</v>
      </c>
      <c r="M6" s="67">
        <f t="shared" si="2"/>
        <v>3518.5131213369473</v>
      </c>
    </row>
    <row r="7" spans="1:13" ht="20" customHeight="1" x14ac:dyDescent="0.2">
      <c r="A7" s="72" t="s">
        <v>28</v>
      </c>
      <c r="B7" s="47">
        <f>Overview!F24</f>
        <v>0.25</v>
      </c>
      <c r="C7" s="47">
        <f>B7</f>
        <v>0.25</v>
      </c>
      <c r="D7" s="47">
        <f t="shared" ref="D7:M7" si="3">C7</f>
        <v>0.25</v>
      </c>
      <c r="E7" s="47">
        <f t="shared" si="3"/>
        <v>0.25</v>
      </c>
      <c r="F7" s="47">
        <f t="shared" si="3"/>
        <v>0.25</v>
      </c>
      <c r="G7" s="47">
        <f t="shared" si="3"/>
        <v>0.25</v>
      </c>
      <c r="H7" s="47">
        <f t="shared" si="3"/>
        <v>0.25</v>
      </c>
      <c r="I7" s="47">
        <f t="shared" si="3"/>
        <v>0.25</v>
      </c>
      <c r="J7" s="47">
        <f t="shared" si="3"/>
        <v>0.25</v>
      </c>
      <c r="K7" s="47">
        <f t="shared" si="3"/>
        <v>0.25</v>
      </c>
      <c r="L7" s="47">
        <f t="shared" si="3"/>
        <v>0.25</v>
      </c>
      <c r="M7" s="48">
        <f t="shared" si="3"/>
        <v>0.25</v>
      </c>
    </row>
    <row r="8" spans="1:13" ht="20" customHeight="1" x14ac:dyDescent="0.2">
      <c r="A8" s="45" t="s">
        <v>22</v>
      </c>
      <c r="B8" s="68">
        <f>B6*B7</f>
        <v>500</v>
      </c>
      <c r="C8" s="68">
        <f t="shared" ref="C8:M8" si="4">C6*C7</f>
        <v>526.34761210249587</v>
      </c>
      <c r="D8" s="68">
        <f t="shared" si="4"/>
        <v>554.08361753199893</v>
      </c>
      <c r="E8" s="68">
        <f t="shared" si="4"/>
        <v>583.28117798616051</v>
      </c>
      <c r="F8" s="68">
        <f t="shared" si="4"/>
        <v>614.01731043469294</v>
      </c>
      <c r="G8" s="68">
        <f t="shared" si="4"/>
        <v>646.37309027379513</v>
      </c>
      <c r="H8" s="68">
        <f t="shared" si="4"/>
        <v>680.43386518584623</v>
      </c>
      <c r="I8" s="68">
        <f t="shared" si="4"/>
        <v>716.28948026848354</v>
      </c>
      <c r="J8" s="68">
        <f t="shared" si="4"/>
        <v>754.03451502690825</v>
      </c>
      <c r="K8" s="68">
        <f t="shared" si="4"/>
        <v>793.76853285455354</v>
      </c>
      <c r="L8" s="68">
        <f t="shared" si="4"/>
        <v>835.59634366019168</v>
      </c>
      <c r="M8" s="69">
        <f t="shared" si="4"/>
        <v>879.62828033423682</v>
      </c>
    </row>
    <row r="9" spans="1:13" ht="20" customHeight="1" x14ac:dyDescent="0.2">
      <c r="A9" s="72" t="s">
        <v>32</v>
      </c>
      <c r="B9" s="73">
        <f>Overview!F25</f>
        <v>0.1</v>
      </c>
      <c r="C9" s="47">
        <f>B9</f>
        <v>0.1</v>
      </c>
      <c r="D9" s="47">
        <f t="shared" ref="D9:M9" si="5">C9</f>
        <v>0.1</v>
      </c>
      <c r="E9" s="47">
        <f t="shared" si="5"/>
        <v>0.1</v>
      </c>
      <c r="F9" s="47">
        <f t="shared" si="5"/>
        <v>0.1</v>
      </c>
      <c r="G9" s="47">
        <f t="shared" si="5"/>
        <v>0.1</v>
      </c>
      <c r="H9" s="47">
        <f t="shared" si="5"/>
        <v>0.1</v>
      </c>
      <c r="I9" s="47">
        <f t="shared" si="5"/>
        <v>0.1</v>
      </c>
      <c r="J9" s="47">
        <f t="shared" si="5"/>
        <v>0.1</v>
      </c>
      <c r="K9" s="47">
        <f t="shared" si="5"/>
        <v>0.1</v>
      </c>
      <c r="L9" s="47">
        <f t="shared" si="5"/>
        <v>0.1</v>
      </c>
      <c r="M9" s="48">
        <f t="shared" si="5"/>
        <v>0.1</v>
      </c>
    </row>
    <row r="10" spans="1:13" ht="20" customHeight="1" x14ac:dyDescent="0.2">
      <c r="A10" s="45" t="s">
        <v>23</v>
      </c>
      <c r="B10" s="68">
        <f t="shared" ref="B10:M10" si="6">B8*B9</f>
        <v>50</v>
      </c>
      <c r="C10" s="68">
        <f t="shared" si="6"/>
        <v>52.634761210249593</v>
      </c>
      <c r="D10" s="68">
        <f t="shared" si="6"/>
        <v>55.408361753199898</v>
      </c>
      <c r="E10" s="68">
        <f t="shared" si="6"/>
        <v>58.328117798616056</v>
      </c>
      <c r="F10" s="68">
        <f t="shared" si="6"/>
        <v>61.401731043469297</v>
      </c>
      <c r="G10" s="68">
        <f t="shared" si="6"/>
        <v>64.637309027379516</v>
      </c>
      <c r="H10" s="68">
        <f t="shared" si="6"/>
        <v>68.043386518584626</v>
      </c>
      <c r="I10" s="68">
        <f t="shared" si="6"/>
        <v>71.628948026848363</v>
      </c>
      <c r="J10" s="68">
        <f t="shared" si="6"/>
        <v>75.403451502690828</v>
      </c>
      <c r="K10" s="68">
        <f t="shared" si="6"/>
        <v>79.376853285455354</v>
      </c>
      <c r="L10" s="68">
        <f t="shared" si="6"/>
        <v>83.559634366019168</v>
      </c>
      <c r="M10" s="69">
        <f t="shared" si="6"/>
        <v>87.96282803342369</v>
      </c>
    </row>
    <row r="11" spans="1:13" ht="20" customHeight="1" x14ac:dyDescent="0.2">
      <c r="A11" s="72" t="s">
        <v>63</v>
      </c>
      <c r="B11" s="108">
        <f>'New users revenue'!$C$9*B10-B4</f>
        <v>5269.5224204991828</v>
      </c>
      <c r="C11" s="108">
        <f>'New users revenue'!$C$9*C10-C4</f>
        <v>5547.201085900615</v>
      </c>
      <c r="D11" s="108">
        <f>'New users revenue'!$C$9*D10-D4</f>
        <v>5839.5120908323224</v>
      </c>
      <c r="E11" s="108">
        <f>'New users revenue'!$C$9*E10-E4</f>
        <v>6147.2264897064961</v>
      </c>
      <c r="F11" s="108">
        <f>'New users revenue'!$C$9*F10-F4</f>
        <v>6471.1559678204358</v>
      </c>
      <c r="G11" s="108">
        <f>'New users revenue'!$C$9*G10-G4</f>
        <v>6812.1549824102112</v>
      </c>
      <c r="H11" s="108">
        <f>'New users revenue'!$C$9*H10-H4</f>
        <v>7171.1230165274683</v>
      </c>
      <c r="I11" s="108">
        <f>'New users revenue'!$C$9*I10-I4</f>
        <v>7549.006951684969</v>
      </c>
      <c r="J11" s="108">
        <f>'New users revenue'!$C$9*J10-J4</f>
        <v>7946.8035655290369</v>
      </c>
      <c r="K11" s="108">
        <f>'New users revenue'!$C$9*K10-K4</f>
        <v>8365.5621611276219</v>
      </c>
      <c r="L11" s="108">
        <f>'New users revenue'!$C$9*L10-L4</f>
        <v>8806.3873348090419</v>
      </c>
      <c r="M11" s="112">
        <f>'New users revenue'!$C$9*M10-M4</f>
        <v>9270.441889852802</v>
      </c>
    </row>
    <row r="12" spans="1:13" ht="20" customHeight="1" x14ac:dyDescent="0.2">
      <c r="A12" s="45" t="s">
        <v>62</v>
      </c>
      <c r="B12" s="70">
        <f>Overview!F26</f>
        <v>0.3</v>
      </c>
      <c r="C12" s="70">
        <f>B12</f>
        <v>0.3</v>
      </c>
      <c r="D12" s="70">
        <f t="shared" ref="D12:M12" si="7">C12</f>
        <v>0.3</v>
      </c>
      <c r="E12" s="70">
        <f t="shared" si="7"/>
        <v>0.3</v>
      </c>
      <c r="F12" s="70">
        <f t="shared" si="7"/>
        <v>0.3</v>
      </c>
      <c r="G12" s="70">
        <f t="shared" si="7"/>
        <v>0.3</v>
      </c>
      <c r="H12" s="70">
        <f t="shared" si="7"/>
        <v>0.3</v>
      </c>
      <c r="I12" s="70">
        <f t="shared" si="7"/>
        <v>0.3</v>
      </c>
      <c r="J12" s="70">
        <f t="shared" si="7"/>
        <v>0.3</v>
      </c>
      <c r="K12" s="70">
        <f t="shared" si="7"/>
        <v>0.3</v>
      </c>
      <c r="L12" s="70">
        <f t="shared" si="7"/>
        <v>0.3</v>
      </c>
      <c r="M12" s="109">
        <f t="shared" si="7"/>
        <v>0.3</v>
      </c>
    </row>
    <row r="13" spans="1:13" ht="20" customHeight="1" x14ac:dyDescent="0.2">
      <c r="A13" s="45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9"/>
    </row>
    <row r="14" spans="1:13" ht="25" customHeight="1" x14ac:dyDescent="0.25">
      <c r="A14" s="125" t="s">
        <v>61</v>
      </c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7"/>
    </row>
    <row r="15" spans="1:13" ht="20" customHeight="1" x14ac:dyDescent="0.2">
      <c r="A15" s="65" t="s">
        <v>0</v>
      </c>
      <c r="B15" s="81">
        <f>Overview!C$2</f>
        <v>44013</v>
      </c>
      <c r="C15" s="81">
        <f>Overview!D$2</f>
        <v>44044</v>
      </c>
      <c r="D15" s="81">
        <f>Overview!E$2</f>
        <v>44075</v>
      </c>
      <c r="E15" s="81">
        <f>Overview!F$2</f>
        <v>44105</v>
      </c>
      <c r="F15" s="81">
        <f>Overview!G$2</f>
        <v>44136</v>
      </c>
      <c r="G15" s="81">
        <f>Overview!H$2</f>
        <v>44166</v>
      </c>
      <c r="H15" s="81">
        <f>Overview!I$2</f>
        <v>44197</v>
      </c>
      <c r="I15" s="81">
        <f>Overview!J$2</f>
        <v>44228</v>
      </c>
      <c r="J15" s="81">
        <f>Overview!K$2</f>
        <v>44256</v>
      </c>
      <c r="K15" s="81">
        <f>Overview!L$2</f>
        <v>44287</v>
      </c>
      <c r="L15" s="81">
        <f>Overview!M$2</f>
        <v>44317</v>
      </c>
      <c r="M15" s="82">
        <f>Overview!N$2</f>
        <v>44348</v>
      </c>
    </row>
    <row r="16" spans="1:13" ht="20" customHeight="1" x14ac:dyDescent="0.2">
      <c r="A16" s="45" t="s">
        <v>12</v>
      </c>
      <c r="B16" s="66">
        <v>25000</v>
      </c>
      <c r="C16" s="66">
        <f>B16+B26*B27</f>
        <v>25580.856726149752</v>
      </c>
      <c r="D16" s="66">
        <f t="shared" ref="D16:M16" si="8">C16+C26*C27</f>
        <v>26175.209233752041</v>
      </c>
      <c r="E16" s="66">
        <f t="shared" si="8"/>
        <v>26783.371087424122</v>
      </c>
      <c r="F16" s="66">
        <f t="shared" si="8"/>
        <v>27405.663137227926</v>
      </c>
      <c r="G16" s="66">
        <f t="shared" si="8"/>
        <v>28042.413687942055</v>
      </c>
      <c r="H16" s="66">
        <f t="shared" si="8"/>
        <v>28693.958672266657</v>
      </c>
      <c r="I16" s="66">
        <f t="shared" si="8"/>
        <v>29360.641828052627</v>
      </c>
      <c r="J16" s="66">
        <f t="shared" si="8"/>
        <v>30042.814879648555</v>
      </c>
      <c r="K16" s="66">
        <f t="shared" si="8"/>
        <v>30740.837723461187</v>
      </c>
      <c r="L16" s="66">
        <f t="shared" si="8"/>
        <v>31455.078617827206</v>
      </c>
      <c r="M16" s="67">
        <f t="shared" si="8"/>
        <v>32185.91437729658</v>
      </c>
    </row>
    <row r="17" spans="1:13" ht="20" customHeight="1" x14ac:dyDescent="0.2">
      <c r="A17" s="72" t="s">
        <v>2</v>
      </c>
      <c r="B17" s="53">
        <f>Overview!F27</f>
        <v>20</v>
      </c>
      <c r="C17" s="53">
        <f>B17</f>
        <v>20</v>
      </c>
      <c r="D17" s="53">
        <f t="shared" ref="D17:M17" si="9">C17</f>
        <v>20</v>
      </c>
      <c r="E17" s="53">
        <f t="shared" si="9"/>
        <v>20</v>
      </c>
      <c r="F17" s="53">
        <f t="shared" si="9"/>
        <v>20</v>
      </c>
      <c r="G17" s="53">
        <f t="shared" si="9"/>
        <v>20</v>
      </c>
      <c r="H17" s="53">
        <f t="shared" si="9"/>
        <v>20</v>
      </c>
      <c r="I17" s="53">
        <f t="shared" si="9"/>
        <v>20</v>
      </c>
      <c r="J17" s="53">
        <f t="shared" si="9"/>
        <v>20</v>
      </c>
      <c r="K17" s="53">
        <f t="shared" si="9"/>
        <v>20</v>
      </c>
      <c r="L17" s="53">
        <f t="shared" si="9"/>
        <v>20</v>
      </c>
      <c r="M17" s="54">
        <f t="shared" si="9"/>
        <v>20</v>
      </c>
    </row>
    <row r="18" spans="1:13" ht="20" customHeight="1" x14ac:dyDescent="0.2">
      <c r="A18" s="45" t="s">
        <v>9</v>
      </c>
      <c r="B18" s="66">
        <f>B16/B17</f>
        <v>1250</v>
      </c>
      <c r="C18" s="66">
        <f t="shared" ref="C18:M18" si="10">C16/C17</f>
        <v>1279.0428363074875</v>
      </c>
      <c r="D18" s="66">
        <f t="shared" si="10"/>
        <v>1308.7604616876019</v>
      </c>
      <c r="E18" s="66">
        <f t="shared" si="10"/>
        <v>1339.168554371206</v>
      </c>
      <c r="F18" s="66">
        <f t="shared" si="10"/>
        <v>1370.2831568613963</v>
      </c>
      <c r="G18" s="66">
        <f t="shared" si="10"/>
        <v>1402.1206843971027</v>
      </c>
      <c r="H18" s="66">
        <f t="shared" si="10"/>
        <v>1434.6979336133329</v>
      </c>
      <c r="I18" s="66">
        <f t="shared" si="10"/>
        <v>1468.0320914026313</v>
      </c>
      <c r="J18" s="66">
        <f t="shared" si="10"/>
        <v>1502.1407439824277</v>
      </c>
      <c r="K18" s="66">
        <f t="shared" si="10"/>
        <v>1537.0418861730593</v>
      </c>
      <c r="L18" s="66">
        <f t="shared" si="10"/>
        <v>1572.7539308913604</v>
      </c>
      <c r="M18" s="67">
        <f t="shared" si="10"/>
        <v>1609.295718864829</v>
      </c>
    </row>
    <row r="19" spans="1:13" ht="20" customHeight="1" x14ac:dyDescent="0.2">
      <c r="A19" s="72" t="s">
        <v>27</v>
      </c>
      <c r="B19" s="73">
        <f>Overview!F28</f>
        <v>0.5</v>
      </c>
      <c r="C19" s="47">
        <f>B19</f>
        <v>0.5</v>
      </c>
      <c r="D19" s="47">
        <f t="shared" ref="D19:M19" si="11">C19</f>
        <v>0.5</v>
      </c>
      <c r="E19" s="47">
        <f t="shared" si="11"/>
        <v>0.5</v>
      </c>
      <c r="F19" s="47">
        <f t="shared" si="11"/>
        <v>0.5</v>
      </c>
      <c r="G19" s="47">
        <f t="shared" si="11"/>
        <v>0.5</v>
      </c>
      <c r="H19" s="47">
        <f t="shared" si="11"/>
        <v>0.5</v>
      </c>
      <c r="I19" s="47">
        <f t="shared" si="11"/>
        <v>0.5</v>
      </c>
      <c r="J19" s="47">
        <f t="shared" si="11"/>
        <v>0.5</v>
      </c>
      <c r="K19" s="47">
        <f t="shared" si="11"/>
        <v>0.5</v>
      </c>
      <c r="L19" s="47">
        <f t="shared" si="11"/>
        <v>0.5</v>
      </c>
      <c r="M19" s="48">
        <f t="shared" si="11"/>
        <v>0.5</v>
      </c>
    </row>
    <row r="20" spans="1:13" ht="20" customHeight="1" x14ac:dyDescent="0.2">
      <c r="A20" s="45" t="s">
        <v>28</v>
      </c>
      <c r="B20" s="70">
        <f>Overview!F29</f>
        <v>0.8</v>
      </c>
      <c r="C20" s="8">
        <f>B20</f>
        <v>0.8</v>
      </c>
      <c r="D20" s="8">
        <f t="shared" ref="D20:M20" si="12">C20</f>
        <v>0.8</v>
      </c>
      <c r="E20" s="8">
        <f t="shared" si="12"/>
        <v>0.8</v>
      </c>
      <c r="F20" s="8">
        <f t="shared" si="12"/>
        <v>0.8</v>
      </c>
      <c r="G20" s="8">
        <f t="shared" si="12"/>
        <v>0.8</v>
      </c>
      <c r="H20" s="8">
        <f t="shared" si="12"/>
        <v>0.8</v>
      </c>
      <c r="I20" s="8">
        <f t="shared" si="12"/>
        <v>0.8</v>
      </c>
      <c r="J20" s="8">
        <f t="shared" si="12"/>
        <v>0.8</v>
      </c>
      <c r="K20" s="8">
        <f t="shared" si="12"/>
        <v>0.8</v>
      </c>
      <c r="L20" s="8">
        <f t="shared" si="12"/>
        <v>0.8</v>
      </c>
      <c r="M20" s="49">
        <f t="shared" si="12"/>
        <v>0.8</v>
      </c>
    </row>
    <row r="21" spans="1:13" ht="20" customHeight="1" x14ac:dyDescent="0.2">
      <c r="A21" s="72" t="s">
        <v>22</v>
      </c>
      <c r="B21" s="74">
        <f t="shared" ref="B21:M21" si="13">B18*B19*B20</f>
        <v>500</v>
      </c>
      <c r="C21" s="74">
        <f t="shared" si="13"/>
        <v>511.617134522995</v>
      </c>
      <c r="D21" s="74">
        <f t="shared" si="13"/>
        <v>523.50418467504085</v>
      </c>
      <c r="E21" s="74">
        <f t="shared" si="13"/>
        <v>535.66742174848241</v>
      </c>
      <c r="F21" s="74">
        <f t="shared" si="13"/>
        <v>548.11326274455848</v>
      </c>
      <c r="G21" s="74">
        <f t="shared" si="13"/>
        <v>560.84827375884106</v>
      </c>
      <c r="H21" s="74">
        <f t="shared" si="13"/>
        <v>573.87917344533321</v>
      </c>
      <c r="I21" s="74">
        <f t="shared" si="13"/>
        <v>587.21283656105254</v>
      </c>
      <c r="J21" s="74">
        <f t="shared" si="13"/>
        <v>600.85629759297115</v>
      </c>
      <c r="K21" s="74">
        <f t="shared" si="13"/>
        <v>614.81675446922372</v>
      </c>
      <c r="L21" s="74">
        <f t="shared" si="13"/>
        <v>629.10157235654424</v>
      </c>
      <c r="M21" s="75">
        <f t="shared" si="13"/>
        <v>643.71828754593162</v>
      </c>
    </row>
    <row r="22" spans="1:13" ht="20" customHeight="1" x14ac:dyDescent="0.2">
      <c r="A22" s="45" t="s">
        <v>29</v>
      </c>
      <c r="B22" s="70">
        <f>Overview!F30</f>
        <v>0.6</v>
      </c>
      <c r="C22" s="8">
        <f>B22</f>
        <v>0.6</v>
      </c>
      <c r="D22" s="8">
        <f t="shared" ref="D22:M22" si="14">C22</f>
        <v>0.6</v>
      </c>
      <c r="E22" s="8">
        <f t="shared" si="14"/>
        <v>0.6</v>
      </c>
      <c r="F22" s="8">
        <f t="shared" si="14"/>
        <v>0.6</v>
      </c>
      <c r="G22" s="8">
        <f t="shared" si="14"/>
        <v>0.6</v>
      </c>
      <c r="H22" s="8">
        <f t="shared" si="14"/>
        <v>0.6</v>
      </c>
      <c r="I22" s="8">
        <f t="shared" si="14"/>
        <v>0.6</v>
      </c>
      <c r="J22" s="8">
        <f t="shared" si="14"/>
        <v>0.6</v>
      </c>
      <c r="K22" s="8">
        <f t="shared" si="14"/>
        <v>0.6</v>
      </c>
      <c r="L22" s="8">
        <f t="shared" si="14"/>
        <v>0.6</v>
      </c>
      <c r="M22" s="49">
        <f t="shared" si="14"/>
        <v>0.6</v>
      </c>
    </row>
    <row r="23" spans="1:13" ht="20" customHeight="1" x14ac:dyDescent="0.2">
      <c r="A23" s="72" t="s">
        <v>30</v>
      </c>
      <c r="B23" s="73">
        <f>Overview!F31</f>
        <v>0.5</v>
      </c>
      <c r="C23" s="47">
        <f>B23</f>
        <v>0.5</v>
      </c>
      <c r="D23" s="47">
        <f t="shared" ref="D23:M23" si="15">C23</f>
        <v>0.5</v>
      </c>
      <c r="E23" s="47">
        <f t="shared" si="15"/>
        <v>0.5</v>
      </c>
      <c r="F23" s="47">
        <f t="shared" si="15"/>
        <v>0.5</v>
      </c>
      <c r="G23" s="47">
        <f t="shared" si="15"/>
        <v>0.5</v>
      </c>
      <c r="H23" s="47">
        <f t="shared" si="15"/>
        <v>0.5</v>
      </c>
      <c r="I23" s="47">
        <f t="shared" si="15"/>
        <v>0.5</v>
      </c>
      <c r="J23" s="47">
        <f t="shared" si="15"/>
        <v>0.5</v>
      </c>
      <c r="K23" s="47">
        <f t="shared" si="15"/>
        <v>0.5</v>
      </c>
      <c r="L23" s="47">
        <f t="shared" si="15"/>
        <v>0.5</v>
      </c>
      <c r="M23" s="48">
        <f t="shared" si="15"/>
        <v>0.5</v>
      </c>
    </row>
    <row r="24" spans="1:13" ht="20" customHeight="1" x14ac:dyDescent="0.2">
      <c r="A24" s="45" t="s">
        <v>31</v>
      </c>
      <c r="B24" s="70">
        <f>Overview!F32</f>
        <v>0.25</v>
      </c>
      <c r="C24" s="8">
        <f>B24</f>
        <v>0.25</v>
      </c>
      <c r="D24" s="8">
        <f t="shared" ref="D24:M24" si="16">C24</f>
        <v>0.25</v>
      </c>
      <c r="E24" s="8">
        <f t="shared" si="16"/>
        <v>0.25</v>
      </c>
      <c r="F24" s="8">
        <f t="shared" si="16"/>
        <v>0.25</v>
      </c>
      <c r="G24" s="8">
        <f t="shared" si="16"/>
        <v>0.25</v>
      </c>
      <c r="H24" s="8">
        <f t="shared" si="16"/>
        <v>0.25</v>
      </c>
      <c r="I24" s="8">
        <f t="shared" si="16"/>
        <v>0.25</v>
      </c>
      <c r="J24" s="8">
        <f t="shared" si="16"/>
        <v>0.25</v>
      </c>
      <c r="K24" s="8">
        <f t="shared" si="16"/>
        <v>0.25</v>
      </c>
      <c r="L24" s="8">
        <f t="shared" si="16"/>
        <v>0.25</v>
      </c>
      <c r="M24" s="49">
        <f t="shared" si="16"/>
        <v>0.25</v>
      </c>
    </row>
    <row r="25" spans="1:13" ht="20" customHeight="1" x14ac:dyDescent="0.2">
      <c r="A25" s="72" t="s">
        <v>23</v>
      </c>
      <c r="B25" s="74">
        <f t="shared" ref="B25:M25" si="17">B21*B22*B23*B24</f>
        <v>37.5</v>
      </c>
      <c r="C25" s="74">
        <f t="shared" si="17"/>
        <v>38.371285089224621</v>
      </c>
      <c r="D25" s="74">
        <f t="shared" si="17"/>
        <v>39.262813850628064</v>
      </c>
      <c r="E25" s="74">
        <f t="shared" si="17"/>
        <v>40.175056631136179</v>
      </c>
      <c r="F25" s="74">
        <f t="shared" si="17"/>
        <v>41.108494705841885</v>
      </c>
      <c r="G25" s="74">
        <f t="shared" si="17"/>
        <v>42.063620531913081</v>
      </c>
      <c r="H25" s="74">
        <f t="shared" si="17"/>
        <v>43.040938008399991</v>
      </c>
      <c r="I25" s="74">
        <f t="shared" si="17"/>
        <v>44.040962742078939</v>
      </c>
      <c r="J25" s="74">
        <f t="shared" si="17"/>
        <v>45.064222319472833</v>
      </c>
      <c r="K25" s="74">
        <f t="shared" si="17"/>
        <v>46.111256585191775</v>
      </c>
      <c r="L25" s="74">
        <f t="shared" si="17"/>
        <v>47.182617926740818</v>
      </c>
      <c r="M25" s="75">
        <f t="shared" si="17"/>
        <v>48.278871565944868</v>
      </c>
    </row>
    <row r="26" spans="1:13" ht="20" customHeight="1" x14ac:dyDescent="0.2">
      <c r="A26" s="45" t="s">
        <v>60</v>
      </c>
      <c r="B26" s="66">
        <f>'New users revenue'!$C$9*B25-B16</f>
        <v>1452.1418153743834</v>
      </c>
      <c r="C26" s="66">
        <f>'New users revenue'!$C$9*C25-C16</f>
        <v>1485.8812690057202</v>
      </c>
      <c r="D26" s="66">
        <f>'New users revenue'!$C$9*D25-D16</f>
        <v>1520.4046341802023</v>
      </c>
      <c r="E26" s="66">
        <f>'New users revenue'!$C$9*E25-E16</f>
        <v>1555.7301245095114</v>
      </c>
      <c r="F26" s="66">
        <f>'New users revenue'!$C$9*F25-F16</f>
        <v>1591.8763767853197</v>
      </c>
      <c r="G26" s="66">
        <f>'New users revenue'!$C$9*G25-G16</f>
        <v>1628.862460811506</v>
      </c>
      <c r="H26" s="66">
        <f>'New users revenue'!$C$9*H25-H16</f>
        <v>1666.7078894649203</v>
      </c>
      <c r="I26" s="66">
        <f>'New users revenue'!$C$9*I25-I16</f>
        <v>1705.4326289898163</v>
      </c>
      <c r="J26" s="66">
        <f>'New users revenue'!$C$9*J25-J16</f>
        <v>1745.057109531579</v>
      </c>
      <c r="K26" s="66">
        <f>'New users revenue'!$C$9*K25-K16</f>
        <v>1785.6022359150484</v>
      </c>
      <c r="L26" s="66">
        <f>'New users revenue'!$C$9*L25-L16</f>
        <v>1827.0893986734336</v>
      </c>
      <c r="M26" s="67">
        <f>'New users revenue'!$C$9*M25-M16</f>
        <v>1869.5404853332766</v>
      </c>
    </row>
    <row r="27" spans="1:13" ht="20" customHeight="1" x14ac:dyDescent="0.2">
      <c r="A27" s="72" t="s">
        <v>62</v>
      </c>
      <c r="B27" s="73">
        <f>Overview!$F$33</f>
        <v>0.4</v>
      </c>
      <c r="C27" s="73">
        <f>B27</f>
        <v>0.4</v>
      </c>
      <c r="D27" s="73">
        <f t="shared" ref="D27:M27" si="18">C27</f>
        <v>0.4</v>
      </c>
      <c r="E27" s="73">
        <f t="shared" si="18"/>
        <v>0.4</v>
      </c>
      <c r="F27" s="73">
        <f t="shared" si="18"/>
        <v>0.4</v>
      </c>
      <c r="G27" s="73">
        <f t="shared" si="18"/>
        <v>0.4</v>
      </c>
      <c r="H27" s="73">
        <f t="shared" si="18"/>
        <v>0.4</v>
      </c>
      <c r="I27" s="73">
        <f t="shared" si="18"/>
        <v>0.4</v>
      </c>
      <c r="J27" s="73">
        <f t="shared" si="18"/>
        <v>0.4</v>
      </c>
      <c r="K27" s="73">
        <f t="shared" si="18"/>
        <v>0.4</v>
      </c>
      <c r="L27" s="73">
        <f t="shared" si="18"/>
        <v>0.4</v>
      </c>
      <c r="M27" s="111">
        <f t="shared" si="18"/>
        <v>0.4</v>
      </c>
    </row>
    <row r="28" spans="1:13" ht="20" customHeight="1" x14ac:dyDescent="0.2">
      <c r="A28" s="45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9"/>
    </row>
    <row r="29" spans="1:13" ht="25" customHeight="1" x14ac:dyDescent="0.25">
      <c r="A29" s="125" t="s">
        <v>35</v>
      </c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7"/>
    </row>
    <row r="30" spans="1:13" ht="20" customHeight="1" x14ac:dyDescent="0.2">
      <c r="A30" s="65" t="s">
        <v>0</v>
      </c>
      <c r="B30" s="81">
        <f>Overview!C$2</f>
        <v>44013</v>
      </c>
      <c r="C30" s="81">
        <f>Overview!D$2</f>
        <v>44044</v>
      </c>
      <c r="D30" s="81">
        <f>Overview!E$2</f>
        <v>44075</v>
      </c>
      <c r="E30" s="81">
        <f>Overview!F$2</f>
        <v>44105</v>
      </c>
      <c r="F30" s="81">
        <f>Overview!G$2</f>
        <v>44136</v>
      </c>
      <c r="G30" s="81">
        <f>Overview!H$2</f>
        <v>44166</v>
      </c>
      <c r="H30" s="81">
        <f>Overview!I$2</f>
        <v>44197</v>
      </c>
      <c r="I30" s="81">
        <f>Overview!J$2</f>
        <v>44228</v>
      </c>
      <c r="J30" s="81">
        <f>Overview!K$2</f>
        <v>44256</v>
      </c>
      <c r="K30" s="81">
        <f>Overview!L$2</f>
        <v>44287</v>
      </c>
      <c r="L30" s="81">
        <f>Overview!M$2</f>
        <v>44317</v>
      </c>
      <c r="M30" s="82">
        <f>Overview!N$2</f>
        <v>44348</v>
      </c>
    </row>
    <row r="31" spans="1:13" ht="20" customHeight="1" x14ac:dyDescent="0.2">
      <c r="A31" s="45" t="s">
        <v>7</v>
      </c>
      <c r="B31" s="66">
        <f>Overview!B16</f>
        <v>5000</v>
      </c>
      <c r="C31" s="66">
        <f>Overview!C16</f>
        <v>5122.5</v>
      </c>
      <c r="D31" s="66">
        <f>Overview!D16</f>
        <v>5249.3635462994744</v>
      </c>
      <c r="E31" s="66">
        <f>Overview!E16</f>
        <v>5380.7802667273982</v>
      </c>
      <c r="F31" s="66">
        <f>Overview!F16</f>
        <v>5516.9489030242421</v>
      </c>
      <c r="G31" s="66">
        <f>Overview!G16</f>
        <v>5658.0777710947232</v>
      </c>
      <c r="H31" s="66">
        <f>Overview!H16</f>
        <v>5804.3852450516788</v>
      </c>
      <c r="I31" s="66">
        <f>Overview!I16</f>
        <v>5956.1002662940255</v>
      </c>
      <c r="J31" s="66">
        <f>Overview!J16</f>
        <v>6113.4628789270109</v>
      </c>
      <c r="K31" s="66">
        <f>Overview!K16</f>
        <v>6276.724792901663</v>
      </c>
      <c r="L31" s="66">
        <f>Overview!L16</f>
        <v>6446.149976322622</v>
      </c>
      <c r="M31" s="67">
        <f>Overview!M16</f>
        <v>6622.0152784496404</v>
      </c>
    </row>
    <row r="32" spans="1:13" ht="20" customHeight="1" x14ac:dyDescent="0.2">
      <c r="A32" s="72" t="s">
        <v>10</v>
      </c>
      <c r="B32" s="47">
        <f>Overview!F34</f>
        <v>0.1</v>
      </c>
      <c r="C32" s="47">
        <f>B32</f>
        <v>0.1</v>
      </c>
      <c r="D32" s="47">
        <f t="shared" ref="D32:M39" si="19">C32</f>
        <v>0.1</v>
      </c>
      <c r="E32" s="47">
        <f t="shared" si="19"/>
        <v>0.1</v>
      </c>
      <c r="F32" s="47">
        <f t="shared" si="19"/>
        <v>0.1</v>
      </c>
      <c r="G32" s="47">
        <f t="shared" si="19"/>
        <v>0.1</v>
      </c>
      <c r="H32" s="47">
        <f t="shared" si="19"/>
        <v>0.1</v>
      </c>
      <c r="I32" s="47">
        <f t="shared" si="19"/>
        <v>0.1</v>
      </c>
      <c r="J32" s="47">
        <f t="shared" si="19"/>
        <v>0.1</v>
      </c>
      <c r="K32" s="47">
        <f t="shared" si="19"/>
        <v>0.1</v>
      </c>
      <c r="L32" s="47">
        <f t="shared" si="19"/>
        <v>0.1</v>
      </c>
      <c r="M32" s="48">
        <f t="shared" si="19"/>
        <v>0.1</v>
      </c>
    </row>
    <row r="33" spans="1:13" ht="20" customHeight="1" x14ac:dyDescent="0.2">
      <c r="A33" s="45" t="s">
        <v>11</v>
      </c>
      <c r="B33" s="34">
        <f>Overview!F35</f>
        <v>3</v>
      </c>
      <c r="C33" s="34">
        <f>B33</f>
        <v>3</v>
      </c>
      <c r="D33" s="34">
        <f t="shared" si="19"/>
        <v>3</v>
      </c>
      <c r="E33" s="34">
        <f t="shared" si="19"/>
        <v>3</v>
      </c>
      <c r="F33" s="34">
        <f t="shared" si="19"/>
        <v>3</v>
      </c>
      <c r="G33" s="34">
        <f t="shared" si="19"/>
        <v>3</v>
      </c>
      <c r="H33" s="34">
        <f t="shared" si="19"/>
        <v>3</v>
      </c>
      <c r="I33" s="34">
        <f t="shared" si="19"/>
        <v>3</v>
      </c>
      <c r="J33" s="34">
        <f t="shared" si="19"/>
        <v>3</v>
      </c>
      <c r="K33" s="34">
        <f t="shared" si="19"/>
        <v>3</v>
      </c>
      <c r="L33" s="34">
        <f t="shared" si="19"/>
        <v>3</v>
      </c>
      <c r="M33" s="71">
        <f t="shared" si="19"/>
        <v>3</v>
      </c>
    </row>
    <row r="34" spans="1:13" ht="20" customHeight="1" x14ac:dyDescent="0.2">
      <c r="A34" s="72" t="s">
        <v>8</v>
      </c>
      <c r="B34" s="76">
        <f>B31*B32*B33</f>
        <v>1500</v>
      </c>
      <c r="C34" s="76">
        <f t="shared" ref="C34:M34" si="20">C31*C32*C33</f>
        <v>1536.75</v>
      </c>
      <c r="D34" s="76">
        <f t="shared" si="20"/>
        <v>1574.8090638898425</v>
      </c>
      <c r="E34" s="76">
        <f t="shared" si="20"/>
        <v>1614.2340800182196</v>
      </c>
      <c r="F34" s="76">
        <f t="shared" si="20"/>
        <v>1655.0846709072728</v>
      </c>
      <c r="G34" s="76">
        <f t="shared" si="20"/>
        <v>1697.4233313284171</v>
      </c>
      <c r="H34" s="76">
        <f t="shared" si="20"/>
        <v>1741.3155735155037</v>
      </c>
      <c r="I34" s="76">
        <f t="shared" si="20"/>
        <v>1786.8300798882078</v>
      </c>
      <c r="J34" s="76">
        <f t="shared" si="20"/>
        <v>1834.0388636781031</v>
      </c>
      <c r="K34" s="76">
        <f t="shared" si="20"/>
        <v>1883.0174378704992</v>
      </c>
      <c r="L34" s="76">
        <f t="shared" si="20"/>
        <v>1933.8449928967866</v>
      </c>
      <c r="M34" s="77">
        <f t="shared" si="20"/>
        <v>1986.6045835348923</v>
      </c>
    </row>
    <row r="35" spans="1:13" ht="20" customHeight="1" x14ac:dyDescent="0.2">
      <c r="A35" s="45" t="s">
        <v>38</v>
      </c>
      <c r="B35" s="70">
        <f>Overview!F36</f>
        <v>0.9</v>
      </c>
      <c r="C35" s="8">
        <f>B35</f>
        <v>0.9</v>
      </c>
      <c r="D35" s="8">
        <f t="shared" si="19"/>
        <v>0.9</v>
      </c>
      <c r="E35" s="8">
        <f t="shared" si="19"/>
        <v>0.9</v>
      </c>
      <c r="F35" s="8">
        <f t="shared" si="19"/>
        <v>0.9</v>
      </c>
      <c r="G35" s="8">
        <f t="shared" si="19"/>
        <v>0.9</v>
      </c>
      <c r="H35" s="8">
        <f t="shared" si="19"/>
        <v>0.9</v>
      </c>
      <c r="I35" s="8">
        <f t="shared" si="19"/>
        <v>0.9</v>
      </c>
      <c r="J35" s="8">
        <f t="shared" si="19"/>
        <v>0.9</v>
      </c>
      <c r="K35" s="8">
        <f t="shared" si="19"/>
        <v>0.9</v>
      </c>
      <c r="L35" s="8">
        <f t="shared" si="19"/>
        <v>0.9</v>
      </c>
      <c r="M35" s="49">
        <f t="shared" si="19"/>
        <v>0.9</v>
      </c>
    </row>
    <row r="36" spans="1:13" ht="20" customHeight="1" x14ac:dyDescent="0.2">
      <c r="A36" s="72" t="s">
        <v>9</v>
      </c>
      <c r="B36" s="76">
        <f>B34*B35</f>
        <v>1350</v>
      </c>
      <c r="C36" s="76">
        <f t="shared" ref="C36:M36" si="21">C34*C35</f>
        <v>1383.075</v>
      </c>
      <c r="D36" s="76">
        <f t="shared" si="21"/>
        <v>1417.3281575008582</v>
      </c>
      <c r="E36" s="76">
        <f t="shared" si="21"/>
        <v>1452.8106720163978</v>
      </c>
      <c r="F36" s="76">
        <f t="shared" si="21"/>
        <v>1489.5762038165456</v>
      </c>
      <c r="G36" s="76">
        <f t="shared" si="21"/>
        <v>1527.6809981955755</v>
      </c>
      <c r="H36" s="76">
        <f t="shared" si="21"/>
        <v>1567.1840161639534</v>
      </c>
      <c r="I36" s="76">
        <f t="shared" si="21"/>
        <v>1608.1470718993871</v>
      </c>
      <c r="J36" s="76">
        <f t="shared" si="21"/>
        <v>1650.6349773102929</v>
      </c>
      <c r="K36" s="76">
        <f t="shared" si="21"/>
        <v>1694.7156940834493</v>
      </c>
      <c r="L36" s="76">
        <f t="shared" si="21"/>
        <v>1740.460493607108</v>
      </c>
      <c r="M36" s="77">
        <f t="shared" si="21"/>
        <v>1787.944125181403</v>
      </c>
    </row>
    <row r="37" spans="1:13" ht="20" customHeight="1" x14ac:dyDescent="0.2">
      <c r="A37" s="45" t="s">
        <v>28</v>
      </c>
      <c r="B37" s="70">
        <f>Overview!F37</f>
        <v>0.5</v>
      </c>
      <c r="C37" s="8">
        <f>B37</f>
        <v>0.5</v>
      </c>
      <c r="D37" s="8">
        <f t="shared" si="19"/>
        <v>0.5</v>
      </c>
      <c r="E37" s="8">
        <f t="shared" si="19"/>
        <v>0.5</v>
      </c>
      <c r="F37" s="8">
        <f t="shared" si="19"/>
        <v>0.5</v>
      </c>
      <c r="G37" s="8">
        <f t="shared" si="19"/>
        <v>0.5</v>
      </c>
      <c r="H37" s="8">
        <f t="shared" si="19"/>
        <v>0.5</v>
      </c>
      <c r="I37" s="8">
        <f t="shared" si="19"/>
        <v>0.5</v>
      </c>
      <c r="J37" s="8">
        <f t="shared" si="19"/>
        <v>0.5</v>
      </c>
      <c r="K37" s="8">
        <f t="shared" si="19"/>
        <v>0.5</v>
      </c>
      <c r="L37" s="8">
        <f t="shared" si="19"/>
        <v>0.5</v>
      </c>
      <c r="M37" s="49">
        <f t="shared" si="19"/>
        <v>0.5</v>
      </c>
    </row>
    <row r="38" spans="1:13" ht="20" customHeight="1" x14ac:dyDescent="0.2">
      <c r="A38" s="72" t="s">
        <v>22</v>
      </c>
      <c r="B38" s="74">
        <f>B37*B36</f>
        <v>675</v>
      </c>
      <c r="C38" s="74">
        <f t="shared" ref="C38:M38" si="22">C37*C36</f>
        <v>691.53750000000002</v>
      </c>
      <c r="D38" s="74">
        <f t="shared" si="22"/>
        <v>708.6640787504291</v>
      </c>
      <c r="E38" s="74">
        <f t="shared" si="22"/>
        <v>726.4053360081989</v>
      </c>
      <c r="F38" s="74">
        <f t="shared" si="22"/>
        <v>744.78810190827278</v>
      </c>
      <c r="G38" s="74">
        <f t="shared" si="22"/>
        <v>763.84049909778776</v>
      </c>
      <c r="H38" s="74">
        <f t="shared" si="22"/>
        <v>783.5920080819767</v>
      </c>
      <c r="I38" s="74">
        <f t="shared" si="22"/>
        <v>804.07353594969356</v>
      </c>
      <c r="J38" s="74">
        <f t="shared" si="22"/>
        <v>825.31748865514646</v>
      </c>
      <c r="K38" s="74">
        <f t="shared" si="22"/>
        <v>847.35784704172465</v>
      </c>
      <c r="L38" s="74">
        <f t="shared" si="22"/>
        <v>870.230246803554</v>
      </c>
      <c r="M38" s="75">
        <f t="shared" si="22"/>
        <v>893.97206259070151</v>
      </c>
    </row>
    <row r="39" spans="1:13" ht="20" customHeight="1" x14ac:dyDescent="0.2">
      <c r="A39" s="45" t="s">
        <v>32</v>
      </c>
      <c r="B39" s="8">
        <f>Overview!F38</f>
        <v>0.2</v>
      </c>
      <c r="C39" s="8">
        <f>B39</f>
        <v>0.2</v>
      </c>
      <c r="D39" s="8">
        <f t="shared" si="19"/>
        <v>0.2</v>
      </c>
      <c r="E39" s="8">
        <f t="shared" si="19"/>
        <v>0.2</v>
      </c>
      <c r="F39" s="8">
        <f t="shared" si="19"/>
        <v>0.2</v>
      </c>
      <c r="G39" s="8">
        <f t="shared" si="19"/>
        <v>0.2</v>
      </c>
      <c r="H39" s="8">
        <f t="shared" si="19"/>
        <v>0.2</v>
      </c>
      <c r="I39" s="8">
        <f t="shared" si="19"/>
        <v>0.2</v>
      </c>
      <c r="J39" s="8">
        <f t="shared" si="19"/>
        <v>0.2</v>
      </c>
      <c r="K39" s="8">
        <f t="shared" si="19"/>
        <v>0.2</v>
      </c>
      <c r="L39" s="8">
        <f t="shared" si="19"/>
        <v>0.2</v>
      </c>
      <c r="M39" s="49">
        <f t="shared" si="19"/>
        <v>0.2</v>
      </c>
    </row>
    <row r="40" spans="1:13" ht="20" customHeight="1" x14ac:dyDescent="0.2">
      <c r="A40" s="78" t="s">
        <v>23</v>
      </c>
      <c r="B40" s="79">
        <f>B38*B39</f>
        <v>135</v>
      </c>
      <c r="C40" s="79">
        <f t="shared" ref="C40:M40" si="23">C38*C39</f>
        <v>138.3075</v>
      </c>
      <c r="D40" s="79">
        <f t="shared" si="23"/>
        <v>141.73281575008582</v>
      </c>
      <c r="E40" s="79">
        <f t="shared" si="23"/>
        <v>145.28106720163979</v>
      </c>
      <c r="F40" s="79">
        <f t="shared" si="23"/>
        <v>148.95762038165455</v>
      </c>
      <c r="G40" s="79">
        <f t="shared" si="23"/>
        <v>152.76809981955756</v>
      </c>
      <c r="H40" s="79">
        <f t="shared" si="23"/>
        <v>156.71840161639534</v>
      </c>
      <c r="I40" s="79">
        <f t="shared" si="23"/>
        <v>160.81470718993873</v>
      </c>
      <c r="J40" s="79">
        <f t="shared" si="23"/>
        <v>165.06349773102932</v>
      </c>
      <c r="K40" s="79">
        <f t="shared" si="23"/>
        <v>169.47156940834495</v>
      </c>
      <c r="L40" s="79">
        <f t="shared" si="23"/>
        <v>174.04604936071081</v>
      </c>
      <c r="M40" s="80">
        <f t="shared" si="23"/>
        <v>178.79441251814032</v>
      </c>
    </row>
  </sheetData>
  <mergeCells count="4">
    <mergeCell ref="A1:M1"/>
    <mergeCell ref="A29:M29"/>
    <mergeCell ref="A14:M14"/>
    <mergeCell ref="A2:M2"/>
  </mergeCells>
  <pageMargins left="0.7" right="0.7" top="0.75" bottom="0.75" header="0.3" footer="0.3"/>
  <ignoredErrors>
    <ignoredError sqref="A6:M9 A19:M20 A16 A15 A31:M40 A30 B14:M14 A13 C13:M13 A10:B10 D10:M10 C17:M17 A18 A28:M29 A22:M24 A21 C21:M21 A25 C25:M25 C18:M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A014-B11D-314D-AC60-409C9A4FEEAA}">
  <dimension ref="A1:Q20"/>
  <sheetViews>
    <sheetView showGridLines="0" workbookViewId="0">
      <selection activeCell="E13" sqref="E13"/>
    </sheetView>
  </sheetViews>
  <sheetFormatPr baseColWidth="10" defaultRowHeight="20" customHeight="1" x14ac:dyDescent="0.2"/>
  <cols>
    <col min="1" max="1" width="11.6640625" customWidth="1"/>
    <col min="2" max="2" width="30.33203125" customWidth="1"/>
    <col min="5" max="5" width="25" customWidth="1"/>
    <col min="6" max="6" width="8.83203125" customWidth="1"/>
    <col min="7" max="7" width="10.33203125" bestFit="1" customWidth="1"/>
    <col min="8" max="8" width="10.1640625" bestFit="1" customWidth="1"/>
    <col min="9" max="9" width="9.83203125" bestFit="1" customWidth="1"/>
    <col min="10" max="10" width="10.5" bestFit="1" customWidth="1"/>
    <col min="11" max="11" width="10.1640625" bestFit="1" customWidth="1"/>
    <col min="12" max="12" width="9.83203125" bestFit="1" customWidth="1"/>
    <col min="13" max="13" width="10" bestFit="1" customWidth="1"/>
    <col min="14" max="14" width="10.5" bestFit="1" customWidth="1"/>
    <col min="15" max="15" width="10" bestFit="1" customWidth="1"/>
    <col min="16" max="16" width="10.83203125" bestFit="1" customWidth="1"/>
    <col min="17" max="17" width="9.83203125" customWidth="1"/>
    <col min="18" max="23" width="11.1640625" customWidth="1"/>
    <col min="24" max="24" width="5.83203125" customWidth="1"/>
  </cols>
  <sheetData>
    <row r="1" spans="1:17" ht="30" customHeight="1" x14ac:dyDescent="0.25">
      <c r="A1" s="128" t="s">
        <v>47</v>
      </c>
      <c r="B1" s="128"/>
      <c r="E1" s="129" t="s">
        <v>46</v>
      </c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</row>
    <row r="2" spans="1:17" ht="25" customHeight="1" x14ac:dyDescent="0.25">
      <c r="A2" s="96" t="s">
        <v>53</v>
      </c>
      <c r="B2" s="110" t="s">
        <v>52</v>
      </c>
      <c r="E2" s="95" t="s">
        <v>6</v>
      </c>
      <c r="F2" s="96">
        <v>44013</v>
      </c>
      <c r="G2" s="96">
        <f t="shared" ref="G2:Q2" si="0">EDATE(F2,1)</f>
        <v>44044</v>
      </c>
      <c r="H2" s="96">
        <f t="shared" si="0"/>
        <v>44075</v>
      </c>
      <c r="I2" s="96">
        <f t="shared" si="0"/>
        <v>44105</v>
      </c>
      <c r="J2" s="96">
        <f t="shared" si="0"/>
        <v>44136</v>
      </c>
      <c r="K2" s="96">
        <f t="shared" si="0"/>
        <v>44166</v>
      </c>
      <c r="L2" s="96">
        <f t="shared" si="0"/>
        <v>44197</v>
      </c>
      <c r="M2" s="96">
        <f t="shared" si="0"/>
        <v>44228</v>
      </c>
      <c r="N2" s="96">
        <f t="shared" si="0"/>
        <v>44256</v>
      </c>
      <c r="O2" s="96">
        <f t="shared" si="0"/>
        <v>44287</v>
      </c>
      <c r="P2" s="96">
        <f t="shared" si="0"/>
        <v>44317</v>
      </c>
      <c r="Q2" s="97">
        <f t="shared" si="0"/>
        <v>44348</v>
      </c>
    </row>
    <row r="3" spans="1:17" ht="20" customHeight="1" x14ac:dyDescent="0.2">
      <c r="A3" s="113">
        <v>0</v>
      </c>
      <c r="B3" s="68">
        <v>149.09163949655522</v>
      </c>
      <c r="E3" s="85">
        <v>0</v>
      </c>
      <c r="F3" s="66">
        <f t="shared" ref="F3:Q3" si="1">F$15*$B3</f>
        <v>33172.889787983535</v>
      </c>
      <c r="G3" s="66">
        <f t="shared" si="1"/>
        <v>34188.732576557835</v>
      </c>
      <c r="H3" s="66">
        <f t="shared" si="1"/>
        <v>35245.858654484473</v>
      </c>
      <c r="I3" s="66">
        <f t="shared" si="1"/>
        <v>36346.192268248611</v>
      </c>
      <c r="J3" s="66">
        <f t="shared" si="1"/>
        <v>37491.753460333159</v>
      </c>
      <c r="K3" s="66">
        <f t="shared" si="1"/>
        <v>38684.662988672622</v>
      </c>
      <c r="L3" s="66">
        <f t="shared" si="1"/>
        <v>39927.147502363507</v>
      </c>
      <c r="M3" s="66">
        <f t="shared" si="1"/>
        <v>41221.544987066045</v>
      </c>
      <c r="N3" s="66">
        <f t="shared" si="1"/>
        <v>42570.31049423771</v>
      </c>
      <c r="O3" s="66">
        <f t="shared" si="1"/>
        <v>43976.022169083037</v>
      </c>
      <c r="P3" s="66">
        <f t="shared" si="1"/>
        <v>45441.387592886589</v>
      </c>
      <c r="Q3" s="67">
        <f t="shared" si="1"/>
        <v>46969.250456219983</v>
      </c>
    </row>
    <row r="4" spans="1:17" ht="20" customHeight="1" x14ac:dyDescent="0.2">
      <c r="A4" s="2">
        <v>1</v>
      </c>
      <c r="B4" s="74">
        <v>108.4591677174763</v>
      </c>
      <c r="E4" s="86">
        <v>1</v>
      </c>
      <c r="F4" s="76">
        <f t="shared" ref="F4:P4" si="2">F$15*$B4</f>
        <v>24132.164817138477</v>
      </c>
      <c r="G4" s="76">
        <f t="shared" si="2"/>
        <v>24871.156377983942</v>
      </c>
      <c r="H4" s="76">
        <f t="shared" si="2"/>
        <v>25640.180147334955</v>
      </c>
      <c r="I4" s="76">
        <f t="shared" si="2"/>
        <v>26440.635949976917</v>
      </c>
      <c r="J4" s="76">
        <f t="shared" si="2"/>
        <v>27273.993299070939</v>
      </c>
      <c r="K4" s="76">
        <f t="shared" si="2"/>
        <v>28141.794974891498</v>
      </c>
      <c r="L4" s="76">
        <f t="shared" si="2"/>
        <v>29045.660789982223</v>
      </c>
      <c r="M4" s="76">
        <f t="shared" si="2"/>
        <v>29987.291550503011</v>
      </c>
      <c r="N4" s="76">
        <f t="shared" si="2"/>
        <v>30968.473224055255</v>
      </c>
      <c r="O4" s="76">
        <f t="shared" si="2"/>
        <v>31991.081324813225</v>
      </c>
      <c r="P4" s="76">
        <f t="shared" si="2"/>
        <v>33057.085527358548</v>
      </c>
      <c r="Q4" s="77"/>
    </row>
    <row r="5" spans="1:17" ht="20" customHeight="1" x14ac:dyDescent="0.2">
      <c r="A5" s="113">
        <v>2</v>
      </c>
      <c r="B5" s="68">
        <v>108.25450846341253</v>
      </c>
      <c r="E5" s="85">
        <v>2</v>
      </c>
      <c r="F5" s="66">
        <f t="shared" ref="F5:O5" si="3">F$15*$B5</f>
        <v>24086.628133109291</v>
      </c>
      <c r="G5" s="66">
        <f t="shared" si="3"/>
        <v>24824.225238651572</v>
      </c>
      <c r="H5" s="66">
        <f t="shared" si="3"/>
        <v>25591.797882806764</v>
      </c>
      <c r="I5" s="66">
        <f t="shared" si="3"/>
        <v>26390.743248932136</v>
      </c>
      <c r="J5" s="66">
        <f t="shared" si="3"/>
        <v>27222.528077260751</v>
      </c>
      <c r="K5" s="66">
        <f t="shared" si="3"/>
        <v>28088.692236886171</v>
      </c>
      <c r="L5" s="66">
        <f t="shared" si="3"/>
        <v>28990.852483813476</v>
      </c>
      <c r="M5" s="66">
        <f t="shared" si="3"/>
        <v>29930.706414831442</v>
      </c>
      <c r="N5" s="66">
        <f t="shared" si="3"/>
        <v>30910.036627473222</v>
      </c>
      <c r="O5" s="66">
        <f t="shared" si="3"/>
        <v>31930.715096873097</v>
      </c>
      <c r="P5" s="66"/>
      <c r="Q5" s="67"/>
    </row>
    <row r="6" spans="1:17" ht="20" customHeight="1" x14ac:dyDescent="0.2">
      <c r="A6" s="2">
        <v>3</v>
      </c>
      <c r="B6" s="74">
        <v>110.52889637962178</v>
      </c>
      <c r="E6" s="86">
        <v>3</v>
      </c>
      <c r="F6" s="76">
        <f t="shared" ref="F6:N6" si="4">F$15*$B6</f>
        <v>24592.679444465848</v>
      </c>
      <c r="G6" s="76">
        <f t="shared" si="4"/>
        <v>25345.773197378188</v>
      </c>
      <c r="H6" s="76">
        <f t="shared" si="4"/>
        <v>26129.472264085744</v>
      </c>
      <c r="I6" s="76">
        <f t="shared" si="4"/>
        <v>26945.203182260808</v>
      </c>
      <c r="J6" s="76">
        <f t="shared" si="4"/>
        <v>27794.463507816188</v>
      </c>
      <c r="K6" s="76">
        <f t="shared" si="4"/>
        <v>28678.825461935972</v>
      </c>
      <c r="L6" s="76">
        <f t="shared" si="4"/>
        <v>29599.939768081873</v>
      </c>
      <c r="M6" s="76">
        <f t="shared" si="4"/>
        <v>30559.539688934816</v>
      </c>
      <c r="N6" s="76">
        <f t="shared" si="4"/>
        <v>31559.445273754875</v>
      </c>
      <c r="O6" s="76"/>
      <c r="P6" s="76"/>
      <c r="Q6" s="77"/>
    </row>
    <row r="7" spans="1:17" ht="20" customHeight="1" x14ac:dyDescent="0.2">
      <c r="A7" s="113">
        <v>4</v>
      </c>
      <c r="B7" s="68">
        <v>114.53167182363691</v>
      </c>
      <c r="E7" s="85">
        <v>4</v>
      </c>
      <c r="F7" s="66">
        <f t="shared" ref="F7:M7" si="5">F$15*$B7</f>
        <v>25483.296980759213</v>
      </c>
      <c r="G7" s="66">
        <f t="shared" si="5"/>
        <v>26263.663829485748</v>
      </c>
      <c r="H7" s="66">
        <f t="shared" si="5"/>
        <v>27075.744355544353</v>
      </c>
      <c r="I7" s="66">
        <f t="shared" si="5"/>
        <v>27921.016758300797</v>
      </c>
      <c r="J7" s="66">
        <f t="shared" si="5"/>
        <v>28801.032827268591</v>
      </c>
      <c r="K7" s="66">
        <f t="shared" si="5"/>
        <v>29717.421721216073</v>
      </c>
      <c r="L7" s="66">
        <f t="shared" si="5"/>
        <v>30671.893944128904</v>
      </c>
      <c r="M7" s="66">
        <f t="shared" si="5"/>
        <v>31666.245528348471</v>
      </c>
      <c r="N7" s="66"/>
      <c r="O7" s="66"/>
      <c r="P7" s="66"/>
      <c r="Q7" s="67"/>
    </row>
    <row r="8" spans="1:17" ht="20" customHeight="1" x14ac:dyDescent="0.2">
      <c r="A8" s="2">
        <v>5</v>
      </c>
      <c r="B8" s="74">
        <v>114.52456452928082</v>
      </c>
      <c r="C8" s="1" t="s">
        <v>58</v>
      </c>
      <c r="E8" s="86">
        <v>5</v>
      </c>
      <c r="F8" s="76">
        <f t="shared" ref="F8:L8" si="6">F$15*$B8</f>
        <v>25481.715607764982</v>
      </c>
      <c r="G8" s="76">
        <f t="shared" si="6"/>
        <v>26262.034030612362</v>
      </c>
      <c r="H8" s="76">
        <f t="shared" si="6"/>
        <v>27074.064162790848</v>
      </c>
      <c r="I8" s="76">
        <f t="shared" si="6"/>
        <v>27919.284111936147</v>
      </c>
      <c r="J8" s="76">
        <f t="shared" si="6"/>
        <v>28799.245571265048</v>
      </c>
      <c r="K8" s="76">
        <f t="shared" si="6"/>
        <v>29715.577598447988</v>
      </c>
      <c r="L8" s="76">
        <f t="shared" si="6"/>
        <v>30669.99059132484</v>
      </c>
      <c r="M8" s="76"/>
      <c r="N8" s="76"/>
      <c r="O8" s="76"/>
      <c r="P8" s="76"/>
      <c r="Q8" s="77"/>
    </row>
    <row r="9" spans="1:17" ht="20" customHeight="1" x14ac:dyDescent="0.2">
      <c r="A9" s="113">
        <v>6</v>
      </c>
      <c r="B9" s="68">
        <v>118.80051103180298</v>
      </c>
      <c r="C9" s="4">
        <f>SUM(B3:B8)</f>
        <v>705.39044840998361</v>
      </c>
      <c r="E9" s="85">
        <v>6</v>
      </c>
      <c r="F9" s="66">
        <f t="shared" ref="F9:K9" si="7">F$15*$B9</f>
        <v>26433.113704576164</v>
      </c>
      <c r="G9" s="66">
        <f t="shared" si="7"/>
        <v>27242.566486892549</v>
      </c>
      <c r="H9" s="66">
        <f t="shared" si="7"/>
        <v>28084.914982802893</v>
      </c>
      <c r="I9" s="66">
        <f t="shared" si="7"/>
        <v>28961.692487309912</v>
      </c>
      <c r="J9" s="66">
        <f t="shared" si="7"/>
        <v>29874.50862842553</v>
      </c>
      <c r="K9" s="66">
        <f t="shared" si="7"/>
        <v>30825.053287133302</v>
      </c>
      <c r="L9" s="66"/>
      <c r="M9" s="66"/>
      <c r="N9" s="66"/>
      <c r="O9" s="66"/>
      <c r="P9" s="66"/>
      <c r="Q9" s="67"/>
    </row>
    <row r="10" spans="1:17" ht="20" customHeight="1" x14ac:dyDescent="0.2">
      <c r="A10" s="2">
        <v>7</v>
      </c>
      <c r="B10" s="74">
        <v>120.73341698494281</v>
      </c>
      <c r="E10" s="86">
        <v>7</v>
      </c>
      <c r="F10" s="76">
        <f>F$15*$B10</f>
        <v>26863.185279149773</v>
      </c>
      <c r="G10" s="76">
        <f>G$15*$B10</f>
        <v>27685.808005670409</v>
      </c>
      <c r="H10" s="76">
        <f>H$15*$B10</f>
        <v>28541.861665036889</v>
      </c>
      <c r="I10" s="76">
        <f>I$15*$B10</f>
        <v>29432.904499240907</v>
      </c>
      <c r="J10" s="76">
        <f>J$15*$B10</f>
        <v>30360.572325235324</v>
      </c>
      <c r="K10" s="76"/>
      <c r="L10" s="76"/>
      <c r="M10" s="76"/>
      <c r="N10" s="76"/>
      <c r="O10" s="76"/>
      <c r="P10" s="76"/>
      <c r="Q10" s="77"/>
    </row>
    <row r="11" spans="1:17" ht="20" customHeight="1" x14ac:dyDescent="0.2">
      <c r="A11" s="113">
        <v>8</v>
      </c>
      <c r="B11" s="68">
        <v>124.72968420079165</v>
      </c>
      <c r="E11" s="85">
        <v>8</v>
      </c>
      <c r="F11" s="66">
        <f>F$15*$B11</f>
        <v>27752.354734676144</v>
      </c>
      <c r="G11" s="66">
        <f>G$15*$B11</f>
        <v>28602.206212897032</v>
      </c>
      <c r="H11" s="66">
        <f>H$15*$B11</f>
        <v>29486.595185380349</v>
      </c>
      <c r="I11" s="66">
        <f>I$15*$B11</f>
        <v>30407.131471813012</v>
      </c>
      <c r="J11" s="66"/>
      <c r="K11" s="66"/>
      <c r="L11" s="66"/>
      <c r="M11" s="66"/>
      <c r="N11" s="66"/>
      <c r="O11" s="66"/>
      <c r="P11" s="66"/>
      <c r="Q11" s="67"/>
    </row>
    <row r="12" spans="1:17" ht="20" customHeight="1" x14ac:dyDescent="0.2">
      <c r="A12" s="2">
        <v>9</v>
      </c>
      <c r="B12" s="74">
        <v>123.01771677237447</v>
      </c>
      <c r="E12" s="86">
        <v>9</v>
      </c>
      <c r="F12" s="76">
        <f>F$15*$B12</f>
        <v>27371.441981853321</v>
      </c>
      <c r="G12" s="76">
        <f>G$15*$B12</f>
        <v>28209.628890737498</v>
      </c>
      <c r="H12" s="76">
        <f>H$15*$B12</f>
        <v>29081.87925223463</v>
      </c>
      <c r="I12" s="76"/>
      <c r="J12" s="76"/>
      <c r="K12" s="76"/>
      <c r="L12" s="76"/>
      <c r="M12" s="76"/>
      <c r="N12" s="76"/>
      <c r="O12" s="76"/>
      <c r="P12" s="76"/>
      <c r="Q12" s="77"/>
    </row>
    <row r="13" spans="1:17" ht="20" customHeight="1" x14ac:dyDescent="0.2">
      <c r="A13" s="113">
        <v>10</v>
      </c>
      <c r="B13" s="68">
        <v>119.05060662865417</v>
      </c>
      <c r="E13" s="85">
        <v>10</v>
      </c>
      <c r="F13" s="66">
        <f>F$15*$B13</f>
        <v>26488.759974875553</v>
      </c>
      <c r="G13" s="66">
        <f>G$15*$B13</f>
        <v>27299.916795120378</v>
      </c>
      <c r="H13" s="66"/>
      <c r="I13" s="66"/>
      <c r="J13" s="66"/>
      <c r="K13" s="66"/>
      <c r="L13" s="66"/>
      <c r="M13" s="66"/>
      <c r="N13" s="66"/>
      <c r="O13" s="66"/>
      <c r="P13" s="66"/>
      <c r="Q13" s="67"/>
    </row>
    <row r="14" spans="1:17" ht="20" customHeight="1" x14ac:dyDescent="0.2">
      <c r="A14" s="2">
        <v>11</v>
      </c>
      <c r="B14" s="74">
        <v>119.42781648347218</v>
      </c>
      <c r="C14" s="1" t="s">
        <v>57</v>
      </c>
      <c r="E14" s="86">
        <v>11</v>
      </c>
      <c r="F14" s="76">
        <f>F$15*$B14</f>
        <v>26572.68916757256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7"/>
    </row>
    <row r="15" spans="1:17" ht="20" customHeight="1" x14ac:dyDescent="0.2">
      <c r="A15" s="113">
        <v>12</v>
      </c>
      <c r="B15" s="68">
        <v>111.3659064421895</v>
      </c>
      <c r="C15" s="4">
        <f>SUM(B3:B14)</f>
        <v>1431.1502005120219</v>
      </c>
      <c r="E15" s="87" t="s">
        <v>54</v>
      </c>
      <c r="F15" s="84">
        <f>Overview!C12</f>
        <v>222.5</v>
      </c>
      <c r="G15" s="84">
        <f>Overview!D12</f>
        <v>229.31354629947421</v>
      </c>
      <c r="H15" s="84">
        <f>Overview!E12</f>
        <v>236.4039913539138</v>
      </c>
      <c r="I15" s="84">
        <f>Overview!F12</f>
        <v>243.78424163139204</v>
      </c>
      <c r="J15" s="84">
        <f>Overview!G12</f>
        <v>251.46784613096574</v>
      </c>
      <c r="K15" s="84">
        <f>Overview!H12</f>
        <v>259.46902937885017</v>
      </c>
      <c r="L15" s="84">
        <f>Overview!I12</f>
        <v>267.80272614337997</v>
      </c>
      <c r="M15" s="84">
        <f>Overview!J12</f>
        <v>276.48461795886601</v>
      </c>
      <c r="N15" s="84">
        <f>Overview!K12</f>
        <v>285.53117155319296</v>
      </c>
      <c r="O15" s="84">
        <f>Overview!L12</f>
        <v>294.9596792789921</v>
      </c>
      <c r="P15" s="84">
        <f>Overview!M12</f>
        <v>304.7883016534708</v>
      </c>
      <c r="Q15" s="88">
        <f>Overview!N12</f>
        <v>315.03611211750888</v>
      </c>
    </row>
    <row r="16" spans="1:17" ht="20" customHeight="1" x14ac:dyDescent="0.2">
      <c r="A16" s="2">
        <v>13</v>
      </c>
      <c r="B16" s="74">
        <v>115.55068158316871</v>
      </c>
      <c r="E16" s="89" t="s">
        <v>19</v>
      </c>
      <c r="F16" s="90">
        <f>SUMPRODUCT((ROW($F$3:$Q$14)-MIN(ROW(F3:Q14))=MIN(COLUMN(F3:Q14))-COLUMN($F$3:$Q$14))*($F$3:$Q$14))</f>
        <v>33172.889787983535</v>
      </c>
      <c r="G16" s="90">
        <f t="shared" ref="G16:Q16" si="8">SUMPRODUCT((ROW($F$3:$Q$14)-MIN(ROW(G3:R14))=MIN(COLUMN(G3:R14))-COLUMN($F$3:$Q$14))*($F$3:$Q$14))</f>
        <v>58320.897393696316</v>
      </c>
      <c r="H16" s="90">
        <f t="shared" si="8"/>
        <v>84203.643165577698</v>
      </c>
      <c r="I16" s="90">
        <f t="shared" si="8"/>
        <v>111403.27709870099</v>
      </c>
      <c r="J16" s="90">
        <f t="shared" si="8"/>
        <v>140353.25747125424</v>
      </c>
      <c r="K16" s="90">
        <f t="shared" si="8"/>
        <v>170224.25123801216</v>
      </c>
      <c r="L16" s="90">
        <f t="shared" si="8"/>
        <v>202007.56582750945</v>
      </c>
      <c r="M16" s="90">
        <f t="shared" si="8"/>
        <v>235251.19420888461</v>
      </c>
      <c r="N16" s="90">
        <f t="shared" si="8"/>
        <v>270470.67465284438</v>
      </c>
      <c r="O16" s="90">
        <f t="shared" si="8"/>
        <v>306469.01121562987</v>
      </c>
      <c r="P16" s="90">
        <f t="shared" si="8"/>
        <v>342781.91395534459</v>
      </c>
      <c r="Q16" s="91">
        <f t="shared" si="8"/>
        <v>380399.97477298905</v>
      </c>
    </row>
    <row r="17" spans="1:17" ht="20" customHeight="1" x14ac:dyDescent="0.2">
      <c r="A17" s="113">
        <v>14</v>
      </c>
      <c r="B17" s="68">
        <v>114.54269983737521</v>
      </c>
      <c r="E17" s="92" t="s">
        <v>48</v>
      </c>
      <c r="F17" s="93">
        <f>F16</f>
        <v>33172.889787983535</v>
      </c>
      <c r="G17" s="93">
        <f>G16-F16</f>
        <v>25148.007605712781</v>
      </c>
      <c r="H17" s="93">
        <f t="shared" ref="H17:Q17" si="9">H16-G16</f>
        <v>25882.745771881382</v>
      </c>
      <c r="I17" s="93">
        <f t="shared" si="9"/>
        <v>27199.633933123288</v>
      </c>
      <c r="J17" s="93">
        <f t="shared" si="9"/>
        <v>28949.980372553255</v>
      </c>
      <c r="K17" s="93">
        <f t="shared" si="9"/>
        <v>29870.993766757922</v>
      </c>
      <c r="L17" s="93">
        <f t="shared" si="9"/>
        <v>31783.314589497284</v>
      </c>
      <c r="M17" s="93">
        <f t="shared" si="9"/>
        <v>33243.628381375165</v>
      </c>
      <c r="N17" s="93">
        <f t="shared" si="9"/>
        <v>35219.480443959765</v>
      </c>
      <c r="O17" s="93">
        <f t="shared" si="9"/>
        <v>35998.336562785495</v>
      </c>
      <c r="P17" s="93">
        <f t="shared" si="9"/>
        <v>36312.902739714715</v>
      </c>
      <c r="Q17" s="94">
        <f t="shared" si="9"/>
        <v>37618.060817644466</v>
      </c>
    </row>
    <row r="18" spans="1:17" ht="20" customHeight="1" x14ac:dyDescent="0.2">
      <c r="A18" s="2">
        <v>15</v>
      </c>
      <c r="B18" s="74">
        <v>115.39635239666624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20" customHeight="1" x14ac:dyDescent="0.2">
      <c r="A19" s="113">
        <v>16</v>
      </c>
      <c r="B19" s="68">
        <v>109.63852763034136</v>
      </c>
    </row>
    <row r="20" spans="1:17" ht="20" customHeight="1" x14ac:dyDescent="0.2">
      <c r="A20" s="2">
        <v>17</v>
      </c>
      <c r="B20" s="74">
        <v>106.4572420903697</v>
      </c>
    </row>
  </sheetData>
  <mergeCells count="2">
    <mergeCell ref="A1:B1"/>
    <mergeCell ref="E1:Q1"/>
  </mergeCells>
  <pageMargins left="0.7" right="0.7" top="0.75" bottom="0.75" header="0.3" footer="0.3"/>
  <ignoredErrors>
    <ignoredError sqref="C15 C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AB838-F4EB-0F4A-A7BD-CA223B4D7BC0}">
  <dimension ref="A1:T34"/>
  <sheetViews>
    <sheetView showGridLines="0" zoomScale="80" zoomScaleNormal="80" workbookViewId="0">
      <selection activeCell="K37" sqref="K37"/>
    </sheetView>
  </sheetViews>
  <sheetFormatPr baseColWidth="10" defaultRowHeight="20" customHeight="1" outlineLevelRow="1" x14ac:dyDescent="0.2"/>
  <cols>
    <col min="1" max="1" width="18.6640625" bestFit="1" customWidth="1"/>
    <col min="2" max="2" width="12.6640625" customWidth="1"/>
  </cols>
  <sheetData>
    <row r="1" spans="1:20" ht="30" customHeight="1" x14ac:dyDescent="0.2">
      <c r="A1" s="124" t="s">
        <v>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25" customHeight="1" x14ac:dyDescent="0.25">
      <c r="A2" s="135" t="s">
        <v>55</v>
      </c>
      <c r="B2" s="134" t="s">
        <v>3</v>
      </c>
      <c r="C2" s="132" t="s">
        <v>56</v>
      </c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3"/>
    </row>
    <row r="3" spans="1:20" ht="25" customHeight="1" x14ac:dyDescent="0.25">
      <c r="A3" s="135"/>
      <c r="B3" s="134"/>
      <c r="C3" s="100">
        <v>0</v>
      </c>
      <c r="D3" s="100">
        <v>1</v>
      </c>
      <c r="E3" s="100">
        <v>2</v>
      </c>
      <c r="F3" s="100">
        <v>3</v>
      </c>
      <c r="G3" s="100">
        <v>4</v>
      </c>
      <c r="H3" s="100">
        <v>5</v>
      </c>
      <c r="I3" s="100">
        <v>6</v>
      </c>
      <c r="J3" s="100">
        <v>7</v>
      </c>
      <c r="K3" s="100">
        <v>8</v>
      </c>
      <c r="L3" s="100">
        <v>9</v>
      </c>
      <c r="M3" s="100">
        <v>10</v>
      </c>
      <c r="N3" s="100">
        <v>11</v>
      </c>
      <c r="O3" s="100">
        <v>12</v>
      </c>
      <c r="P3" s="100">
        <v>13</v>
      </c>
      <c r="Q3" s="100">
        <v>14</v>
      </c>
      <c r="R3" s="100">
        <v>15</v>
      </c>
      <c r="S3" s="100">
        <v>16</v>
      </c>
      <c r="T3" s="101">
        <v>17</v>
      </c>
    </row>
    <row r="4" spans="1:20" ht="19" hidden="1" customHeight="1" outlineLevel="1" x14ac:dyDescent="0.2">
      <c r="A4" s="102">
        <f t="shared" ref="A4:A31" si="0">EDATE(A5,-1)</f>
        <v>43101</v>
      </c>
      <c r="B4" s="68">
        <v>1221</v>
      </c>
      <c r="C4" s="68">
        <v>108.11207675042576</v>
      </c>
      <c r="D4" s="68">
        <v>67.732298151451616</v>
      </c>
      <c r="E4" s="68">
        <v>83.049959467979576</v>
      </c>
      <c r="F4" s="68">
        <v>74.112591905887427</v>
      </c>
      <c r="G4" s="68">
        <v>84.268953406973282</v>
      </c>
      <c r="H4" s="68">
        <v>95.983615677436319</v>
      </c>
      <c r="I4" s="68">
        <v>94.106069928329916</v>
      </c>
      <c r="J4" s="68">
        <v>88.953516220320068</v>
      </c>
      <c r="K4" s="68">
        <v>81.162151890594942</v>
      </c>
      <c r="L4" s="68">
        <v>107.09579041307741</v>
      </c>
      <c r="M4" s="68">
        <v>88.534569042846201</v>
      </c>
      <c r="N4" s="68">
        <v>97.99290021916795</v>
      </c>
      <c r="O4" s="68">
        <v>100.45847210590495</v>
      </c>
      <c r="P4" s="68">
        <v>86.984786510488988</v>
      </c>
      <c r="Q4" s="68">
        <v>98.916769612738989</v>
      </c>
      <c r="R4" s="68">
        <v>107.59301055393283</v>
      </c>
      <c r="S4" s="68">
        <v>106.57130704819198</v>
      </c>
      <c r="T4" s="69">
        <v>94.872266077153483</v>
      </c>
    </row>
    <row r="5" spans="1:20" ht="19" hidden="1" customHeight="1" outlineLevel="1" x14ac:dyDescent="0.2">
      <c r="A5" s="103">
        <f t="shared" si="0"/>
        <v>43132</v>
      </c>
      <c r="B5" s="74">
        <v>1314</v>
      </c>
      <c r="C5" s="68">
        <v>129.70051344255606</v>
      </c>
      <c r="D5" s="68">
        <v>62.509940263546397</v>
      </c>
      <c r="E5" s="68">
        <v>66.535177700710179</v>
      </c>
      <c r="F5" s="68">
        <v>80.437459301313041</v>
      </c>
      <c r="G5" s="68">
        <v>72.635682123634425</v>
      </c>
      <c r="H5" s="68">
        <v>92.375999179003472</v>
      </c>
      <c r="I5" s="68">
        <v>92.188663246555393</v>
      </c>
      <c r="J5" s="68">
        <v>105.22454874454181</v>
      </c>
      <c r="K5" s="68">
        <v>100.27633775448632</v>
      </c>
      <c r="L5" s="68">
        <v>87.273864015516637</v>
      </c>
      <c r="M5" s="68">
        <v>84.548533668990686</v>
      </c>
      <c r="N5" s="68">
        <v>98.834232494725157</v>
      </c>
      <c r="O5" s="68">
        <v>96.201710452694783</v>
      </c>
      <c r="P5" s="68">
        <v>96.687261289753891</v>
      </c>
      <c r="Q5" s="68">
        <v>101.09790469925167</v>
      </c>
      <c r="R5" s="68">
        <v>102.20051167355226</v>
      </c>
      <c r="S5" s="68">
        <v>104.97397522758384</v>
      </c>
      <c r="T5" s="69">
        <v>99</v>
      </c>
    </row>
    <row r="6" spans="1:20" ht="19" hidden="1" customHeight="1" outlineLevel="1" x14ac:dyDescent="0.2">
      <c r="A6" s="102">
        <f t="shared" si="0"/>
        <v>43160</v>
      </c>
      <c r="B6" s="68">
        <v>1222</v>
      </c>
      <c r="C6" s="68">
        <v>136.70864299454934</v>
      </c>
      <c r="D6" s="68">
        <v>67.035188580734982</v>
      </c>
      <c r="E6" s="68">
        <v>79.477576690743788</v>
      </c>
      <c r="F6" s="68">
        <v>92.058391835099002</v>
      </c>
      <c r="G6" s="68">
        <v>76.51327615015235</v>
      </c>
      <c r="H6" s="68">
        <v>82.998614069934703</v>
      </c>
      <c r="I6" s="68">
        <v>92.534290600289694</v>
      </c>
      <c r="J6" s="68">
        <v>108.55967593154828</v>
      </c>
      <c r="K6" s="68">
        <v>107.7389230794506</v>
      </c>
      <c r="L6" s="68">
        <v>95.190900079514023</v>
      </c>
      <c r="M6" s="68">
        <v>108.87299664135871</v>
      </c>
      <c r="N6" s="68">
        <v>90.580898869368909</v>
      </c>
      <c r="O6" s="68">
        <v>103.20374264208074</v>
      </c>
      <c r="P6" s="68">
        <v>111.42941945582395</v>
      </c>
      <c r="Q6" s="68">
        <v>111.51487777847827</v>
      </c>
      <c r="R6" s="68">
        <v>106.0754177779658</v>
      </c>
      <c r="S6" s="68">
        <v>110.38586704197485</v>
      </c>
      <c r="T6" s="69">
        <v>90.648311320688364</v>
      </c>
    </row>
    <row r="7" spans="1:20" ht="19" hidden="1" customHeight="1" outlineLevel="1" x14ac:dyDescent="0.2">
      <c r="A7" s="103">
        <f t="shared" si="0"/>
        <v>43191</v>
      </c>
      <c r="B7" s="74">
        <v>1067</v>
      </c>
      <c r="C7" s="68">
        <v>113.61637711438757</v>
      </c>
      <c r="D7" s="68">
        <v>66.000754815652257</v>
      </c>
      <c r="E7" s="68">
        <v>82.288761253554583</v>
      </c>
      <c r="F7" s="68">
        <v>74.945510110407184</v>
      </c>
      <c r="G7" s="68">
        <v>99.839431484894391</v>
      </c>
      <c r="H7" s="68">
        <v>90.541044944746602</v>
      </c>
      <c r="I7" s="68">
        <v>100.57862208507632</v>
      </c>
      <c r="J7" s="68">
        <v>92.05506626247562</v>
      </c>
      <c r="K7" s="68">
        <v>102.64090064521967</v>
      </c>
      <c r="L7" s="68">
        <v>106.38607565224865</v>
      </c>
      <c r="M7" s="68">
        <v>98.921019966851105</v>
      </c>
      <c r="N7" s="68">
        <v>110.24139672779583</v>
      </c>
      <c r="O7" s="68">
        <v>87.237761800235248</v>
      </c>
      <c r="P7" s="68">
        <v>89.213596374863343</v>
      </c>
      <c r="Q7" s="68">
        <v>115.7674721278666</v>
      </c>
      <c r="R7" s="68">
        <v>87.166182855942779</v>
      </c>
      <c r="S7" s="68">
        <v>96.356903053535405</v>
      </c>
      <c r="T7" s="69">
        <v>88.662607043976891</v>
      </c>
    </row>
    <row r="8" spans="1:20" ht="19" hidden="1" customHeight="1" outlineLevel="1" x14ac:dyDescent="0.2">
      <c r="A8" s="102">
        <f t="shared" si="0"/>
        <v>43221</v>
      </c>
      <c r="B8" s="68">
        <v>1182</v>
      </c>
      <c r="C8" s="68">
        <v>123.28901124901785</v>
      </c>
      <c r="D8" s="68">
        <v>72.008567687145771</v>
      </c>
      <c r="E8" s="68">
        <v>81.771185129784527</v>
      </c>
      <c r="F8" s="68">
        <v>87.763215169548431</v>
      </c>
      <c r="G8" s="68">
        <v>79.230382596669273</v>
      </c>
      <c r="H8" s="68">
        <v>103.67008188874321</v>
      </c>
      <c r="I8" s="68">
        <v>107.08578025534975</v>
      </c>
      <c r="J8" s="68">
        <v>94.672084237279066</v>
      </c>
      <c r="K8" s="68">
        <v>107.67015844016939</v>
      </c>
      <c r="L8" s="68">
        <v>113.07224495680832</v>
      </c>
      <c r="M8" s="68">
        <v>116.67688482121237</v>
      </c>
      <c r="N8" s="68">
        <v>106.93218601924269</v>
      </c>
      <c r="O8" s="68">
        <v>97.046435577966761</v>
      </c>
      <c r="P8" s="68">
        <v>110.9620257887312</v>
      </c>
      <c r="Q8" s="68">
        <v>90.006446531884947</v>
      </c>
      <c r="R8" s="68">
        <v>115.26846446410158</v>
      </c>
      <c r="S8" s="68">
        <v>109.82415131293297</v>
      </c>
      <c r="T8" s="69">
        <v>117.92381877434765</v>
      </c>
    </row>
    <row r="9" spans="1:20" ht="19" hidden="1" customHeight="1" outlineLevel="1" x14ac:dyDescent="0.2">
      <c r="A9" s="103">
        <f t="shared" si="0"/>
        <v>43252</v>
      </c>
      <c r="B9" s="74">
        <v>1418</v>
      </c>
      <c r="C9" s="68">
        <v>126.66491399757619</v>
      </c>
      <c r="D9" s="68">
        <v>71.621566875750943</v>
      </c>
      <c r="E9" s="68">
        <v>79.870897642904666</v>
      </c>
      <c r="F9" s="68">
        <v>92.165137233802767</v>
      </c>
      <c r="G9" s="68">
        <v>86.542147452121313</v>
      </c>
      <c r="H9" s="68">
        <v>98.253832528757741</v>
      </c>
      <c r="I9" s="68">
        <v>110.58641815998293</v>
      </c>
      <c r="J9" s="68">
        <v>110.8264532878901</v>
      </c>
      <c r="K9" s="68">
        <v>120.22329093317242</v>
      </c>
      <c r="L9" s="68">
        <v>102.15310193139295</v>
      </c>
      <c r="M9" s="68">
        <v>111.25013689482734</v>
      </c>
      <c r="N9" s="68">
        <v>98.200602301138886</v>
      </c>
      <c r="O9" s="68">
        <v>117.62801909694768</v>
      </c>
      <c r="P9" s="68">
        <v>113.70901730133822</v>
      </c>
      <c r="Q9" s="68">
        <v>117.02495823127758</v>
      </c>
      <c r="R9" s="68">
        <v>108.0307913884141</v>
      </c>
      <c r="S9" s="68">
        <v>96.360575671942584</v>
      </c>
      <c r="T9" s="69">
        <v>110.02845950123229</v>
      </c>
    </row>
    <row r="10" spans="1:20" ht="19" hidden="1" customHeight="1" outlineLevel="1" x14ac:dyDescent="0.2">
      <c r="A10" s="102">
        <f t="shared" si="0"/>
        <v>43282</v>
      </c>
      <c r="B10" s="68">
        <v>1488</v>
      </c>
      <c r="C10" s="68">
        <v>114.92717129950081</v>
      </c>
      <c r="D10" s="68">
        <v>80.256772734664509</v>
      </c>
      <c r="E10" s="68">
        <v>99.784002151753356</v>
      </c>
      <c r="F10" s="68">
        <v>92.214851812702321</v>
      </c>
      <c r="G10" s="68">
        <v>99.739888904351616</v>
      </c>
      <c r="H10" s="68">
        <v>84.089568405900323</v>
      </c>
      <c r="I10" s="68">
        <v>114.23094225713311</v>
      </c>
      <c r="J10" s="68">
        <v>111.03857536165374</v>
      </c>
      <c r="K10" s="68">
        <v>121.93009230847545</v>
      </c>
      <c r="L10" s="68">
        <v>105.91401236022958</v>
      </c>
      <c r="M10" s="68">
        <v>118.5599094160132</v>
      </c>
      <c r="N10" s="68">
        <v>94.901566613429338</v>
      </c>
      <c r="O10" s="68">
        <v>94.805393853620274</v>
      </c>
      <c r="P10" s="68">
        <v>110.81154889127856</v>
      </c>
      <c r="Q10" s="68">
        <v>109.56068629173076</v>
      </c>
      <c r="R10" s="68">
        <v>113.81554649498968</v>
      </c>
      <c r="S10" s="68">
        <v>103.57716966381348</v>
      </c>
      <c r="T10" s="69">
        <v>103.90661312537731</v>
      </c>
    </row>
    <row r="11" spans="1:20" ht="19" hidden="1" customHeight="1" outlineLevel="1" x14ac:dyDescent="0.2">
      <c r="A11" s="103">
        <f t="shared" si="0"/>
        <v>43313</v>
      </c>
      <c r="B11" s="74">
        <v>1307</v>
      </c>
      <c r="C11" s="68">
        <v>115.32767702109332</v>
      </c>
      <c r="D11" s="68">
        <v>86.647950956452178</v>
      </c>
      <c r="E11" s="68">
        <v>78.299335474042607</v>
      </c>
      <c r="F11" s="68">
        <v>99.574839324140541</v>
      </c>
      <c r="G11" s="68">
        <v>106.44315579697938</v>
      </c>
      <c r="H11" s="68">
        <v>92.09809540536979</v>
      </c>
      <c r="I11" s="68">
        <v>96.697076441463722</v>
      </c>
      <c r="J11" s="68">
        <v>101.22713457141803</v>
      </c>
      <c r="K11" s="68">
        <v>116.50642640105953</v>
      </c>
      <c r="L11" s="68">
        <v>110.44903101329366</v>
      </c>
      <c r="M11" s="68">
        <v>104.76213662233981</v>
      </c>
      <c r="N11" s="68">
        <v>100.16842201638119</v>
      </c>
      <c r="O11" s="68">
        <v>99.919767788242353</v>
      </c>
      <c r="P11" s="68">
        <v>124.99312232134147</v>
      </c>
      <c r="Q11" s="68">
        <v>108.896208428219</v>
      </c>
      <c r="R11" s="68">
        <v>126.17637896846968</v>
      </c>
      <c r="S11" s="68">
        <v>110.24464280686398</v>
      </c>
      <c r="T11" s="69">
        <v>123</v>
      </c>
    </row>
    <row r="12" spans="1:20" ht="19" hidden="1" customHeight="1" outlineLevel="1" x14ac:dyDescent="0.2">
      <c r="A12" s="102">
        <f t="shared" si="0"/>
        <v>43344</v>
      </c>
      <c r="B12" s="68">
        <v>1384</v>
      </c>
      <c r="C12" s="68">
        <v>149.1927309479095</v>
      </c>
      <c r="D12" s="68">
        <v>85.899309645265248</v>
      </c>
      <c r="E12" s="68">
        <v>92.178727641913937</v>
      </c>
      <c r="F12" s="68">
        <v>90.400150897083847</v>
      </c>
      <c r="G12" s="68">
        <v>112.93919953674038</v>
      </c>
      <c r="H12" s="68">
        <v>90.433560641070258</v>
      </c>
      <c r="I12" s="68">
        <v>103.88802591796268</v>
      </c>
      <c r="J12" s="68">
        <v>119.07148414418039</v>
      </c>
      <c r="K12" s="68">
        <v>102.93908473922022</v>
      </c>
      <c r="L12" s="68">
        <v>121.26431882858347</v>
      </c>
      <c r="M12" s="68">
        <v>120.20638484643108</v>
      </c>
      <c r="N12" s="68">
        <v>111.01603361873947</v>
      </c>
      <c r="O12" s="68">
        <v>105.11608676471742</v>
      </c>
      <c r="P12" s="68">
        <v>115.22924549067193</v>
      </c>
      <c r="Q12" s="68">
        <v>102.14144877384834</v>
      </c>
      <c r="R12" s="68">
        <v>111.35030781246675</v>
      </c>
      <c r="S12" s="68">
        <v>103.66135824967469</v>
      </c>
      <c r="T12" s="69">
        <v>99.785087007704959</v>
      </c>
    </row>
    <row r="13" spans="1:20" ht="19" hidden="1" customHeight="1" outlineLevel="1" x14ac:dyDescent="0.2">
      <c r="A13" s="103">
        <f t="shared" si="0"/>
        <v>43374</v>
      </c>
      <c r="B13" s="74">
        <v>1198</v>
      </c>
      <c r="C13" s="68">
        <v>125.20707810681536</v>
      </c>
      <c r="D13" s="68">
        <v>101.96541011940251</v>
      </c>
      <c r="E13" s="68">
        <v>103.16251875096897</v>
      </c>
      <c r="F13" s="68">
        <v>84.441414793235097</v>
      </c>
      <c r="G13" s="68">
        <v>110.12334140120664</v>
      </c>
      <c r="H13" s="68">
        <v>106.69635498706657</v>
      </c>
      <c r="I13" s="68">
        <v>122.8301987880177</v>
      </c>
      <c r="J13" s="68">
        <v>111.65123165812747</v>
      </c>
      <c r="K13" s="68">
        <v>122.19369998697728</v>
      </c>
      <c r="L13" s="68">
        <v>116.08866746015019</v>
      </c>
      <c r="M13" s="68">
        <v>130.83597053967495</v>
      </c>
      <c r="N13" s="68">
        <v>110.56488416642925</v>
      </c>
      <c r="O13" s="68">
        <v>100.18351542197517</v>
      </c>
      <c r="P13" s="68">
        <v>109.43989794720908</v>
      </c>
      <c r="Q13" s="68">
        <v>101.96523902987337</v>
      </c>
      <c r="R13" s="68">
        <v>119.41599872905064</v>
      </c>
      <c r="S13" s="68">
        <v>123.97469785770501</v>
      </c>
      <c r="T13" s="69">
        <v>127.05334540111043</v>
      </c>
    </row>
    <row r="14" spans="1:20" ht="19" hidden="1" customHeight="1" outlineLevel="1" x14ac:dyDescent="0.2">
      <c r="A14" s="102">
        <f t="shared" si="0"/>
        <v>43405</v>
      </c>
      <c r="B14" s="68">
        <v>1481</v>
      </c>
      <c r="C14" s="68">
        <v>126.36534034338361</v>
      </c>
      <c r="D14" s="68">
        <v>95.203594208269024</v>
      </c>
      <c r="E14" s="68">
        <v>97.072558757379127</v>
      </c>
      <c r="F14" s="68">
        <v>104.97279782389961</v>
      </c>
      <c r="G14" s="68">
        <v>106.44481823671715</v>
      </c>
      <c r="H14" s="68">
        <v>98.914131190301106</v>
      </c>
      <c r="I14" s="68">
        <v>124.18708215398655</v>
      </c>
      <c r="J14" s="68">
        <v>119.91573200283578</v>
      </c>
      <c r="K14" s="68">
        <v>121.69543136051186</v>
      </c>
      <c r="L14" s="68">
        <v>107.89006229712876</v>
      </c>
      <c r="M14" s="68">
        <v>109.80980051692741</v>
      </c>
      <c r="N14" s="68">
        <v>133.51113966574934</v>
      </c>
      <c r="O14" s="68">
        <v>121.53885285542599</v>
      </c>
      <c r="P14" s="68">
        <v>107.36510833698614</v>
      </c>
      <c r="Q14" s="68">
        <v>103.82556692255102</v>
      </c>
      <c r="R14" s="68">
        <v>126.45391399615542</v>
      </c>
      <c r="S14" s="68">
        <v>107.93487686168122</v>
      </c>
      <c r="T14" s="69">
        <v>106.78858728173026</v>
      </c>
    </row>
    <row r="15" spans="1:20" ht="19" hidden="1" customHeight="1" outlineLevel="1" x14ac:dyDescent="0.2">
      <c r="A15" s="103">
        <f t="shared" si="0"/>
        <v>43435</v>
      </c>
      <c r="B15" s="74">
        <v>1387</v>
      </c>
      <c r="C15" s="68">
        <v>152.70210868661027</v>
      </c>
      <c r="D15" s="68">
        <v>104.12042302813036</v>
      </c>
      <c r="E15" s="68">
        <v>110.43303739450619</v>
      </c>
      <c r="F15" s="68">
        <v>109.50518680660294</v>
      </c>
      <c r="G15" s="68">
        <v>96.352696135240166</v>
      </c>
      <c r="H15" s="68">
        <v>124.43830299351012</v>
      </c>
      <c r="I15" s="68">
        <v>120.68034499923739</v>
      </c>
      <c r="J15" s="68">
        <v>112.31908086118437</v>
      </c>
      <c r="K15" s="68">
        <v>108.95178769779773</v>
      </c>
      <c r="L15" s="68">
        <v>118.0981896071594</v>
      </c>
      <c r="M15" s="68">
        <v>110.81866840507324</v>
      </c>
      <c r="N15" s="68">
        <v>127.14106454191455</v>
      </c>
      <c r="O15" s="68">
        <v>103.91027418577536</v>
      </c>
      <c r="P15" s="68">
        <v>129.55104924587354</v>
      </c>
      <c r="Q15" s="68">
        <v>130.84949204133812</v>
      </c>
      <c r="R15" s="68">
        <v>118.06674719308936</v>
      </c>
      <c r="S15" s="68">
        <v>127.12182123698963</v>
      </c>
      <c r="T15" s="69">
        <v>109.96444841503192</v>
      </c>
    </row>
    <row r="16" spans="1:20" ht="19" customHeight="1" collapsed="1" x14ac:dyDescent="0.2">
      <c r="A16" s="102">
        <f t="shared" si="0"/>
        <v>43466</v>
      </c>
      <c r="B16" s="68">
        <v>1374</v>
      </c>
      <c r="C16" s="68">
        <v>139.61325791153448</v>
      </c>
      <c r="D16" s="68">
        <v>110.33678357055565</v>
      </c>
      <c r="E16" s="68">
        <v>111.88137581836348</v>
      </c>
      <c r="F16" s="68">
        <v>100.33737393704421</v>
      </c>
      <c r="G16" s="68">
        <v>99.57032671553111</v>
      </c>
      <c r="H16" s="68">
        <v>116.59690542648659</v>
      </c>
      <c r="I16" s="68">
        <v>111.81721721593451</v>
      </c>
      <c r="J16" s="68">
        <v>113.55667598826199</v>
      </c>
      <c r="K16" s="68">
        <v>119.95551025680935</v>
      </c>
      <c r="L16" s="68">
        <v>106.97155170389962</v>
      </c>
      <c r="M16" s="68">
        <v>133.40754930733854</v>
      </c>
      <c r="N16" s="68">
        <v>119.22233895374737</v>
      </c>
      <c r="O16" s="68">
        <v>105.56030706906377</v>
      </c>
      <c r="P16" s="68">
        <v>119.24907079820385</v>
      </c>
      <c r="Q16" s="68">
        <v>138.27450717881109</v>
      </c>
      <c r="R16" s="68">
        <v>112.93690473075243</v>
      </c>
      <c r="S16" s="68">
        <v>115.52617516965606</v>
      </c>
      <c r="T16" s="69">
        <v>110.10414577619254</v>
      </c>
    </row>
    <row r="17" spans="1:20" ht="19" customHeight="1" x14ac:dyDescent="0.2">
      <c r="A17" s="103">
        <f t="shared" si="0"/>
        <v>43497</v>
      </c>
      <c r="B17" s="74">
        <v>1631</v>
      </c>
      <c r="C17" s="68">
        <v>149.03067823950894</v>
      </c>
      <c r="D17" s="68">
        <v>104.29968588681987</v>
      </c>
      <c r="E17" s="68">
        <v>97.25155377095443</v>
      </c>
      <c r="F17" s="68">
        <v>107.00240286988101</v>
      </c>
      <c r="G17" s="68">
        <v>108.76235740488288</v>
      </c>
      <c r="H17" s="68">
        <v>114.50654261008651</v>
      </c>
      <c r="I17" s="68">
        <v>113.88018801320342</v>
      </c>
      <c r="J17" s="68">
        <v>133.22609950353038</v>
      </c>
      <c r="K17" s="68">
        <v>127.97356509187181</v>
      </c>
      <c r="L17" s="68">
        <v>134.40340684212745</v>
      </c>
      <c r="M17" s="68">
        <v>131.46648110153146</v>
      </c>
      <c r="N17" s="68">
        <v>139.40008723974123</v>
      </c>
      <c r="O17" s="68">
        <v>112.47468712550172</v>
      </c>
      <c r="P17" s="68">
        <v>133.67997610272363</v>
      </c>
      <c r="Q17" s="68">
        <v>132.17348855110285</v>
      </c>
      <c r="R17" s="68">
        <v>129.63019069046308</v>
      </c>
      <c r="S17" s="68">
        <v>116.53625968462406</v>
      </c>
      <c r="T17" s="69"/>
    </row>
    <row r="18" spans="1:20" ht="19" customHeight="1" x14ac:dyDescent="0.2">
      <c r="A18" s="102">
        <f t="shared" si="0"/>
        <v>43525</v>
      </c>
      <c r="B18" s="68">
        <v>1337</v>
      </c>
      <c r="C18" s="68">
        <v>135.58992714946621</v>
      </c>
      <c r="D18" s="68">
        <v>108.90014144252032</v>
      </c>
      <c r="E18" s="68">
        <v>116.36638636121796</v>
      </c>
      <c r="F18" s="68">
        <v>123.73766093578526</v>
      </c>
      <c r="G18" s="68">
        <v>116.93756733121182</v>
      </c>
      <c r="H18" s="68">
        <v>105.40116510246165</v>
      </c>
      <c r="I18" s="68">
        <v>107.65230413123506</v>
      </c>
      <c r="J18" s="68">
        <v>125.08269217023508</v>
      </c>
      <c r="K18" s="68">
        <v>124.91639984766834</v>
      </c>
      <c r="L18" s="68">
        <v>133.38565527651983</v>
      </c>
      <c r="M18" s="68">
        <v>120.06810430187598</v>
      </c>
      <c r="N18" s="68">
        <v>141.10508010354283</v>
      </c>
      <c r="O18" s="68">
        <v>137.18743141698008</v>
      </c>
      <c r="P18" s="68">
        <v>137.59241650118597</v>
      </c>
      <c r="Q18" s="68">
        <v>121.89675005676681</v>
      </c>
      <c r="R18" s="68">
        <v>136.41748592331541</v>
      </c>
      <c r="S18" s="68"/>
      <c r="T18" s="69"/>
    </row>
    <row r="19" spans="1:20" ht="19" customHeight="1" x14ac:dyDescent="0.2">
      <c r="A19" s="103">
        <f t="shared" si="0"/>
        <v>43556</v>
      </c>
      <c r="B19" s="74">
        <v>1575</v>
      </c>
      <c r="C19" s="68">
        <v>151.50297462434338</v>
      </c>
      <c r="D19" s="68">
        <v>94.192005289613775</v>
      </c>
      <c r="E19" s="68">
        <v>108.15970051206449</v>
      </c>
      <c r="F19" s="68">
        <v>110.49092378493465</v>
      </c>
      <c r="G19" s="68">
        <v>124.89255510827593</v>
      </c>
      <c r="H19" s="68">
        <v>107.94694193054893</v>
      </c>
      <c r="I19" s="68">
        <v>120.96410173586501</v>
      </c>
      <c r="J19" s="68">
        <v>120.99561835804234</v>
      </c>
      <c r="K19" s="68">
        <v>142.43244331518085</v>
      </c>
      <c r="L19" s="68">
        <v>136.89025445289491</v>
      </c>
      <c r="M19" s="68">
        <v>135.92545126128365</v>
      </c>
      <c r="N19" s="68">
        <v>145.96204131343052</v>
      </c>
      <c r="O19" s="68">
        <v>137.5122533403075</v>
      </c>
      <c r="P19" s="68">
        <v>130.81128420314374</v>
      </c>
      <c r="Q19" s="68">
        <v>135.94212544164989</v>
      </c>
      <c r="R19" s="68"/>
      <c r="S19" s="68"/>
      <c r="T19" s="69"/>
    </row>
    <row r="20" spans="1:20" ht="19" customHeight="1" x14ac:dyDescent="0.2">
      <c r="A20" s="102">
        <f t="shared" si="0"/>
        <v>43586</v>
      </c>
      <c r="B20" s="68">
        <v>1382</v>
      </c>
      <c r="C20" s="68">
        <v>164.97407457792596</v>
      </c>
      <c r="D20" s="68">
        <v>103.67439072303402</v>
      </c>
      <c r="E20" s="68">
        <v>107.27186063605497</v>
      </c>
      <c r="F20" s="68">
        <v>117.10993058269744</v>
      </c>
      <c r="G20" s="68">
        <v>118.0845235039112</v>
      </c>
      <c r="H20" s="68">
        <v>125.46977126917406</v>
      </c>
      <c r="I20" s="68">
        <v>113.61903790299024</v>
      </c>
      <c r="J20" s="68">
        <v>134.57715775641799</v>
      </c>
      <c r="K20" s="68">
        <v>128.86739768761424</v>
      </c>
      <c r="L20" s="68">
        <v>149.9300706793012</v>
      </c>
      <c r="M20" s="68">
        <v>138.35362746704644</v>
      </c>
      <c r="N20" s="68">
        <v>141.96596371083061</v>
      </c>
      <c r="O20" s="68">
        <v>132.63306250012494</v>
      </c>
      <c r="P20" s="68">
        <v>121.24052992628367</v>
      </c>
      <c r="Q20" s="68"/>
      <c r="R20" s="68"/>
      <c r="S20" s="68"/>
      <c r="T20" s="69"/>
    </row>
    <row r="21" spans="1:20" ht="19" customHeight="1" x14ac:dyDescent="0.2">
      <c r="A21" s="103">
        <f t="shared" si="0"/>
        <v>43617</v>
      </c>
      <c r="B21" s="74">
        <v>1772</v>
      </c>
      <c r="C21" s="68">
        <v>171.14534474858775</v>
      </c>
      <c r="D21" s="68">
        <v>105.13856029516478</v>
      </c>
      <c r="E21" s="68">
        <v>127.65094006760231</v>
      </c>
      <c r="F21" s="68">
        <v>111.90128126213035</v>
      </c>
      <c r="G21" s="68">
        <v>107.04904966256876</v>
      </c>
      <c r="H21" s="68">
        <v>130.65407235952733</v>
      </c>
      <c r="I21" s="68">
        <v>125.13896254260598</v>
      </c>
      <c r="J21" s="68">
        <v>124.13889674367029</v>
      </c>
      <c r="K21" s="68">
        <v>141.84235267826583</v>
      </c>
      <c r="L21" s="68">
        <v>152.42483960422328</v>
      </c>
      <c r="M21" s="68">
        <v>145.55308333386711</v>
      </c>
      <c r="N21" s="68">
        <v>138.87934234542556</v>
      </c>
      <c r="O21" s="68">
        <v>131.12052304198502</v>
      </c>
      <c r="P21" s="68"/>
      <c r="Q21" s="68"/>
      <c r="R21" s="68"/>
      <c r="S21" s="68"/>
      <c r="T21" s="69"/>
    </row>
    <row r="22" spans="1:20" ht="19" customHeight="1" x14ac:dyDescent="0.2">
      <c r="A22" s="102">
        <f t="shared" si="0"/>
        <v>43647</v>
      </c>
      <c r="B22" s="68">
        <v>1849</v>
      </c>
      <c r="C22" s="68">
        <v>156.24994151092471</v>
      </c>
      <c r="D22" s="68">
        <v>109.11950043020093</v>
      </c>
      <c r="E22" s="68">
        <v>113.9306017889606</v>
      </c>
      <c r="F22" s="68">
        <v>128.26791142744568</v>
      </c>
      <c r="G22" s="68">
        <v>117.64701028351323</v>
      </c>
      <c r="H22" s="68">
        <v>114.07423622419201</v>
      </c>
      <c r="I22" s="68">
        <v>131.58094127672808</v>
      </c>
      <c r="J22" s="68">
        <v>131.521251486653</v>
      </c>
      <c r="K22" s="68">
        <v>126.35605554674544</v>
      </c>
      <c r="L22" s="68">
        <v>143.79733035188531</v>
      </c>
      <c r="M22" s="68">
        <v>125.6945871621793</v>
      </c>
      <c r="N22" s="68">
        <v>133.94582945708109</v>
      </c>
      <c r="O22" s="68"/>
      <c r="P22" s="68"/>
      <c r="Q22" s="68"/>
      <c r="R22" s="68"/>
      <c r="S22" s="68"/>
      <c r="T22" s="69"/>
    </row>
    <row r="23" spans="1:20" ht="19" customHeight="1" x14ac:dyDescent="0.2">
      <c r="A23" s="103">
        <f t="shared" si="0"/>
        <v>43678</v>
      </c>
      <c r="B23" s="74">
        <v>1491</v>
      </c>
      <c r="C23" s="68">
        <v>179.03112673514772</v>
      </c>
      <c r="D23" s="68">
        <v>120.35705440619712</v>
      </c>
      <c r="E23" s="68">
        <v>131.80671163469665</v>
      </c>
      <c r="F23" s="68">
        <v>108.6536822735937</v>
      </c>
      <c r="G23" s="68">
        <v>141.66531775087549</v>
      </c>
      <c r="H23" s="68">
        <v>124.52597505489041</v>
      </c>
      <c r="I23" s="68">
        <v>128.04103777728551</v>
      </c>
      <c r="J23" s="68">
        <v>145.27321410815807</v>
      </c>
      <c r="K23" s="68">
        <v>154.29482005984605</v>
      </c>
      <c r="L23" s="68">
        <v>143.07566030456965</v>
      </c>
      <c r="M23" s="68">
        <v>122.62477669856312</v>
      </c>
      <c r="N23" s="68"/>
      <c r="O23" s="68"/>
      <c r="P23" s="68"/>
      <c r="Q23" s="68"/>
      <c r="R23" s="68"/>
      <c r="S23" s="68"/>
      <c r="T23" s="69"/>
    </row>
    <row r="24" spans="1:20" ht="19" customHeight="1" x14ac:dyDescent="0.2">
      <c r="A24" s="102">
        <f t="shared" si="0"/>
        <v>43709</v>
      </c>
      <c r="B24" s="68">
        <v>1863</v>
      </c>
      <c r="C24" s="68">
        <v>142.55842502175352</v>
      </c>
      <c r="D24" s="68">
        <v>130.64882207590671</v>
      </c>
      <c r="E24" s="68">
        <v>108.21451768753408</v>
      </c>
      <c r="F24" s="68">
        <v>110.63106745609048</v>
      </c>
      <c r="G24" s="68">
        <v>113.93998130617925</v>
      </c>
      <c r="H24" s="68">
        <v>135.485541381171</v>
      </c>
      <c r="I24" s="68">
        <v>147.56598950144038</v>
      </c>
      <c r="J24" s="68">
        <v>138.97243545758278</v>
      </c>
      <c r="K24" s="68">
        <v>149.2489088251061</v>
      </c>
      <c r="L24" s="68">
        <v>150.64451309617212</v>
      </c>
      <c r="M24" s="68"/>
      <c r="N24" s="68"/>
      <c r="O24" s="68"/>
      <c r="P24" s="68"/>
      <c r="Q24" s="68"/>
      <c r="R24" s="68"/>
      <c r="S24" s="68"/>
      <c r="T24" s="69"/>
    </row>
    <row r="25" spans="1:20" ht="19" customHeight="1" x14ac:dyDescent="0.2">
      <c r="A25" s="103">
        <f t="shared" si="0"/>
        <v>43739</v>
      </c>
      <c r="B25" s="74">
        <v>2000</v>
      </c>
      <c r="C25" s="68">
        <v>151.0552111645041</v>
      </c>
      <c r="D25" s="68">
        <v>119.64993633414447</v>
      </c>
      <c r="E25" s="68">
        <v>106.01901412069319</v>
      </c>
      <c r="F25" s="68">
        <v>109.90854213485595</v>
      </c>
      <c r="G25" s="68">
        <v>138.32378417918352</v>
      </c>
      <c r="H25" s="68">
        <v>133.15141974455375</v>
      </c>
      <c r="I25" s="68">
        <v>147.99924666366408</v>
      </c>
      <c r="J25" s="68">
        <v>146.73309705626073</v>
      </c>
      <c r="K25" s="68">
        <v>162.24392437931661</v>
      </c>
      <c r="L25" s="68"/>
      <c r="M25" s="68"/>
      <c r="N25" s="68"/>
      <c r="O25" s="68"/>
      <c r="P25" s="68"/>
      <c r="Q25" s="68"/>
      <c r="R25" s="68"/>
      <c r="S25" s="68"/>
      <c r="T25" s="69"/>
    </row>
    <row r="26" spans="1:20" ht="19" customHeight="1" x14ac:dyDescent="0.2">
      <c r="A26" s="102">
        <f t="shared" si="0"/>
        <v>43770</v>
      </c>
      <c r="B26" s="68">
        <v>1993</v>
      </c>
      <c r="C26" s="68">
        <v>145.74752017911814</v>
      </c>
      <c r="D26" s="68">
        <v>120.27487998207766</v>
      </c>
      <c r="E26" s="68">
        <v>134.13830530144489</v>
      </c>
      <c r="F26" s="68">
        <v>140.67270832511952</v>
      </c>
      <c r="G26" s="68">
        <v>121.07462811742828</v>
      </c>
      <c r="H26" s="68">
        <v>125.74338719858288</v>
      </c>
      <c r="I26" s="68">
        <v>144.47111170800858</v>
      </c>
      <c r="J26" s="68">
        <v>136.32300625793138</v>
      </c>
      <c r="K26" s="68"/>
      <c r="L26" s="68"/>
      <c r="M26" s="68"/>
      <c r="N26" s="68"/>
      <c r="O26" s="68"/>
      <c r="P26" s="68"/>
      <c r="Q26" s="68"/>
      <c r="R26" s="68"/>
      <c r="S26" s="68"/>
      <c r="T26" s="69"/>
    </row>
    <row r="27" spans="1:20" ht="19" customHeight="1" x14ac:dyDescent="0.2">
      <c r="A27" s="103">
        <f t="shared" si="0"/>
        <v>43800</v>
      </c>
      <c r="B27" s="74">
        <v>2008</v>
      </c>
      <c r="C27" s="68">
        <v>167.19720435410056</v>
      </c>
      <c r="D27" s="68">
        <v>141.1349371022342</v>
      </c>
      <c r="E27" s="68">
        <v>109.37191730913955</v>
      </c>
      <c r="F27" s="68">
        <v>142.09743970335555</v>
      </c>
      <c r="G27" s="68">
        <v>151.75903978522319</v>
      </c>
      <c r="H27" s="68">
        <v>139.92082022914948</v>
      </c>
      <c r="I27" s="68">
        <v>122.56469235022965</v>
      </c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9"/>
    </row>
    <row r="28" spans="1:20" ht="19" customHeight="1" x14ac:dyDescent="0.2">
      <c r="A28" s="102">
        <f t="shared" si="0"/>
        <v>43831</v>
      </c>
      <c r="B28" s="68">
        <v>2076</v>
      </c>
      <c r="C28" s="68">
        <v>148.24783404237235</v>
      </c>
      <c r="D28" s="68">
        <v>138.17503143569255</v>
      </c>
      <c r="E28" s="68">
        <v>120.22235507350504</v>
      </c>
      <c r="F28" s="68">
        <v>126.89069621626037</v>
      </c>
      <c r="G28" s="68">
        <v>150.37672984340102</v>
      </c>
      <c r="H28" s="68">
        <v>158.2336059814543</v>
      </c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9"/>
    </row>
    <row r="29" spans="1:20" ht="19" customHeight="1" x14ac:dyDescent="0.2">
      <c r="A29" s="103">
        <f t="shared" si="0"/>
        <v>43862</v>
      </c>
      <c r="B29" s="74">
        <v>1928</v>
      </c>
      <c r="C29" s="68">
        <v>164.04339959907921</v>
      </c>
      <c r="D29" s="68">
        <v>125.79140849291045</v>
      </c>
      <c r="E29" s="68">
        <v>116.46795018945316</v>
      </c>
      <c r="F29" s="68">
        <v>121.01965694591907</v>
      </c>
      <c r="G29" s="68">
        <v>154.30639485036392</v>
      </c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9"/>
    </row>
    <row r="30" spans="1:20" ht="19" customHeight="1" x14ac:dyDescent="0.2">
      <c r="A30" s="102">
        <f t="shared" si="0"/>
        <v>43891</v>
      </c>
      <c r="B30" s="68">
        <v>2050</v>
      </c>
      <c r="C30" s="68">
        <v>176.9093475060269</v>
      </c>
      <c r="D30" s="68">
        <v>138.90747812189673</v>
      </c>
      <c r="E30" s="68">
        <v>149.27801595717219</v>
      </c>
      <c r="F30" s="68">
        <v>155.32619706399711</v>
      </c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9"/>
    </row>
    <row r="31" spans="1:20" ht="19" customHeight="1" x14ac:dyDescent="0.2">
      <c r="A31" s="103">
        <f t="shared" si="0"/>
        <v>43922</v>
      </c>
      <c r="B31" s="74">
        <v>1893</v>
      </c>
      <c r="C31" s="68">
        <v>177.44770092821179</v>
      </c>
      <c r="D31" s="68">
        <v>144.45569346101055</v>
      </c>
      <c r="E31" s="68">
        <v>141.66087448780203</v>
      </c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9"/>
    </row>
    <row r="32" spans="1:20" ht="19" customHeight="1" x14ac:dyDescent="0.2">
      <c r="A32" s="102">
        <f>EDATE(A33,-1)</f>
        <v>43952</v>
      </c>
      <c r="B32" s="68">
        <v>2129</v>
      </c>
      <c r="C32" s="68">
        <v>159.73130719683081</v>
      </c>
      <c r="D32" s="68">
        <v>144.88201849839055</v>
      </c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9"/>
    </row>
    <row r="33" spans="1:20" ht="19" customHeight="1" x14ac:dyDescent="0.2">
      <c r="A33" s="104">
        <v>43983</v>
      </c>
      <c r="B33" s="98">
        <v>2153</v>
      </c>
      <c r="C33" s="99">
        <v>181.36475546083676</v>
      </c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5"/>
    </row>
    <row r="34" spans="1:20" ht="19" customHeight="1" x14ac:dyDescent="0.2">
      <c r="A34" s="130" t="s">
        <v>4</v>
      </c>
      <c r="B34" s="131"/>
      <c r="C34" s="106">
        <f ca="1">SUMPRODUCT(C4:C33,$B4:$B33)/SUM(OFFSET($B4,0,0,COUNT(C4:C33),1))</f>
        <v>149.09163949655522</v>
      </c>
      <c r="D34" s="106">
        <f t="shared" ref="D34:T34" ca="1" si="1">SUMPRODUCT(D4:D33,$B4:$B33)/SUM(OFFSET($B4,0,0,COUNT(D4:D33),1))</f>
        <v>108.4591677174763</v>
      </c>
      <c r="E34" s="106">
        <f t="shared" ca="1" si="1"/>
        <v>108.25450846341253</v>
      </c>
      <c r="F34" s="106">
        <f t="shared" ca="1" si="1"/>
        <v>110.52889637962178</v>
      </c>
      <c r="G34" s="106">
        <f t="shared" ca="1" si="1"/>
        <v>114.53167182363691</v>
      </c>
      <c r="H34" s="106">
        <f t="shared" ca="1" si="1"/>
        <v>114.52456452928082</v>
      </c>
      <c r="I34" s="106">
        <f t="shared" ca="1" si="1"/>
        <v>118.80051103180298</v>
      </c>
      <c r="J34" s="106">
        <f t="shared" ca="1" si="1"/>
        <v>120.73341698494281</v>
      </c>
      <c r="K34" s="106">
        <f t="shared" ca="1" si="1"/>
        <v>124.72968420079165</v>
      </c>
      <c r="L34" s="106">
        <f t="shared" ca="1" si="1"/>
        <v>123.01771677237447</v>
      </c>
      <c r="M34" s="106">
        <f t="shared" ca="1" si="1"/>
        <v>119.05060662865417</v>
      </c>
      <c r="N34" s="106">
        <f t="shared" ca="1" si="1"/>
        <v>119.42781648347218</v>
      </c>
      <c r="O34" s="106">
        <f t="shared" ca="1" si="1"/>
        <v>111.3659064421895</v>
      </c>
      <c r="P34" s="106">
        <f t="shared" ca="1" si="1"/>
        <v>115.55068158316871</v>
      </c>
      <c r="Q34" s="106">
        <f t="shared" ca="1" si="1"/>
        <v>114.54269983737521</v>
      </c>
      <c r="R34" s="106">
        <f t="shared" ca="1" si="1"/>
        <v>115.39635239666624</v>
      </c>
      <c r="S34" s="106">
        <f t="shared" ca="1" si="1"/>
        <v>109.63852763034136</v>
      </c>
      <c r="T34" s="107">
        <f t="shared" ca="1" si="1"/>
        <v>106.4572420903697</v>
      </c>
    </row>
  </sheetData>
  <mergeCells count="5">
    <mergeCell ref="A34:B34"/>
    <mergeCell ref="A1:T1"/>
    <mergeCell ref="C2:T2"/>
    <mergeCell ref="B2:B3"/>
    <mergeCell ref="A2:A3"/>
  </mergeCells>
  <conditionalFormatting sqref="C4:T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Acquisition</vt:lpstr>
      <vt:lpstr>New users revenue</vt:lpstr>
      <vt:lpstr>Revenue cohorts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2020-06-28T10:01:55Z</dcterms:created>
  <dcterms:modified xsi:type="dcterms:W3CDTF">2020-06-30T16:35:20Z</dcterms:modified>
</cp:coreProperties>
</file>