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ivb/Google Drive/Research/StanfordPostdoc/KalmanFiltering/code/Excel/"/>
    </mc:Choice>
  </mc:AlternateContent>
  <bookViews>
    <workbookView xWindow="0" yWindow="460" windowWidth="28800" windowHeight="17460" tabRatio="500" activeTab="2"/>
  </bookViews>
  <sheets>
    <sheet name="Initial_values" sheetId="1" r:id="rId1"/>
    <sheet name="synthetic_data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2" i="2"/>
  <c r="A4" i="2"/>
  <c r="A5" i="2"/>
  <c r="A6" i="2"/>
  <c r="A7" i="2"/>
  <c r="A8" i="2"/>
  <c r="A9" i="2"/>
  <c r="A10" i="2"/>
  <c r="A11" i="2"/>
  <c r="A12" i="2"/>
  <c r="A3" i="2"/>
  <c r="M3" i="3"/>
  <c r="I5" i="3"/>
  <c r="H4" i="3"/>
  <c r="G3" i="3"/>
  <c r="B5" i="3"/>
  <c r="B4" i="3"/>
  <c r="B3" i="3"/>
  <c r="F4" i="3"/>
  <c r="D4" i="3"/>
  <c r="C4" i="3"/>
  <c r="D3" i="3"/>
  <c r="C3" i="3"/>
  <c r="B29" i="1"/>
  <c r="B28" i="1"/>
  <c r="B27" i="1"/>
  <c r="B26" i="1"/>
  <c r="B5" i="1"/>
  <c r="B3" i="2"/>
  <c r="B4" i="2"/>
  <c r="B5" i="2"/>
  <c r="B6" i="2"/>
  <c r="B7" i="2"/>
  <c r="B8" i="2"/>
  <c r="B9" i="2"/>
  <c r="B10" i="2"/>
  <c r="B11" i="2"/>
  <c r="B12" i="2"/>
  <c r="B2" i="2"/>
  <c r="A2" i="2"/>
  <c r="B24" i="1"/>
  <c r="B23" i="1"/>
  <c r="B19" i="1"/>
  <c r="B16" i="1"/>
  <c r="B15" i="1"/>
  <c r="B14" i="1"/>
</calcChain>
</file>

<file path=xl/sharedStrings.xml><?xml version="1.0" encoding="utf-8"?>
<sst xmlns="http://schemas.openxmlformats.org/spreadsheetml/2006/main" count="35" uniqueCount="35">
  <si>
    <t>end time</t>
  </si>
  <si>
    <t>n steps</t>
  </si>
  <si>
    <t>dt</t>
  </si>
  <si>
    <t>start time</t>
  </si>
  <si>
    <t>Mass of carbon</t>
  </si>
  <si>
    <t>Mass of phosphate</t>
  </si>
  <si>
    <t>burial fraction of organic carbon</t>
  </si>
  <si>
    <t>volcanic flux</t>
  </si>
  <si>
    <t>organic carbon weathering flux</t>
  </si>
  <si>
    <t>carbonate carbon weathering flux</t>
  </si>
  <si>
    <t>Silicate weathering flux</t>
  </si>
  <si>
    <t>Organic carbon buiral flux</t>
  </si>
  <si>
    <t>Carbonate carbon burial flux</t>
  </si>
  <si>
    <t>phosphate weathering flux</t>
  </si>
  <si>
    <t>phosphate burial flux</t>
  </si>
  <si>
    <t>epsilon</t>
  </si>
  <si>
    <t>d13C volcanic</t>
  </si>
  <si>
    <t>d13C carbonates</t>
  </si>
  <si>
    <t>d13C weathering organic carbon</t>
  </si>
  <si>
    <t>time</t>
  </si>
  <si>
    <t>forcing</t>
  </si>
  <si>
    <t>d13C</t>
  </si>
  <si>
    <t>F</t>
  </si>
  <si>
    <t>kws</t>
  </si>
  <si>
    <t>kbo</t>
  </si>
  <si>
    <t>kbp</t>
  </si>
  <si>
    <t>kwp</t>
  </si>
  <si>
    <t>Time</t>
  </si>
  <si>
    <t>U</t>
  </si>
  <si>
    <t>M</t>
  </si>
  <si>
    <t>Q</t>
  </si>
  <si>
    <t>P</t>
  </si>
  <si>
    <t>R</t>
  </si>
  <si>
    <t>System matrices</t>
  </si>
  <si>
    <t>Uncertainty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</si>
</sst>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E+00"/>
    <numFmt numFmtId="167" formatCode="0.000"/>
    <numFmt numFmtId="182" formatCode="0.000E+00"/>
    <numFmt numFmtId="183" formatCode="0.0E+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ndale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left" vertical="justify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justify"/>
    </xf>
    <xf numFmtId="0" fontId="4" fillId="0" borderId="0" xfId="0" applyFont="1" applyAlignment="1">
      <alignment horizontal="left" vertical="justify"/>
    </xf>
    <xf numFmtId="166" fontId="4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1" fontId="4" fillId="0" borderId="0" xfId="0" applyNumberFormat="1" applyFont="1"/>
    <xf numFmtId="182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83" fontId="4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11" fontId="0" fillId="0" borderId="4" xfId="0" applyNumberFormat="1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11" xfId="0" applyFill="1" applyBorder="1"/>
    <xf numFmtId="0" fontId="0" fillId="0" borderId="12" xfId="0" applyFill="1" applyBorder="1"/>
    <xf numFmtId="11" fontId="0" fillId="0" borderId="13" xfId="0" applyNumberForma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1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synthetic_data!$A$1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synthetic_data!$A$2:$A$102</c:f>
              <c:numCache>
                <c:formatCode>0.00E+00</c:formatCode>
                <c:ptCount val="101"/>
                <c:pt idx="0" formatCode="General">
                  <c:v>0.0</c:v>
                </c:pt>
                <c:pt idx="1">
                  <c:v>1.0E6</c:v>
                </c:pt>
                <c:pt idx="2">
                  <c:v>2.0E6</c:v>
                </c:pt>
                <c:pt idx="3">
                  <c:v>3.0E6</c:v>
                </c:pt>
                <c:pt idx="4">
                  <c:v>4.0E6</c:v>
                </c:pt>
                <c:pt idx="5">
                  <c:v>5.0E6</c:v>
                </c:pt>
                <c:pt idx="6">
                  <c:v>6.0E6</c:v>
                </c:pt>
                <c:pt idx="7">
                  <c:v>7.0E6</c:v>
                </c:pt>
                <c:pt idx="8">
                  <c:v>8.0E6</c:v>
                </c:pt>
                <c:pt idx="9">
                  <c:v>9.0E6</c:v>
                </c:pt>
                <c:pt idx="10">
                  <c:v>1.0E7</c:v>
                </c:pt>
              </c:numCache>
            </c:numRef>
          </c:xVal>
          <c:yVal>
            <c:numRef>
              <c:f>synthetic_data!$C$2:$C$102</c:f>
              <c:numCache>
                <c:formatCode>0.00E+00</c:formatCode>
                <c:ptCount val="101"/>
                <c:pt idx="0">
                  <c:v>0.676635051976559</c:v>
                </c:pt>
                <c:pt idx="1">
                  <c:v>1.540062227478622</c:v>
                </c:pt>
                <c:pt idx="2">
                  <c:v>1.748528268784267</c:v>
                </c:pt>
                <c:pt idx="3">
                  <c:v>1.733884798074126</c:v>
                </c:pt>
                <c:pt idx="4">
                  <c:v>1.44335007857891</c:v>
                </c:pt>
                <c:pt idx="5">
                  <c:v>0.46719200797744</c:v>
                </c:pt>
                <c:pt idx="6">
                  <c:v>0.465362882907032</c:v>
                </c:pt>
                <c:pt idx="7">
                  <c:v>-0.324400078380551</c:v>
                </c:pt>
                <c:pt idx="8">
                  <c:v>-0.404277368623541</c:v>
                </c:pt>
                <c:pt idx="9">
                  <c:v>0.14807921319981</c:v>
                </c:pt>
                <c:pt idx="10">
                  <c:v>0.179784419500739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3518768"/>
        <c:axId val="-2090722160"/>
      </c:scatterChart>
      <c:valAx>
        <c:axId val="-209351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722160"/>
        <c:crosses val="autoZero"/>
        <c:crossBetween val="midCat"/>
      </c:valAx>
      <c:valAx>
        <c:axId val="-20907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51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3</xdr:row>
      <xdr:rowOff>101600</xdr:rowOff>
    </xdr:from>
    <xdr:to>
      <xdr:col>9</xdr:col>
      <xdr:colOff>304800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5" sqref="B5"/>
    </sheetView>
  </sheetViews>
  <sheetFormatPr baseColWidth="10" defaultRowHeight="16" x14ac:dyDescent="0.2"/>
  <cols>
    <col min="1" max="1" width="26.83203125" style="8" customWidth="1"/>
    <col min="2" max="2" width="22.83203125" style="5" bestFit="1" customWidth="1"/>
    <col min="3" max="3" width="14.5" bestFit="1" customWidth="1"/>
    <col min="4" max="4" width="19.5" bestFit="1" customWidth="1"/>
    <col min="5" max="5" width="15.5" bestFit="1" customWidth="1"/>
  </cols>
  <sheetData>
    <row r="1" spans="1:10" x14ac:dyDescent="0.2">
      <c r="A1" s="1"/>
      <c r="B1" s="3"/>
      <c r="C1" s="2"/>
      <c r="D1" s="2"/>
      <c r="E1" s="2"/>
      <c r="F1" s="2"/>
      <c r="G1" s="2"/>
      <c r="H1" s="2"/>
      <c r="I1" s="2"/>
      <c r="J1" s="2"/>
    </row>
    <row r="2" spans="1:10" x14ac:dyDescent="0.2">
      <c r="A2" s="7" t="s">
        <v>3</v>
      </c>
      <c r="B2" s="3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7" t="s">
        <v>0</v>
      </c>
      <c r="B3" s="4">
        <v>10000000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7" t="s">
        <v>1</v>
      </c>
      <c r="B4" s="3">
        <v>10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7" t="s">
        <v>2</v>
      </c>
      <c r="B5" s="4">
        <f>(B3-B2)/B4</f>
        <v>1000000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7"/>
      <c r="B6" s="3"/>
      <c r="C6" s="2"/>
      <c r="D6" s="2"/>
      <c r="E6" s="2"/>
      <c r="F6" s="2"/>
      <c r="G6" s="2"/>
      <c r="H6" s="2"/>
      <c r="I6" s="2"/>
      <c r="J6" s="2"/>
    </row>
    <row r="7" spans="1:10" ht="19" x14ac:dyDescent="0.2">
      <c r="A7" s="10" t="s">
        <v>4</v>
      </c>
      <c r="B7" s="11">
        <v>3.8E+18</v>
      </c>
      <c r="C7" s="2"/>
      <c r="D7" s="2"/>
      <c r="E7" s="2"/>
      <c r="F7" s="2"/>
      <c r="G7" s="2"/>
      <c r="H7" s="2"/>
      <c r="I7" s="2"/>
      <c r="J7" s="2"/>
    </row>
    <row r="8" spans="1:10" ht="19" x14ac:dyDescent="0.25">
      <c r="A8" s="10" t="s">
        <v>5</v>
      </c>
      <c r="B8" s="12">
        <v>2000000000000000</v>
      </c>
    </row>
    <row r="9" spans="1:10" ht="19" x14ac:dyDescent="0.25">
      <c r="A9" s="10"/>
      <c r="B9" s="13"/>
    </row>
    <row r="10" spans="1:10" ht="42" customHeight="1" x14ac:dyDescent="0.25">
      <c r="A10" s="10" t="s">
        <v>6</v>
      </c>
      <c r="B10" s="13">
        <v>0.2</v>
      </c>
    </row>
    <row r="11" spans="1:10" ht="19" x14ac:dyDescent="0.25">
      <c r="A11" s="10" t="s">
        <v>7</v>
      </c>
      <c r="B11" s="12">
        <v>5000000000000</v>
      </c>
    </row>
    <row r="12" spans="1:10" ht="38" x14ac:dyDescent="0.25">
      <c r="A12" s="10" t="s">
        <v>8</v>
      </c>
      <c r="B12" s="12">
        <v>9000000000000</v>
      </c>
    </row>
    <row r="13" spans="1:10" ht="38" x14ac:dyDescent="0.25">
      <c r="A13" s="10" t="s">
        <v>9</v>
      </c>
      <c r="B13" s="12">
        <v>36000000000000</v>
      </c>
    </row>
    <row r="14" spans="1:10" ht="19" x14ac:dyDescent="0.25">
      <c r="A14" s="10" t="s">
        <v>10</v>
      </c>
      <c r="B14" s="12">
        <f>(1-B10)*B11</f>
        <v>4000000000000</v>
      </c>
    </row>
    <row r="15" spans="1:10" ht="19" x14ac:dyDescent="0.25">
      <c r="A15" s="10" t="s">
        <v>11</v>
      </c>
      <c r="B15" s="12">
        <f>B12+B10*B11</f>
        <v>10000000000000</v>
      </c>
    </row>
    <row r="16" spans="1:10" ht="38" x14ac:dyDescent="0.25">
      <c r="A16" s="10" t="s">
        <v>12</v>
      </c>
      <c r="B16" s="12">
        <f>B13+B14</f>
        <v>40000000000000</v>
      </c>
    </row>
    <row r="17" spans="1:2" ht="19" x14ac:dyDescent="0.25">
      <c r="A17" s="10"/>
      <c r="B17" s="12"/>
    </row>
    <row r="18" spans="1:2" ht="19" x14ac:dyDescent="0.25">
      <c r="A18" s="10" t="s">
        <v>13</v>
      </c>
      <c r="B18" s="12">
        <v>36000000000</v>
      </c>
    </row>
    <row r="19" spans="1:2" ht="19" x14ac:dyDescent="0.25">
      <c r="A19" s="10" t="s">
        <v>14</v>
      </c>
      <c r="B19" s="12">
        <f>B18</f>
        <v>36000000000</v>
      </c>
    </row>
    <row r="20" spans="1:2" ht="19" x14ac:dyDescent="0.25">
      <c r="A20" s="10"/>
      <c r="B20" s="14"/>
    </row>
    <row r="21" spans="1:2" ht="19" x14ac:dyDescent="0.25">
      <c r="A21" s="10" t="s">
        <v>15</v>
      </c>
      <c r="B21" s="12">
        <v>28</v>
      </c>
    </row>
    <row r="22" spans="1:2" ht="19" x14ac:dyDescent="0.25">
      <c r="A22" s="10" t="s">
        <v>16</v>
      </c>
      <c r="B22" s="12">
        <v>-5</v>
      </c>
    </row>
    <row r="23" spans="1:2" ht="19" x14ac:dyDescent="0.25">
      <c r="A23" s="10" t="s">
        <v>17</v>
      </c>
      <c r="B23" s="12">
        <f>B22+B10*B21</f>
        <v>0.60000000000000053</v>
      </c>
    </row>
    <row r="24" spans="1:2" ht="38" x14ac:dyDescent="0.25">
      <c r="A24" s="10" t="s">
        <v>18</v>
      </c>
      <c r="B24" s="12">
        <f>B23-B21</f>
        <v>-27.4</v>
      </c>
    </row>
    <row r="25" spans="1:2" ht="19" x14ac:dyDescent="0.25">
      <c r="A25" s="10"/>
      <c r="B25" s="13"/>
    </row>
    <row r="26" spans="1:2" ht="19" x14ac:dyDescent="0.25">
      <c r="A26" s="10" t="s">
        <v>23</v>
      </c>
      <c r="B26" s="15">
        <f>B14/B7</f>
        <v>1.0526315789473683E-6</v>
      </c>
    </row>
    <row r="27" spans="1:2" ht="19" x14ac:dyDescent="0.25">
      <c r="A27" s="10" t="s">
        <v>24</v>
      </c>
      <c r="B27" s="16">
        <f>B15/B8</f>
        <v>5.0000000000000001E-3</v>
      </c>
    </row>
    <row r="28" spans="1:2" ht="19" x14ac:dyDescent="0.25">
      <c r="A28" s="10" t="s">
        <v>25</v>
      </c>
      <c r="B28" s="17">
        <f>B19/B8</f>
        <v>1.8E-5</v>
      </c>
    </row>
    <row r="29" spans="1:2" ht="19" x14ac:dyDescent="0.25">
      <c r="A29" s="10" t="s">
        <v>26</v>
      </c>
      <c r="B29" s="12">
        <f>B18/B7</f>
        <v>9.4736842105263162E-9</v>
      </c>
    </row>
    <row r="30" spans="1:2" x14ac:dyDescent="0.2">
      <c r="A30" s="7"/>
    </row>
    <row r="31" spans="1:2" x14ac:dyDescent="0.2">
      <c r="A31" s="7"/>
    </row>
    <row r="32" spans="1:2" x14ac:dyDescent="0.2">
      <c r="A32" s="7"/>
    </row>
    <row r="33" spans="1:1" x14ac:dyDescent="0.2">
      <c r="A33" s="9"/>
    </row>
    <row r="34" spans="1:1" x14ac:dyDescent="0.2">
      <c r="A34" s="9"/>
    </row>
    <row r="35" spans="1:1" x14ac:dyDescent="0.2">
      <c r="A35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23" sqref="D23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>
        <f>0</f>
        <v>0</v>
      </c>
      <c r="B2">
        <f>-1*0.0000001*A2+ 1 + 1*SIN(2*PI()*A2/10000000)</f>
        <v>1</v>
      </c>
      <c r="C2" s="6">
        <f ca="1">Initial_values!$B$23*synthetic_data!B2+0.75*RAND()</f>
        <v>0.6766350519765586</v>
      </c>
    </row>
    <row r="3" spans="1:3" x14ac:dyDescent="0.2">
      <c r="A3" s="6">
        <f>A2+Initial_values!$B$5</f>
        <v>1000000</v>
      </c>
      <c r="B3">
        <f t="shared" ref="B3:B66" si="0">-1*0.0000001*A3+ 1 + 1*SIN(2*PI()*A3/10000000)</f>
        <v>1.4877852522924733</v>
      </c>
      <c r="C3" s="6">
        <f ca="1">Initial_values!$B$23*synthetic_data!B3+0.75*RAND()</f>
        <v>1.5400622274786222</v>
      </c>
    </row>
    <row r="4" spans="1:3" x14ac:dyDescent="0.2">
      <c r="A4" s="6">
        <f>A3+Initial_values!$B$5</f>
        <v>2000000</v>
      </c>
      <c r="B4">
        <f t="shared" si="0"/>
        <v>1.7510565162951535</v>
      </c>
      <c r="C4" s="6">
        <f ca="1">Initial_values!$B$23*synthetic_data!B4+0.75*RAND()</f>
        <v>1.7485282687842674</v>
      </c>
    </row>
    <row r="5" spans="1:3" x14ac:dyDescent="0.2">
      <c r="A5" s="6">
        <f>A4+Initial_values!$B$5</f>
        <v>3000000</v>
      </c>
      <c r="B5">
        <f t="shared" si="0"/>
        <v>1.6510565162951536</v>
      </c>
      <c r="C5" s="6">
        <f ca="1">Initial_values!$B$23*synthetic_data!B5+0.75*RAND()</f>
        <v>1.7338847980741265</v>
      </c>
    </row>
    <row r="6" spans="1:3" x14ac:dyDescent="0.2">
      <c r="A6" s="6">
        <f>A5+Initial_values!$B$5</f>
        <v>4000000</v>
      </c>
      <c r="B6">
        <f t="shared" si="0"/>
        <v>1.1877852522924734</v>
      </c>
      <c r="C6" s="6">
        <f ca="1">Initial_values!$B$23*synthetic_data!B6+0.75*RAND()</f>
        <v>1.4433500785789102</v>
      </c>
    </row>
    <row r="7" spans="1:3" x14ac:dyDescent="0.2">
      <c r="A7" s="6">
        <f>A6+Initial_values!$B$5</f>
        <v>5000000</v>
      </c>
      <c r="B7">
        <f t="shared" si="0"/>
        <v>0.50000000000000011</v>
      </c>
      <c r="C7" s="6">
        <f ca="1">Initial_values!$B$23*synthetic_data!B7+0.75*RAND()</f>
        <v>0.46719200797743998</v>
      </c>
    </row>
    <row r="8" spans="1:3" x14ac:dyDescent="0.2">
      <c r="A8" s="6">
        <f>A7+Initial_values!$B$5</f>
        <v>6000000</v>
      </c>
      <c r="B8">
        <f t="shared" si="0"/>
        <v>-0.187785252292473</v>
      </c>
      <c r="C8" s="6">
        <f ca="1">Initial_values!$B$23*synthetic_data!B8+0.75*RAND()</f>
        <v>0.46536288290703232</v>
      </c>
    </row>
    <row r="9" spans="1:3" x14ac:dyDescent="0.2">
      <c r="A9" s="6">
        <f>A8+Initial_values!$B$5</f>
        <v>7000000</v>
      </c>
      <c r="B9">
        <f t="shared" si="0"/>
        <v>-0.65105651629515349</v>
      </c>
      <c r="C9" s="6">
        <f ca="1">Initial_values!$B$23*synthetic_data!B9+0.75*RAND()</f>
        <v>-0.32440007838055068</v>
      </c>
    </row>
    <row r="10" spans="1:3" x14ac:dyDescent="0.2">
      <c r="A10" s="6">
        <f>A9+Initial_values!$B$5</f>
        <v>8000000</v>
      </c>
      <c r="B10">
        <f t="shared" si="0"/>
        <v>-0.75105651629515358</v>
      </c>
      <c r="C10" s="6">
        <f ca="1">Initial_values!$B$23*synthetic_data!B10+0.75*RAND()</f>
        <v>-0.40427736862354069</v>
      </c>
    </row>
    <row r="11" spans="1:3" x14ac:dyDescent="0.2">
      <c r="A11" s="6">
        <f>A10+Initial_values!$B$5</f>
        <v>9000000</v>
      </c>
      <c r="B11">
        <f t="shared" si="0"/>
        <v>-0.48778525229247327</v>
      </c>
      <c r="C11" s="6">
        <f ca="1">Initial_values!$B$23*synthetic_data!B11+0.75*RAND()</f>
        <v>0.14807921319980982</v>
      </c>
    </row>
    <row r="12" spans="1:3" x14ac:dyDescent="0.2">
      <c r="A12" s="6">
        <f>A11+Initial_values!$B$5</f>
        <v>10000000</v>
      </c>
      <c r="B12">
        <f t="shared" si="0"/>
        <v>-2.45029690981724E-16</v>
      </c>
      <c r="C12" s="6">
        <f ca="1">Initial_values!$B$23*synthetic_data!B12+0.75*RAND()</f>
        <v>0.17978441950073937</v>
      </c>
    </row>
    <row r="13" spans="1:3" x14ac:dyDescent="0.2">
      <c r="A13" s="6"/>
      <c r="C13" s="6"/>
    </row>
    <row r="14" spans="1:3" x14ac:dyDescent="0.2">
      <c r="A14" s="6"/>
      <c r="C14" s="6"/>
    </row>
    <row r="15" spans="1:3" x14ac:dyDescent="0.2">
      <c r="A15" s="6"/>
      <c r="C15" s="6"/>
    </row>
    <row r="16" spans="1:3" x14ac:dyDescent="0.2">
      <c r="A16" s="6"/>
      <c r="C16" s="6"/>
    </row>
    <row r="17" spans="1:3" x14ac:dyDescent="0.2">
      <c r="A17" s="6"/>
      <c r="C17" s="6"/>
    </row>
    <row r="18" spans="1:3" x14ac:dyDescent="0.2">
      <c r="A18" s="6"/>
      <c r="C18" s="6"/>
    </row>
    <row r="19" spans="1:3" x14ac:dyDescent="0.2">
      <c r="A19" s="6"/>
      <c r="C19" s="6"/>
    </row>
    <row r="20" spans="1:3" x14ac:dyDescent="0.2">
      <c r="A20" s="6"/>
      <c r="C20" s="6"/>
    </row>
    <row r="21" spans="1:3" x14ac:dyDescent="0.2">
      <c r="A21" s="6"/>
      <c r="C21" s="6"/>
    </row>
    <row r="22" spans="1:3" x14ac:dyDescent="0.2">
      <c r="A22" s="6"/>
      <c r="C22" s="6"/>
    </row>
    <row r="23" spans="1:3" x14ac:dyDescent="0.2">
      <c r="A23" s="6"/>
      <c r="C23" s="6"/>
    </row>
    <row r="24" spans="1:3" x14ac:dyDescent="0.2">
      <c r="A24" s="6"/>
      <c r="C24" s="6"/>
    </row>
    <row r="25" spans="1:3" x14ac:dyDescent="0.2">
      <c r="A25" s="6"/>
      <c r="C25" s="6"/>
    </row>
    <row r="26" spans="1:3" x14ac:dyDescent="0.2">
      <c r="A26" s="6"/>
      <c r="C26" s="6"/>
    </row>
    <row r="27" spans="1:3" x14ac:dyDescent="0.2">
      <c r="A27" s="6"/>
      <c r="C27" s="6"/>
    </row>
    <row r="28" spans="1:3" x14ac:dyDescent="0.2">
      <c r="A28" s="6"/>
      <c r="C28" s="6"/>
    </row>
    <row r="29" spans="1:3" x14ac:dyDescent="0.2">
      <c r="A29" s="6"/>
      <c r="C29" s="6"/>
    </row>
    <row r="30" spans="1:3" x14ac:dyDescent="0.2">
      <c r="A30" s="6"/>
      <c r="C30" s="6"/>
    </row>
    <row r="31" spans="1:3" x14ac:dyDescent="0.2">
      <c r="A31" s="6"/>
      <c r="C31" s="6"/>
    </row>
    <row r="32" spans="1:3" x14ac:dyDescent="0.2">
      <c r="A32" s="6"/>
      <c r="C32" s="6"/>
    </row>
    <row r="33" spans="1:3" x14ac:dyDescent="0.2">
      <c r="A33" s="6"/>
      <c r="C33" s="6"/>
    </row>
    <row r="34" spans="1:3" x14ac:dyDescent="0.2">
      <c r="A34" s="6"/>
      <c r="C34" s="6"/>
    </row>
    <row r="35" spans="1:3" x14ac:dyDescent="0.2">
      <c r="A35" s="6"/>
      <c r="C35" s="6"/>
    </row>
    <row r="36" spans="1:3" x14ac:dyDescent="0.2">
      <c r="A36" s="6"/>
      <c r="C36" s="6"/>
    </row>
    <row r="37" spans="1:3" x14ac:dyDescent="0.2">
      <c r="A37" s="6"/>
      <c r="C37" s="6"/>
    </row>
    <row r="38" spans="1:3" x14ac:dyDescent="0.2">
      <c r="A38" s="6"/>
      <c r="C38" s="6"/>
    </row>
    <row r="39" spans="1:3" x14ac:dyDescent="0.2">
      <c r="A39" s="6"/>
      <c r="C39" s="6"/>
    </row>
    <row r="40" spans="1:3" x14ac:dyDescent="0.2">
      <c r="A40" s="6"/>
      <c r="C40" s="6"/>
    </row>
    <row r="41" spans="1:3" x14ac:dyDescent="0.2">
      <c r="A41" s="6"/>
      <c r="C41" s="6"/>
    </row>
    <row r="42" spans="1:3" x14ac:dyDescent="0.2">
      <c r="A42" s="6"/>
      <c r="C42" s="6"/>
    </row>
    <row r="43" spans="1:3" x14ac:dyDescent="0.2">
      <c r="A43" s="6"/>
      <c r="C43" s="6"/>
    </row>
    <row r="44" spans="1:3" x14ac:dyDescent="0.2">
      <c r="A44" s="6"/>
      <c r="C44" s="6"/>
    </row>
    <row r="45" spans="1:3" x14ac:dyDescent="0.2">
      <c r="A45" s="6"/>
      <c r="C45" s="6"/>
    </row>
    <row r="46" spans="1:3" x14ac:dyDescent="0.2">
      <c r="A46" s="6"/>
      <c r="C46" s="6"/>
    </row>
    <row r="47" spans="1:3" x14ac:dyDescent="0.2">
      <c r="A47" s="6"/>
      <c r="C47" s="6"/>
    </row>
    <row r="48" spans="1:3" x14ac:dyDescent="0.2">
      <c r="A48" s="6"/>
      <c r="C48" s="6"/>
    </row>
    <row r="49" spans="1:3" x14ac:dyDescent="0.2">
      <c r="A49" s="6"/>
      <c r="C49" s="6"/>
    </row>
    <row r="50" spans="1:3" x14ac:dyDescent="0.2">
      <c r="A50" s="6"/>
      <c r="C50" s="6"/>
    </row>
    <row r="51" spans="1:3" x14ac:dyDescent="0.2">
      <c r="A51" s="6"/>
      <c r="C51" s="6"/>
    </row>
    <row r="52" spans="1:3" x14ac:dyDescent="0.2">
      <c r="A52" s="6"/>
      <c r="C52" s="6"/>
    </row>
    <row r="53" spans="1:3" x14ac:dyDescent="0.2">
      <c r="A53" s="6"/>
      <c r="C53" s="6"/>
    </row>
    <row r="54" spans="1:3" x14ac:dyDescent="0.2">
      <c r="A54" s="6"/>
      <c r="C54" s="6"/>
    </row>
    <row r="55" spans="1:3" x14ac:dyDescent="0.2">
      <c r="A55" s="6"/>
      <c r="C55" s="6"/>
    </row>
    <row r="56" spans="1:3" x14ac:dyDescent="0.2">
      <c r="A56" s="6"/>
      <c r="C56" s="6"/>
    </row>
    <row r="57" spans="1:3" x14ac:dyDescent="0.2">
      <c r="A57" s="6"/>
      <c r="C57" s="6"/>
    </row>
    <row r="58" spans="1:3" x14ac:dyDescent="0.2">
      <c r="A58" s="6"/>
      <c r="C58" s="6"/>
    </row>
    <row r="59" spans="1:3" x14ac:dyDescent="0.2">
      <c r="A59" s="6"/>
      <c r="C59" s="6"/>
    </row>
    <row r="60" spans="1:3" x14ac:dyDescent="0.2">
      <c r="A60" s="6"/>
      <c r="C60" s="6"/>
    </row>
    <row r="61" spans="1:3" x14ac:dyDescent="0.2">
      <c r="A61" s="6"/>
      <c r="C61" s="6"/>
    </row>
    <row r="62" spans="1:3" x14ac:dyDescent="0.2">
      <c r="A62" s="6"/>
      <c r="C62" s="6"/>
    </row>
    <row r="63" spans="1:3" x14ac:dyDescent="0.2">
      <c r="A63" s="6"/>
      <c r="C63" s="6"/>
    </row>
    <row r="64" spans="1:3" x14ac:dyDescent="0.2">
      <c r="A64" s="6"/>
      <c r="C64" s="6"/>
    </row>
    <row r="65" spans="1:3" x14ac:dyDescent="0.2">
      <c r="A65" s="6"/>
      <c r="C65" s="6"/>
    </row>
    <row r="66" spans="1:3" x14ac:dyDescent="0.2">
      <c r="A66" s="6"/>
      <c r="C66" s="6"/>
    </row>
    <row r="67" spans="1:3" x14ac:dyDescent="0.2">
      <c r="A67" s="6"/>
      <c r="C67" s="6"/>
    </row>
    <row r="68" spans="1:3" x14ac:dyDescent="0.2">
      <c r="A68" s="6"/>
      <c r="C68" s="6"/>
    </row>
    <row r="69" spans="1:3" x14ac:dyDescent="0.2">
      <c r="A69" s="6"/>
      <c r="C69" s="6"/>
    </row>
    <row r="70" spans="1:3" x14ac:dyDescent="0.2">
      <c r="A70" s="6"/>
      <c r="C70" s="6"/>
    </row>
    <row r="71" spans="1:3" x14ac:dyDescent="0.2">
      <c r="A71" s="6"/>
      <c r="C71" s="6"/>
    </row>
    <row r="72" spans="1:3" x14ac:dyDescent="0.2">
      <c r="A72" s="6"/>
      <c r="C72" s="6"/>
    </row>
    <row r="73" spans="1:3" x14ac:dyDescent="0.2">
      <c r="A73" s="6"/>
      <c r="C73" s="6"/>
    </row>
    <row r="74" spans="1:3" x14ac:dyDescent="0.2">
      <c r="A74" s="6"/>
      <c r="C74" s="6"/>
    </row>
    <row r="75" spans="1:3" x14ac:dyDescent="0.2">
      <c r="A75" s="6"/>
      <c r="C75" s="6"/>
    </row>
    <row r="76" spans="1:3" x14ac:dyDescent="0.2">
      <c r="A76" s="6"/>
      <c r="C76" s="6"/>
    </row>
    <row r="77" spans="1:3" x14ac:dyDescent="0.2">
      <c r="A77" s="6"/>
      <c r="C77" s="6"/>
    </row>
    <row r="78" spans="1:3" x14ac:dyDescent="0.2">
      <c r="A78" s="6"/>
      <c r="C78" s="6"/>
    </row>
    <row r="79" spans="1:3" x14ac:dyDescent="0.2">
      <c r="A79" s="6"/>
      <c r="C79" s="6"/>
    </row>
    <row r="80" spans="1:3" x14ac:dyDescent="0.2">
      <c r="A80" s="6"/>
      <c r="C80" s="6"/>
    </row>
    <row r="81" spans="1:3" x14ac:dyDescent="0.2">
      <c r="A81" s="6"/>
      <c r="C81" s="6"/>
    </row>
    <row r="82" spans="1:3" x14ac:dyDescent="0.2">
      <c r="A82" s="6"/>
      <c r="C82" s="6"/>
    </row>
    <row r="83" spans="1:3" x14ac:dyDescent="0.2">
      <c r="A83" s="6"/>
      <c r="C83" s="6"/>
    </row>
    <row r="84" spans="1:3" x14ac:dyDescent="0.2">
      <c r="A84" s="6"/>
      <c r="C84" s="6"/>
    </row>
    <row r="85" spans="1:3" x14ac:dyDescent="0.2">
      <c r="A85" s="6"/>
      <c r="C85" s="6"/>
    </row>
    <row r="86" spans="1:3" x14ac:dyDescent="0.2">
      <c r="A86" s="6"/>
      <c r="C86" s="6"/>
    </row>
    <row r="87" spans="1:3" x14ac:dyDescent="0.2">
      <c r="A87" s="6"/>
      <c r="C87" s="6"/>
    </row>
    <row r="88" spans="1:3" x14ac:dyDescent="0.2">
      <c r="A88" s="6"/>
      <c r="C88" s="6"/>
    </row>
    <row r="89" spans="1:3" x14ac:dyDescent="0.2">
      <c r="A89" s="6"/>
      <c r="C89" s="6"/>
    </row>
    <row r="90" spans="1:3" x14ac:dyDescent="0.2">
      <c r="A90" s="6"/>
      <c r="C90" s="6"/>
    </row>
    <row r="91" spans="1:3" x14ac:dyDescent="0.2">
      <c r="A91" s="6"/>
      <c r="C91" s="6"/>
    </row>
    <row r="92" spans="1:3" x14ac:dyDescent="0.2">
      <c r="A92" s="6"/>
      <c r="C92" s="6"/>
    </row>
    <row r="93" spans="1:3" x14ac:dyDescent="0.2">
      <c r="A93" s="6"/>
      <c r="C93" s="6"/>
    </row>
    <row r="94" spans="1:3" x14ac:dyDescent="0.2">
      <c r="A94" s="6"/>
      <c r="C94" s="6"/>
    </row>
    <row r="95" spans="1:3" x14ac:dyDescent="0.2">
      <c r="A95" s="6"/>
      <c r="C95" s="6"/>
    </row>
    <row r="96" spans="1:3" x14ac:dyDescent="0.2">
      <c r="A96" s="6"/>
      <c r="C96" s="6"/>
    </row>
    <row r="97" spans="1:3" x14ac:dyDescent="0.2">
      <c r="A97" s="6"/>
      <c r="C97" s="6"/>
    </row>
    <row r="98" spans="1:3" x14ac:dyDescent="0.2">
      <c r="A98" s="6"/>
      <c r="C98" s="6"/>
    </row>
    <row r="99" spans="1:3" x14ac:dyDescent="0.2">
      <c r="A99" s="6"/>
      <c r="C99" s="6"/>
    </row>
    <row r="100" spans="1:3" x14ac:dyDescent="0.2">
      <c r="A100" s="6"/>
      <c r="C100" s="6"/>
    </row>
    <row r="101" spans="1:3" x14ac:dyDescent="0.2">
      <c r="A101" s="6"/>
      <c r="C101" s="6"/>
    </row>
    <row r="102" spans="1:3" x14ac:dyDescent="0.2">
      <c r="A102" s="6"/>
      <c r="C102" s="6"/>
    </row>
    <row r="103" spans="1:3" x14ac:dyDescent="0.2">
      <c r="A103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2" sqref="D12"/>
    </sheetView>
  </sheetViews>
  <sheetFormatPr baseColWidth="10" defaultRowHeight="16" x14ac:dyDescent="0.2"/>
  <cols>
    <col min="4" max="4" width="12.5" bestFit="1" customWidth="1"/>
  </cols>
  <sheetData>
    <row r="1" spans="1:13" x14ac:dyDescent="0.2">
      <c r="A1" s="18"/>
      <c r="B1" s="19" t="s">
        <v>33</v>
      </c>
      <c r="C1" s="19"/>
      <c r="D1" s="19"/>
      <c r="E1" s="19"/>
      <c r="F1" s="19"/>
      <c r="G1" s="19" t="s">
        <v>34</v>
      </c>
      <c r="H1" s="19"/>
      <c r="I1" s="19"/>
      <c r="J1" s="19"/>
      <c r="K1" s="19"/>
      <c r="L1" s="19"/>
      <c r="M1" s="19"/>
    </row>
    <row r="2" spans="1:13" ht="17" thickBot="1" x14ac:dyDescent="0.25">
      <c r="A2" s="44" t="s">
        <v>27</v>
      </c>
      <c r="B2" s="45" t="s">
        <v>29</v>
      </c>
      <c r="C2" s="49" t="s">
        <v>22</v>
      </c>
      <c r="D2" s="49"/>
      <c r="E2" s="49"/>
      <c r="F2" s="45" t="s">
        <v>28</v>
      </c>
      <c r="G2" s="49" t="s">
        <v>30</v>
      </c>
      <c r="H2" s="49"/>
      <c r="I2" s="49"/>
      <c r="J2" s="49" t="s">
        <v>31</v>
      </c>
      <c r="K2" s="49"/>
      <c r="L2" s="49"/>
      <c r="M2" s="44" t="s">
        <v>32</v>
      </c>
    </row>
    <row r="3" spans="1:13" ht="17" thickBot="1" x14ac:dyDescent="0.25">
      <c r="A3" s="20">
        <v>0</v>
      </c>
      <c r="B3" s="46">
        <f>Initial_values!B8</f>
        <v>2000000000000000</v>
      </c>
      <c r="C3" s="23">
        <f>-Initial_values!B28</f>
        <v>-1.8E-5</v>
      </c>
      <c r="D3" s="24">
        <f>Initial_values!B29</f>
        <v>9.4736842105263162E-9</v>
      </c>
      <c r="E3" s="25">
        <v>0</v>
      </c>
      <c r="F3" s="31">
        <v>0</v>
      </c>
      <c r="G3" s="34">
        <f>0.001*Initial_values!B8</f>
        <v>2000000000000</v>
      </c>
      <c r="H3" s="35">
        <v>0</v>
      </c>
      <c r="I3" s="25">
        <v>0</v>
      </c>
      <c r="J3" s="39">
        <v>1</v>
      </c>
      <c r="K3" s="40">
        <v>0</v>
      </c>
      <c r="L3" s="41">
        <v>0</v>
      </c>
      <c r="M3" s="43">
        <f>0.0000000000001</f>
        <v>1E-13</v>
      </c>
    </row>
    <row r="4" spans="1:13" x14ac:dyDescent="0.2">
      <c r="A4" s="21"/>
      <c r="B4" s="47">
        <f>Initial_values!B7</f>
        <v>3.8E+18</v>
      </c>
      <c r="C4" s="26">
        <f>-Initial_values!B27</f>
        <v>-5.0000000000000001E-3</v>
      </c>
      <c r="D4" s="18">
        <f>-Initial_values!B26</f>
        <v>-1.0526315789473683E-6</v>
      </c>
      <c r="E4" s="27">
        <v>1</v>
      </c>
      <c r="F4" s="32">
        <f>Initial_values!B13</f>
        <v>36000000000000</v>
      </c>
      <c r="G4" s="26">
        <v>0</v>
      </c>
      <c r="H4" s="18">
        <f>0.001*Initial_values!B7</f>
        <v>3800000000000000</v>
      </c>
      <c r="I4" s="27">
        <v>0</v>
      </c>
      <c r="J4" s="42">
        <v>0</v>
      </c>
      <c r="K4" s="18">
        <v>1</v>
      </c>
      <c r="L4" s="27">
        <v>0</v>
      </c>
    </row>
    <row r="5" spans="1:13" ht="17" thickBot="1" x14ac:dyDescent="0.25">
      <c r="A5" s="22"/>
      <c r="B5" s="48">
        <f>Initial_values!B11</f>
        <v>5000000000000</v>
      </c>
      <c r="C5" s="28">
        <v>0</v>
      </c>
      <c r="D5" s="29">
        <v>0</v>
      </c>
      <c r="E5" s="30">
        <v>0</v>
      </c>
      <c r="F5" s="33">
        <v>0</v>
      </c>
      <c r="G5" s="36">
        <v>0</v>
      </c>
      <c r="H5" s="37">
        <v>0</v>
      </c>
      <c r="I5" s="38">
        <f>0.01*Initial_values!B11</f>
        <v>50000000000</v>
      </c>
      <c r="J5" s="36">
        <v>0</v>
      </c>
      <c r="K5" s="29">
        <v>0</v>
      </c>
      <c r="L5" s="30">
        <v>1</v>
      </c>
    </row>
  </sheetData>
  <mergeCells count="6">
    <mergeCell ref="C2:E2"/>
    <mergeCell ref="A3:A5"/>
    <mergeCell ref="G2:I2"/>
    <mergeCell ref="J2:L2"/>
    <mergeCell ref="B1:F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Initial_values</vt:lpstr>
      <vt:lpstr>synthetic_data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2017-07-03T17:55:20Z</dcterms:created>
  <dcterms:modified xsi:type="dcterms:W3CDTF">2017-07-05T18:02:01Z</dcterms:modified>
</cp:coreProperties>
</file>