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<sst xmlns="http://schemas.openxmlformats.org/spreadsheetml/2006/main" count="2512" uniqueCount="1247">
  <si>
    <t>Запрос создан</t>
  </si>
  <si>
    <t>Запрос импортирован в КС</t>
  </si>
  <si>
    <t>Запрос обработан</t>
  </si>
  <si>
    <t>Дата последнего действия над заявкой</t>
  </si>
  <si>
    <t>Отложено до</t>
  </si>
  <si>
    <t>Разница в минутах</t>
  </si>
  <si>
    <t>Разница в часах</t>
  </si>
  <si>
    <t>Дата создания организации</t>
  </si>
  <si>
    <t>Тип заявки</t>
  </si>
  <si>
    <t>Статус запроса</t>
  </si>
  <si>
    <t>Код Приводящего СЦ</t>
  </si>
  <si>
    <t>Наименование Приводящего СЦ</t>
  </si>
  <si>
    <t>Код Обслуживающего СЦ</t>
  </si>
  <si>
    <t>Наименование Обслуживающего СЦ</t>
  </si>
  <si>
    <t>Email Обслуживающего СЦ</t>
  </si>
  <si>
    <t>ИНН</t>
  </si>
  <si>
    <t>КПП</t>
  </si>
  <si>
    <t>Наименование</t>
  </si>
  <si>
    <t>Продукт</t>
  </si>
  <si>
    <t>ФИО Контактного лица</t>
  </si>
  <si>
    <t>Email Клиента</t>
  </si>
  <si>
    <t>Номер счета</t>
  </si>
  <si>
    <t>Сумма счета</t>
  </si>
  <si>
    <t>Оплата</t>
  </si>
  <si>
    <t>Дата счета</t>
  </si>
  <si>
    <t>Дата Оплаты</t>
  </si>
  <si>
    <t>Тип счета</t>
  </si>
  <si>
    <t>Комментарий</t>
  </si>
  <si>
    <t>Причина отказа</t>
  </si>
  <si>
    <t>SpecificData</t>
  </si>
  <si>
    <t>18.12.2013 09:50:12</t>
  </si>
  <si>
    <t>18.12.2013 09:54:14</t>
  </si>
  <si>
    <t>18.12.2013 10:06:08</t>
  </si>
  <si>
    <t>18.12.2013</t>
  </si>
  <si>
    <t>Юридическое лицо</t>
  </si>
  <si>
    <t>Клиент создан</t>
  </si>
  <si>
    <t>kontur.ru</t>
  </si>
  <si>
    <t>СЦ «МособлКонтур»</t>
  </si>
  <si>
    <t>info@mo-kontur.ru</t>
  </si>
  <si>
    <t>ООО "Издательство "Культура"</t>
  </si>
  <si>
    <t>Контур-Экстерн</t>
  </si>
  <si>
    <t>Сигеева Евгения Аркадьевна</t>
  </si>
  <si>
    <t>6905077@mail.ru</t>
  </si>
  <si>
    <t>14.03.2014</t>
  </si>
  <si>
    <t>07.04.2014</t>
  </si>
  <si>
    <t>Подключение</t>
  </si>
  <si>
    <t>Заявка по&amp;nbsp</t>
  </si>
  <si>
    <t>акции Тест-Драйв</t>
  </si>
  <si>
    <t>http://kontur.ru/extern/actions/45  __utmz=233280260.1380803960.2.2.utmcsr=yandex.ru|utmccn=(referral)|utmcmd=referral|utmcct=/</t>
  </si>
  <si>
    <t>30.03.2014 14:48:40</t>
  </si>
  <si>
    <t>30.03.2014 14:51:10</t>
  </si>
  <si>
    <t>02.04.2014 16:00:11</t>
  </si>
  <si>
    <t>02.04.2014</t>
  </si>
  <si>
    <t>АНО ВПО МОСИ («Межрегиональный открытый социальный институт»)</t>
  </si>
  <si>
    <t>310899@inbox.ru</t>
  </si>
  <si>
    <t>ООО Мега</t>
  </si>
  <si>
    <t>Шишкина О.В.</t>
  </si>
  <si>
    <t>oksana7383@mail.ru</t>
  </si>
  <si>
    <t>Заявка на Тест-драйв</t>
  </si>
  <si>
    <t>https://kontur.ru/extern/order?type=demo  __utmz=233280260.1396176298.1.1.utmcsr=YandexDirect|utmccn=kontur-extern|utmcmd=cpc|utmctr=Сдача отчетности в электронном виде</t>
  </si>
  <si>
    <t>25.09.2013 12:08:29</t>
  </si>
  <si>
    <t>25.09.2013 12:09:25</t>
  </si>
  <si>
    <t>25.09.2013 14:48:55</t>
  </si>
  <si>
    <t>30.08.2011</t>
  </si>
  <si>
    <t>Клиент уже существует</t>
  </si>
  <si>
    <t>Общество с ограниченной ответственностью "Ярсоюз"</t>
  </si>
  <si>
    <t>Сергей Доронин</t>
  </si>
  <si>
    <t>zaharova-na@yandex.ru</t>
  </si>
  <si>
    <t>Заявка на Алкодекларацию</t>
  </si>
  <si>
    <t>http://kontur.ru/alko/order</t>
  </si>
  <si>
    <t>03.04.2014 16:12:21</t>
  </si>
  <si>
    <t>03.04.2014 16:15:19</t>
  </si>
  <si>
    <t>03.04.2014 16:25:09</t>
  </si>
  <si>
    <t>03.04.2014</t>
  </si>
  <si>
    <t>ЗАО Инфанет</t>
  </si>
  <si>
    <t>info@infanet.ru</t>
  </si>
  <si>
    <t>ООО "Алсер Строй"</t>
  </si>
  <si>
    <t>Мешков Сергей Викентьевич</t>
  </si>
  <si>
    <t>alserstroy021@mail.ru</t>
  </si>
  <si>
    <t>19.02.2014</t>
  </si>
  <si>
    <t>Электронная подпись  Заявка по акции ЭЦП 2.0</t>
  </si>
  <si>
    <t>https://kontur.ru/ca/order?comment=Заявка по акции ЭЦП 2.0  __utmz=233280260.1396526872.2.2.utmcsr=YandexDirect|utmccn=kontur-ca|utmcmd=cpc|utmctr=Электронная подпись</t>
  </si>
  <si>
    <t>26.09.2013 10:05:23</t>
  </si>
  <si>
    <t>26.09.2013 23:45:22</t>
  </si>
  <si>
    <t>30.09.2013 09:23:53</t>
  </si>
  <si>
    <t>28.04.2011</t>
  </si>
  <si>
    <t>OOO "Приток плюс"</t>
  </si>
  <si>
    <t>Максим Захаров</t>
  </si>
  <si>
    <t>maksim-zaharov@yandex.ru</t>
  </si>
  <si>
    <t>27.03.2014</t>
  </si>
  <si>
    <t>30.10.2013 21:47:28</t>
  </si>
  <si>
    <t>30.10.2013 21:51:19</t>
  </si>
  <si>
    <t>31.10.2013 10:10:40</t>
  </si>
  <si>
    <t>31.10.2013</t>
  </si>
  <si>
    <t>ООО "Гурман"</t>
  </si>
  <si>
    <t>Полухина Екатерина Юрьевна</t>
  </si>
  <si>
    <t>catherine.76@mail.ru</t>
  </si>
  <si>
    <t>http://kontur.ru/alko/order  __utmz=233280260.1383158898.1.1.utmcsr=yandex|utmccn=(organic)|utmcmd=organic|utmctr=скб контур</t>
  </si>
  <si>
    <t>17.03.2014 23:07:33</t>
  </si>
  <si>
    <t>17.03.2014 23:09:06</t>
  </si>
  <si>
    <t>19.03.2014 11:30:48</t>
  </si>
  <si>
    <t>19.03.2014</t>
  </si>
  <si>
    <t>ИП Бадьин Андрей Юрьевич</t>
  </si>
  <si>
    <t>Бадьин Андрей Юрьевич</t>
  </si>
  <si>
    <t>andrey.badin@inbox.ru</t>
  </si>
  <si>
    <t>ИндивидуальныйПредприниматель</t>
  </si>
  <si>
    <t>Причина передачи: удобно обслуживаться в Щелково</t>
  </si>
  <si>
    <t>https://kontur.ru/extern/order?comment=РРЅРґРёРІРёРґСѓР&amp;#176</t>
  </si>
  <si>
    <t>Р&amp;#187</t>
  </si>
  <si>
    <t>СЊРЅС‹Р№РџСЂР&amp;#181</t>
  </si>
  <si>
    <t>РґРїСЂРёРЅРёРјР&amp;#176</t>
  </si>
  <si>
    <t>С‚Р&amp;#181</t>
  </si>
  <si>
    <t>СЊ  __utmz=233280260.1395081523.3.2.utmcsr=YandexDirect|utmccn=kontur-ca|utmcmd=cpc|utmctr=Получите ЭЦП</t>
  </si>
  <si>
    <t>05.12.2013 12:03:47</t>
  </si>
  <si>
    <t>05.12.2013 12:06:21</t>
  </si>
  <si>
    <t>05.12.2013 13:19:46</t>
  </si>
  <si>
    <t>12.11.2008</t>
  </si>
  <si>
    <t>Федеральное бюджетное учреждение "Российский центр защиты леса"</t>
  </si>
  <si>
    <t>Анна Анатольевна</t>
  </si>
  <si>
    <t>tatiana.sve4ckina2010@yandex.ru</t>
  </si>
  <si>
    <t>http://kontur.ru/extern/order  __utmz=233280260.1383047580.142.3.utmcsr=yandex.ru|utmccn=(referral)|utmcmd=referral|utmcct=/</t>
  </si>
  <si>
    <t>02.10.2013 08:46:54</t>
  </si>
  <si>
    <t>02.10.2013 08:48:13</t>
  </si>
  <si>
    <t>02.10.2013 11:50:05</t>
  </si>
  <si>
    <t>02.10.2013</t>
  </si>
  <si>
    <t>ООО "СПК Магистраль"</t>
  </si>
  <si>
    <t>Евтухов Николай Павлович</t>
  </si>
  <si>
    <t>sudwas@mail.ru</t>
  </si>
  <si>
    <t>http://kontur.ru/extern/order  __utmz=233280260.1380688866.1.1.utmcsr=google|utmgclid=CKH4r-uq97kCFbB4cAodBEAAqw|utmccn=portal_adwords|utmcmd=cpc|utmctr=пф скб контур</t>
  </si>
  <si>
    <t>09.10.2013 09:04:41</t>
  </si>
  <si>
    <t>09.10.2013 09:06:22</t>
  </si>
  <si>
    <t>09.10.2013 13:16:03</t>
  </si>
  <si>
    <t>Услуги УЦ</t>
  </si>
  <si>
    <t>Евтухов Николай Павалович</t>
  </si>
  <si>
    <t>http://kontur.ru/ca/order  __utmz=233280260.1381294659.3.3.utmcsr=google|utmgclid=CK7P68r7iLoCFbN3cAodJAIAlQ|utmccn=portal_adwords|utmcmd=cpc|utmctr=зао «пф «скб контур»|utmcct=kontur</t>
  </si>
  <si>
    <t>13.01.2014 12:51:02</t>
  </si>
  <si>
    <t>13.01.2014 12:51:47</t>
  </si>
  <si>
    <t>13.01.2014 17:56:31</t>
  </si>
  <si>
    <t>13.01.2014</t>
  </si>
  <si>
    <t>ООО "Магна профит"</t>
  </si>
  <si>
    <t>Сенченков Владимир Владимирович</t>
  </si>
  <si>
    <t>magnaprofit@yandex.ru</t>
  </si>
  <si>
    <t>http://kontur.ru/extern/order?type=demo  __utmz=233280260.1389602047.1.1.utmcsr=YandexDirect|utmccn=kontur-extern|utmcmd=cpc|utmctr=Отчетность в 2014 году</t>
  </si>
  <si>
    <t>19.03.2014 21:57:17</t>
  </si>
  <si>
    <t>19.03.2014 22:00:07</t>
  </si>
  <si>
    <t>25.03.2014 10:17:00</t>
  </si>
  <si>
    <t>24.03.2014</t>
  </si>
  <si>
    <t>ООО "ВЕГА"</t>
  </si>
  <si>
    <t>Рогожа Сергей Васильевич</t>
  </si>
  <si>
    <t>fokina_olga_@mail.ru</t>
  </si>
  <si>
    <t>25.03.2014</t>
  </si>
  <si>
    <t>https://kontur.ru/extern/actions/45  __utmz=233280260.1395240741.1.1.utmcsr=google|utmccn=(organic)|utmcmd=organic|utmctr=(not provided)</t>
  </si>
  <si>
    <t>24.03.2014 16:32:14</t>
  </si>
  <si>
    <t>24.03.2014 16:36:06</t>
  </si>
  <si>
    <t>24.03.2014 16:43:48</t>
  </si>
  <si>
    <t>27.12.2013</t>
  </si>
  <si>
    <t>ИП Егоров Василий Игоревич</t>
  </si>
  <si>
    <t>Василий Игоревич</t>
  </si>
  <si>
    <t>valentina-r7@mail.ru</t>
  </si>
  <si>
    <t>продление после Тест-Драйва</t>
  </si>
  <si>
    <t>https://kontur.ru/extern/order?Lastname=Василий Игоревич&amp;amp</t>
  </si>
  <si>
    <t>Email=valentina-r7@mail.ru&amp;amp</t>
  </si>
  <si>
    <t>Phone=84965361383&amp;amp</t>
  </si>
  <si>
    <t>CompanyName=ИП Егоров Василий Игоревич&amp;amp</t>
  </si>
  <si>
    <t>Inn=501603423322&amp;amp</t>
  </si>
  <si>
    <t>Comment=продление после Тест-Драйва&amp;amp</t>
  </si>
  <si>
    <t>SupplierUid=a3456a3c-b8ea-4357-9bd1-10e28b41ff67&amp;amp</t>
  </si>
  <si>
    <t>ServiceCenterUid=18BC04E8-0CCB-4937-9633-0143557A8B2D&amp;amp</t>
  </si>
  <si>
    <t>utm_source=newsletters&amp;amp</t>
  </si>
  <si>
    <t>utm_medium=maligen&amp;amp</t>
  </si>
  <si>
    <t>utm_term=11.03&amp;amp</t>
  </si>
  <si>
    <t>utm_campaign=TD_prodlenie  __utmz=233280260.1394617433.1.1.utmcsr=newsletters|utmccn=TD_prodlenie|utmcmd=maligen|utmctr=11.03</t>
  </si>
  <si>
    <t>24.01.2014 15:44:43</t>
  </si>
  <si>
    <t>24.01.2014 15:48:04</t>
  </si>
  <si>
    <t>24.01.2014 15:52:26</t>
  </si>
  <si>
    <t>13.12.2013</t>
  </si>
  <si>
    <t>ООО "Интерьер"</t>
  </si>
  <si>
    <t>Лазовская Инна Владимировна</t>
  </si>
  <si>
    <t>pupa1@list.ru</t>
  </si>
  <si>
    <t>24.01.2014</t>
  </si>
  <si>
    <t>http://kontur.ru/extern/actions/45  __utmz=233280260.1390566607.2.2.utmcsr=nalog.ru|utmccn=(referral)|utmcmd=referral|utmcct=/rn77/taxation/submission_statements/operations/</t>
  </si>
  <si>
    <t>18.12.2013 09:50:13</t>
  </si>
  <si>
    <t>23.03.2014 17:32:41</t>
  </si>
  <si>
    <t>23.03.2014 17:36:07</t>
  </si>
  <si>
    <t>25.03.2014 11:22:15</t>
  </si>
  <si>
    <t>20.06.2013</t>
  </si>
  <si>
    <t>ООО "СПЕЦМОНТАЖАВТОМАТИКА"</t>
  </si>
  <si>
    <t>Люханова Полина Сергеевна</t>
  </si>
  <si>
    <t>sma.dir@yandex.ru</t>
  </si>
  <si>
    <t>https://kontur.ru/extern/order?comment=%DE%F0%E8%E4%E8%F7%E5%F1%EA%E8%E5%CB%E8%F6%E0  __utmz=233280260.1395581694.1.1.utmcsr=YandexDirect|utmccn=kontur-extern|utmcmd=cpc|utmctr=kontur extern ru</t>
  </si>
  <si>
    <t>18.02.2014 14:41:38</t>
  </si>
  <si>
    <t>18.02.2014 14:42:06</t>
  </si>
  <si>
    <t>21.02.2014 11:25:24</t>
  </si>
  <si>
    <t>04.12.2013</t>
  </si>
  <si>
    <t>ИП Мишункин Эдуард Вячеславович</t>
  </si>
  <si>
    <t>Эдуард Вячеславович</t>
  </si>
  <si>
    <t>mischunkina@yandex.ru</t>
  </si>
  <si>
    <t>18.02.2014</t>
  </si>
  <si>
    <t>http://kontur.ru/extern/order?Lastname=Эдуард Вячеславович&amp;amp</t>
  </si>
  <si>
    <t>Email=mischunkina@yandex.ru&amp;amp</t>
  </si>
  <si>
    <t>Phone=89261018746&amp;amp</t>
  </si>
  <si>
    <t>CompanyName=ИП Мишункин Эдуард Вячеславович&amp;amp</t>
  </si>
  <si>
    <t>Inn=502301224851&amp;amp</t>
  </si>
  <si>
    <t>utm_term=18.02&amp;amp</t>
  </si>
  <si>
    <t>utm_campaign=TD_prodlenie  __utmz=233280260.1386141552.1.1.utmcsr=yandex|utmccn=(organic)|utmcmd=organic|utmctr=www.mo-kontur.ru</t>
  </si>
  <si>
    <t>11.03.2014 13:40:29</t>
  </si>
  <si>
    <t>11.03.2014 13:42:06</t>
  </si>
  <si>
    <t>11.03.2014 13:48:56</t>
  </si>
  <si>
    <t>26.12.2013</t>
  </si>
  <si>
    <t>ООО "АБСОЛЮТ"</t>
  </si>
  <si>
    <t>Александр Сергеевич</t>
  </si>
  <si>
    <t>seitovo@yandex.ru</t>
  </si>
  <si>
    <t>lyub.swe@yandex.ru</t>
  </si>
  <si>
    <t>https://kontur.ru/extern/order?Lastname=Александр Сергеевич&amp;amp</t>
  </si>
  <si>
    <t>Email=seitovo@yandex.ru&amp;amp</t>
  </si>
  <si>
    <t>Phone=89055445509&amp;amp</t>
  </si>
  <si>
    <t>CompanyName=ООО</t>
  </si>
  <si>
    <t>25.11.2013 17:38:29</t>
  </si>
  <si>
    <t>25.11.2013 18:27:14</t>
  </si>
  <si>
    <t>26.11.2013 11:57:29</t>
  </si>
  <si>
    <t>25.02.2011</t>
  </si>
  <si>
    <t>ООО "МАП Сервис"</t>
  </si>
  <si>
    <t>Поливанов Михаил Алексеевич</t>
  </si>
  <si>
    <t>5326539@mail.ru</t>
  </si>
  <si>
    <t>Продление</t>
  </si>
  <si>
    <t>http://kontur.ru/ca/order?supplierUid=a3456a3c-b8ea-4357-9bd1-10e28b41ff67  __utmz=233280260.1385386455.1.1.utmcsr=yandex|utmccn=(organic)|utmcmd=organic|utmctr=контур скб</t>
  </si>
  <si>
    <t>19.02.2014 10:26:19</t>
  </si>
  <si>
    <t>19.02.2014 10:27:06</t>
  </si>
  <si>
    <t>25.02.2014 14:49:18</t>
  </si>
  <si>
    <t>03.12.2013</t>
  </si>
  <si>
    <t>ООО "АЛЕГОРиЯ"</t>
  </si>
  <si>
    <t>Горбатенко Ирина Александровна</t>
  </si>
  <si>
    <t>alanini@yandex.ru</t>
  </si>
  <si>
    <t>http://kontur.ru/extern/order?Email=alanini@yandex.ru&amp;amp</t>
  </si>
  <si>
    <t>Phone=89057064763&amp;amp</t>
  </si>
  <si>
    <t>CompanyName=РћРћРћ</t>
  </si>
  <si>
    <t>03.02.2014 11:43:14</t>
  </si>
  <si>
    <t>03.02.2014 11:45:08</t>
  </si>
  <si>
    <t>03.02.2014 11:47:49</t>
  </si>
  <si>
    <t>03.02.2014</t>
  </si>
  <si>
    <t>ООО "ВИТА"</t>
  </si>
  <si>
    <t>Артёмова Инна Дмитриевна</t>
  </si>
  <si>
    <t>kcc@inbox.ru</t>
  </si>
  <si>
    <t>http://kontur.ru/extern/actions/45  __utmz=233280260.1391405638.1.1.utmcsr=yandex|utmccn=(organic)|utmcmd=organic|utmctr=контур ру</t>
  </si>
  <si>
    <t>03.02.2014 20:43:58</t>
  </si>
  <si>
    <t>03.02.2014 20:48:04</t>
  </si>
  <si>
    <t>04.02.2014 10:15:02</t>
  </si>
  <si>
    <t>Артёмов Дмитрий Вячеславович</t>
  </si>
  <si>
    <t>https://kontur.ru/extern/actions/45  __utmz=233280260.1387341051.5.2.utmcsr=b-kontur.ru|utmccn=(referral)|utmcmd=referral|utmcct=/blog/buh</t>
  </si>
  <si>
    <t>03.02.2014 20:43:10</t>
  </si>
  <si>
    <t>03.02.2014 20:45:07</t>
  </si>
  <si>
    <t>04.02.2014 10:14:54</t>
  </si>
  <si>
    <t>09.01.2014 15:05:15</t>
  </si>
  <si>
    <t>09.01.2014 15:06:40</t>
  </si>
  <si>
    <t>09.01.2014 15:34:22</t>
  </si>
  <si>
    <t>12.03.2010</t>
  </si>
  <si>
    <t>ООО "Премьер-Теплогаз"</t>
  </si>
  <si>
    <t>Енчу А.М.</t>
  </si>
  <si>
    <t>premgaz@yandex.ru</t>
  </si>
  <si>
    <t>10.01.2014</t>
  </si>
  <si>
    <t>http://kontur.ru/extern/order?Region=12&amp;amp</t>
  </si>
  <si>
    <t>CityName=Йошкар-Ола&amp;amp</t>
  </si>
  <si>
    <t>Inn=1215103008&amp;amp</t>
  </si>
  <si>
    <t>Kpp=121501001&amp;amp</t>
  </si>
  <si>
    <t>ServiceCenterUid=05CD324C-EEF5-4CC3-97C4-04B7FAB57CBD&amp;amp</t>
  </si>
  <si>
    <t>utm_source=nske09ianv  __utmz=233280260.1376462089.2.1.utmcsr=(direct)|utmccn=(direct)|utmcmd=(none)</t>
  </si>
  <si>
    <t>24.09.2013 16:47:46</t>
  </si>
  <si>
    <t>24.09.2013 16:48:14</t>
  </si>
  <si>
    <t>24.09.2013 17:09:11</t>
  </si>
  <si>
    <t>19.04.2013</t>
  </si>
  <si>
    <t>ООО "Флагман"</t>
  </si>
  <si>
    <t>Андрей Климов</t>
  </si>
  <si>
    <t>flagman-ooo2013@yandex.ru</t>
  </si>
  <si>
    <t>flagman-ooo@inbox.ru</t>
  </si>
  <si>
    <t>http://kontur.ru/extern/order?type=demo  __utmz=233280260.1380026519.1.1.utmcsr=google|utmgclid=CI-Q-6yH5LkCFcR8cAodeWUAcw|utmccn=portal_adwords|utmcmd=cpc|utmctr=скб контур|utmcct=kontur</t>
  </si>
  <si>
    <t>10.01.2014 13:29:41</t>
  </si>
  <si>
    <t>10.01.2014 13:30:45</t>
  </si>
  <si>
    <t>10.01.2014 14:20:30</t>
  </si>
  <si>
    <t>16.01.2012</t>
  </si>
  <si>
    <t>Общество с ограниченной ответственностью "Формекс-М"</t>
  </si>
  <si>
    <t>Михеев Алексей Николаевич</t>
  </si>
  <si>
    <t>formeks-m@rambler.ru</t>
  </si>
  <si>
    <t>CityName=&amp;#208</t>
  </si>
  <si>
    <t>?&amp;#208</t>
  </si>
  <si>
    <t>&amp;#190</t>
  </si>
  <si>
    <t>&amp;#209</t>
  </si>
  <si>
    <t>&amp;#186</t>
  </si>
  <si>
    <t>&amp;#208</t>
  </si>
  <si>
    <t>&amp;#176</t>
  </si>
  <si>
    <t>?-&amp;#208</t>
  </si>
  <si>
    <t>&amp;#187</t>
  </si>
  <si>
    <t>&amp;amp</t>
  </si>
  <si>
    <t>Inn=1215092229&amp;amp</t>
  </si>
  <si>
    <t>utm_source=nske09ianv  __utmz=233280260.1387805034.2.2.utmcsr=YandexDirect|utmccn=SKB_RPN|utmcmd=cpc|utmctr=сайт росприроднадзора по РМЭ</t>
  </si>
  <si>
    <t>17.01.2014 15:01:48</t>
  </si>
  <si>
    <t>17.01.2014 15:03:04</t>
  </si>
  <si>
    <t>20.01.2014 09:19:39</t>
  </si>
  <si>
    <t>20.01.2014</t>
  </si>
  <si>
    <t>ООО "МостСпецСтрой"</t>
  </si>
  <si>
    <t>Кулебякина Анастасия Владимировна</t>
  </si>
  <si>
    <t>miss.kulebyakina@mail.ru</t>
  </si>
  <si>
    <t>http://kontur.ru/extern/actions/45  __utmz=233280260.1389956261.1.1.utmcsr=YandexDirect|utmccn=kontur-extern|utmcmd=cpc|utmctr=Отправьте отчетность</t>
  </si>
  <si>
    <t>03.04.2014 09:22:16</t>
  </si>
  <si>
    <t>03.04.2014 09:24:09</t>
  </si>
  <si>
    <t>03.04.2014 10:27:14</t>
  </si>
  <si>
    <t>Клиент отказался</t>
  </si>
  <si>
    <t>121501001</t>
  </si>
  <si>
    <t>ООО "Одиссея Тур"</t>
  </si>
  <si>
    <t>Ложкина Анастасия Владимировна</t>
  </si>
  <si>
    <t>odisseya12@yandex.ru</t>
  </si>
  <si>
    <t>Заявка на РПН</t>
  </si>
  <si>
    <t>Пропала необходимость. ну нуждаются</t>
  </si>
  <si>
    <t>https://kontur.ru/extern/order?Comment=Заявка на РПН  __utmz=233280260.1396501798.1.1.utmcsr=YandexDirect|utmccn=SKB_RPN|utmcmd=cpc|utmctr=отчетность по плате за размещение отходов в 2014 году</t>
  </si>
  <si>
    <t>04.03.2014 11:51:34</t>
  </si>
  <si>
    <t>04.03.2014 11:54:09</t>
  </si>
  <si>
    <t>04.03.2014 13:49:29</t>
  </si>
  <si>
    <t>24.03.2009</t>
  </si>
  <si>
    <t>ООО "Монотоп"</t>
  </si>
  <si>
    <t>Никита</t>
  </si>
  <si>
    <t>monotop@mail.ru</t>
  </si>
  <si>
    <t>Заявка по акции ЭЦП 2.0</t>
  </si>
  <si>
    <t>https://kontur.ru/ca/order?comment=Заявка по акции ЭЦП 2.0  __utmz=233280260.1393918326.3.3.utmcsr=GoogleAdwords|utmgclid=CP7rorSu-LwCFWIMcwody3EANQ|utmccn=kontur-extern|utmcmd=cpc|utmctr=контур экстерн</t>
  </si>
  <si>
    <t>25.11.2013 11:20:19</t>
  </si>
  <si>
    <t>25.11.2013 11:24:16</t>
  </si>
  <si>
    <t>25.11.2013 11:40:44</t>
  </si>
  <si>
    <t>25.11.2013</t>
  </si>
  <si>
    <t>Информационные системы</t>
  </si>
  <si>
    <t>Баженов Александр Владимирович</t>
  </si>
  <si>
    <t>a.bazhenov@is-volga.ru</t>
  </si>
  <si>
    <t>http://kontur.ru/ca/order  __utmz=233280260.1385363980.1.1.utmcsr=YandexDirect|utmccn=portal_transaction|utmcmd=cpc|utmctr=эцп для электронных торгов чебоксары|utmcct=ca</t>
  </si>
  <si>
    <t>30.09.2013 23:08:05</t>
  </si>
  <si>
    <t>30.09.2013 23:09:12</t>
  </si>
  <si>
    <t>01.10.2013 08:46:19</t>
  </si>
  <si>
    <t>16.10.2008</t>
  </si>
  <si>
    <t>ООО "АНКор"</t>
  </si>
  <si>
    <t>Коренков Александр Николаевич</t>
  </si>
  <si>
    <t>malinov-svetlana@yandex.ru</t>
  </si>
  <si>
    <t>01.10.2013</t>
  </si>
  <si>
    <t>http://kontur.ru/order?SupplierUid=a3456a3c-b8ea-4357-9bd1-10e28b41ff67&amp;amp</t>
  </si>
  <si>
    <t>utm_source=nske30sen</t>
  </si>
  <si>
    <t>07.01.2014 20:01:43</t>
  </si>
  <si>
    <t>07.01.2014 20:03:17</t>
  </si>
  <si>
    <t>09.01.2014 13:53:44</t>
  </si>
  <si>
    <t>09.01.2014</t>
  </si>
  <si>
    <t>ИП Анищенко Алексей Викторович</t>
  </si>
  <si>
    <t>kontur.lysva@gmail.com</t>
  </si>
  <si>
    <t>ИП Нечаева Надежда Борисовна</t>
  </si>
  <si>
    <t>Казаковцева А.А.</t>
  </si>
  <si>
    <t>klimovich-0001@mail.ru</t>
  </si>
  <si>
    <t>http://kontur.ru/extern/order?type=demo  __utmz=233280260.1389110249.1.1.utmcsr=go.mail.ru|utmccn=(organic)|utmcmd=organic|utmctr=скб контур</t>
  </si>
  <si>
    <t>02.10.2013 12:52:33</t>
  </si>
  <si>
    <t>02.10.2013 12:54:28</t>
  </si>
  <si>
    <t>02.10.2013 13:43:22</t>
  </si>
  <si>
    <t>01.12.2008</t>
  </si>
  <si>
    <t>ООО "Спектр"</t>
  </si>
  <si>
    <t>Бочурко Владимир Михайлович</t>
  </si>
  <si>
    <t>k-flex12@mail.ru</t>
  </si>
  <si>
    <t>http://kontur.ru/ca/order?supplierUid=a3456a3c-b8ea-4357-9bd1-10e28b41ff67  __utmz=233280260.1380703581.1.1.utmcsr=google|utmgclid=CIb-39zh97kCFc52cAodzgkAOw|utmccn=portal_adwords|utmcmd=cpc|utmctr=контур экстерн ключ ЭЦП|utmcct=ca</t>
  </si>
  <si>
    <t>08.04.2014 08:24:09</t>
  </si>
  <si>
    <t>08.04.2014 08:27:11</t>
  </si>
  <si>
    <t>08.04.2014 08:42:51</t>
  </si>
  <si>
    <t>16.02.2012</t>
  </si>
  <si>
    <t>ИП Умутбаев Рустем Равилевич</t>
  </si>
  <si>
    <t>server@kontur54.com</t>
  </si>
  <si>
    <t>ИП Брагина Анна Владимировна</t>
  </si>
  <si>
    <t>Брагина Анна Владимировна</t>
  </si>
  <si>
    <t>annabragina74@mail.ru</t>
  </si>
  <si>
    <t>avsibryk@mail.ru</t>
  </si>
  <si>
    <t>Заявка по акции Приведи Друга:7451274751/544501001/Илья Поломошнов/ilia@partner-group.org. Выбранный подарок: Деньги на телефон в размере 600р.</t>
  </si>
  <si>
    <t>https://kontur.ru/extern/order?invite=0AD5EFF292C33E9B8DC0A1CC0D55DD50  __utmz=233280260.1396929610.3.3.utmcsr=kontur-extern.ru|utmccn=(referral)|utmcmd=referral|utmcct=/news/actions/267</t>
  </si>
  <si>
    <t>20.01.2014 13:50:54</t>
  </si>
  <si>
    <t>20.01.2014 13:54:07</t>
  </si>
  <si>
    <t>20.01.2014 14:14:13</t>
  </si>
  <si>
    <t>ООО "Тарелка-3"</t>
  </si>
  <si>
    <t>Вакарчук И.Г.</t>
  </si>
  <si>
    <t>buh-tarelka@gkuniversal.ru</t>
  </si>
  <si>
    <t>CompanyName=???????? ? ???????????? ???????????????? &amp;quot</t>
  </si>
  <si>
    <t>???????-3&amp;quot</t>
  </si>
  <si>
    <t>Inn=1215160990&amp;amp</t>
  </si>
  <si>
    <t>utm_source=nske20ianv4CC3-97C4-04B7FAB57CBD&amp;amp</t>
  </si>
  <si>
    <t>utm_source=nske20ianv  __utmz=233280260.1390211198.1.1.utmcsr=nske20ianv|utmccn=(not set)|utmcmd=(not set)</t>
  </si>
  <si>
    <t>09.01.2014 15:05:45</t>
  </si>
  <si>
    <t>09.01.2014 15:34:08</t>
  </si>
  <si>
    <t>16.01.2013</t>
  </si>
  <si>
    <t>ООО «Теклас»</t>
  </si>
  <si>
    <t>Зернова Любовь Викторовна</t>
  </si>
  <si>
    <t>lzernova@teklas.com.tr</t>
  </si>
  <si>
    <t>16.01.2014</t>
  </si>
  <si>
    <t>CityName=Г‚Г&amp;#174</t>
  </si>
  <si>
    <t>Г&amp;#171</t>
  </si>
  <si>
    <t>Г&amp;#166</t>
  </si>
  <si>
    <t>Г&amp;#177</t>
  </si>
  <si>
    <t>ГЄ&amp;amp</t>
  </si>
  <si>
    <t>Inn=1216020731&amp;amp</t>
  </si>
  <si>
    <t>Kpp=121601001&amp;amp</t>
  </si>
  <si>
    <t>utm_source=nske09ianv  __utmz=233280260.1389265452.1.1.utmcsr=nske09ianv|utmccn=(not set)|utmcmd=(not set)</t>
  </si>
  <si>
    <t>14.01.2014 10:20:21</t>
  </si>
  <si>
    <t>14.01.2014 10:21:41</t>
  </si>
  <si>
    <t>14.01.2014 10:37:31</t>
  </si>
  <si>
    <t>05.11.2009</t>
  </si>
  <si>
    <t>portal.kontur.ru</t>
  </si>
  <si>
    <t>Звениговская ПМК филиал ОАО "Марспецмонтаж"</t>
  </si>
  <si>
    <t>Ананьев Сергей Викторович</t>
  </si>
  <si>
    <t>http://kontur.ru/ca/order  __utmz=233280260.1378122174.1.1.utmcsr=(direct)|utmccn=(direct)|utmcmd=(none)</t>
  </si>
  <si>
    <t>21.11.2013 15:25:54</t>
  </si>
  <si>
    <t>21.11.2013 16:02:30</t>
  </si>
  <si>
    <t>21.11.2013 16:10:45</t>
  </si>
  <si>
    <t>21.11.2013</t>
  </si>
  <si>
    <t>ИП Голубкова Анна Михайловна</t>
  </si>
  <si>
    <t>Голубкова Анна Михайловна</t>
  </si>
  <si>
    <t>sales@obsudim.ru</t>
  </si>
  <si>
    <t>http://kontur.ru/extern/order  __utmz=233280260.1385032955.1.1.utmcsr=(direct)|utmccn=(direct)|utmcmd=(none)</t>
  </si>
  <si>
    <t>29.10.2013 10:51:33</t>
  </si>
  <si>
    <t>29.10.2013 11:05:06</t>
  </si>
  <si>
    <t>29.10.2013</t>
  </si>
  <si>
    <t>ООО "Ордоникс"</t>
  </si>
  <si>
    <t>Шевчик Игорь Евгеньевич</t>
  </si>
  <si>
    <t>ordonix88@mail.ru</t>
  </si>
  <si>
    <t>http://kontur.ru/extern/order  __utmz=233280260.1383029149.1.1.utmcsr=yandex|utmccn=(organic)|utmcmd=organic|utmctr=контур</t>
  </si>
  <si>
    <t>04.12.2013 15:23:37</t>
  </si>
  <si>
    <t>04.12.2013 15:24:13</t>
  </si>
  <si>
    <t>04.12.2013 15:28:15</t>
  </si>
  <si>
    <t>ООО фирма "Вигон"</t>
  </si>
  <si>
    <t>Ирина Николаевна</t>
  </si>
  <si>
    <t>irina19622108@mail.ru</t>
  </si>
  <si>
    <t>20.01.2014 14:05:36</t>
  </si>
  <si>
    <t>20.01.2014 14:06:08</t>
  </si>
  <si>
    <t>20.01.2014 14:12:46</t>
  </si>
  <si>
    <t>02.02.2009</t>
  </si>
  <si>
    <t>ЗАО "Приволжскагродорстрой"</t>
  </si>
  <si>
    <t>Кузнецова Ю.В.</t>
  </si>
  <si>
    <t>ArtemevaSF@yandex.ru</t>
  </si>
  <si>
    <t>spkmapds@yandex.ru</t>
  </si>
  <si>
    <t>CityName=ГђВџГ‘ВЂГђВёГђВІГђВѕГђВ&amp;#187</t>
  </si>
  <si>
    <t>ГђВ&amp;#182</t>
  </si>
  <si>
    <t>Г‘ВЃГђВєГђВёГђВ№&amp;amp</t>
  </si>
  <si>
    <t>CompanyName=ГђВ—ГђВђГђВћ</t>
  </si>
  <si>
    <t>10.01.2014 13:23:16</t>
  </si>
  <si>
    <t>10.01.2014 13:24:35</t>
  </si>
  <si>
    <t>10.01.2014 15:39:12</t>
  </si>
  <si>
    <t>11.11.2008</t>
  </si>
  <si>
    <t>Волжский филиал ОАО "Марий Эл Дорстрой"</t>
  </si>
  <si>
    <t>Захарова Глория Юрьевна</t>
  </si>
  <si>
    <t>voldor@mari-el.ru</t>
  </si>
  <si>
    <t>14.01.2014</t>
  </si>
  <si>
    <t>15.01.2014</t>
  </si>
  <si>
    <t>CityName=ГђВ’ГђВѕГђВ&amp;#187</t>
  </si>
  <si>
    <t>Г‘ВЃГђВє&amp;amp</t>
  </si>
  <si>
    <t>Inn=1215154154&amp;amp</t>
  </si>
  <si>
    <t>Kpp=121643001&amp;amp</t>
  </si>
  <si>
    <t>utm_source=nske09ianv  __utmz=233280260.1389344889.1.1.utmcsr=nske09ianv|utmccn=(not set)|utmcmd=(not set)</t>
  </si>
  <si>
    <t>11.11.2013 08:37:02</t>
  </si>
  <si>
    <t>11.11.2013 08:39:37</t>
  </si>
  <si>
    <t>11.11.2013 09:35:59</t>
  </si>
  <si>
    <t>11.11.2013</t>
  </si>
  <si>
    <t>ИП Леонтьев Андрей Петрович</t>
  </si>
  <si>
    <t>tl@szinfo.ru</t>
  </si>
  <si>
    <t>ООО «Дебют»</t>
  </si>
  <si>
    <t>Файзуллина Алия Иркиновна</t>
  </si>
  <si>
    <t>debyut12@mail.ru</t>
  </si>
  <si>
    <t>19.02.2014 10:31:52</t>
  </si>
  <si>
    <t>19.02.2014 10:36:09</t>
  </si>
  <si>
    <t>19.02.2014 10:37:49</t>
  </si>
  <si>
    <t>20.02.2009</t>
  </si>
  <si>
    <t>ООО ТД "Гардиан"</t>
  </si>
  <si>
    <t>Шихова В.Ю.</t>
  </si>
  <si>
    <t>td-guardian@ds12.ru</t>
  </si>
  <si>
    <t>CityName=Г‰Г&amp;#174</t>
  </si>
  <si>
    <t>ГёГЄГ&amp;#160</t>
  </si>
  <si>
    <t>Г&amp;#176</t>
  </si>
  <si>
    <t>-ГЋГ&amp;#171</t>
  </si>
  <si>
    <t>Г&amp;#160</t>
  </si>
  <si>
    <t>CompanyName=ГЋГЋГЋ Г’Г„  __utmz=233280260.1391064328.2.2.utmcsr=pfr.kontur.ru|utmccn=(referral)|utmcmd=referral|utmcct=/pfrlist.aspx</t>
  </si>
  <si>
    <t>09.12.2013 15:38:23</t>
  </si>
  <si>
    <t>09.12.2013 15:39:14</t>
  </si>
  <si>
    <t>10.12.2013 16:15:18</t>
  </si>
  <si>
    <t>10.10.2012</t>
  </si>
  <si>
    <t>ООО «Мерибиал»</t>
  </si>
  <si>
    <t>Бражникова Инна Михайловна</t>
  </si>
  <si>
    <t>inna@meribial.ru</t>
  </si>
  <si>
    <t>10.12.2013</t>
  </si>
  <si>
    <t>utm_source=nske09dec  __utmz=233280260.1386588891.1.1.utmcsr=nske09dec|utmccn=(not set)|utmcmd=(not set)</t>
  </si>
  <si>
    <t>26.12.2013 20:07:07</t>
  </si>
  <si>
    <t>26.12.2013 20:09:09</t>
  </si>
  <si>
    <t>09.01.2014 20:20:54</t>
  </si>
  <si>
    <t>ООО "СЕРВИС ПЛЮС"</t>
  </si>
  <si>
    <t>Шамонина Ирина Александровна</t>
  </si>
  <si>
    <t>kmkgame@rambler.ru</t>
  </si>
  <si>
    <t>http://kontur.ru/extern/order?type=demo  __utmz=233280260.1388073726.1.1.utmcsr=yandex|utmccn=(organic)|utmcmd=organic|utmctr=скб контур</t>
  </si>
  <si>
    <t>04.03.2014 17:48:26</t>
  </si>
  <si>
    <t>04.03.2014 17:51:05</t>
  </si>
  <si>
    <t>05.03.2014 09:34:49</t>
  </si>
  <si>
    <t>05.03.2014</t>
  </si>
  <si>
    <t>ООО "АВТОБАНЯ"</t>
  </si>
  <si>
    <t>Кутюкова Анжелика Анатольевна</t>
  </si>
  <si>
    <t>angelika_kut@mail.ru</t>
  </si>
  <si>
    <t>https://kontur.ru/extern/order  __utmz=233280260.1393940599.2.2.utmcsr=GoogleAdwords|utmgclid=CJT19bCB-bwCFeIAcwodnksAIg|utmccn=kontur-ca|utmcmd=cpc|utmctr=удостоверяющий центр</t>
  </si>
  <si>
    <t>07.04.2014 17:28:06</t>
  </si>
  <si>
    <t>07.04.2014 17:30:13</t>
  </si>
  <si>
    <t>07.04.2014 17:35:35</t>
  </si>
  <si>
    <t>ООО "КапиталСтрой"</t>
  </si>
  <si>
    <t>Иванова Елена Анатольевна</t>
  </si>
  <si>
    <t>obsidian_2004@mail.ru</t>
  </si>
  <si>
    <t>https://kontur.ru/extern/actions/45  __utmz=233280260.1396877129.3.3.utmcsr=GoogleAdwords|utmgclid=CNKCsuy8zr0CFWHncgodBoUAIw|utmccn=kontur-extern|utmcmd=cpc|utmctr=контур экстерн</t>
  </si>
  <si>
    <t>11.11.2013 10:12:34</t>
  </si>
  <si>
    <t>11.11.2013 10:15:34</t>
  </si>
  <si>
    <t>11.11.2013 10:39:00</t>
  </si>
  <si>
    <t>11.11.2013 10:39:24</t>
  </si>
  <si>
    <t>14.10.2008</t>
  </si>
  <si>
    <t>Отдел культуры</t>
  </si>
  <si>
    <t>Таныгина Людмила Николаевна</t>
  </si>
  <si>
    <t>sov.otdcult@yandex.ru</t>
  </si>
  <si>
    <t>utm_source=nske11nov  __utmz=233280260.1384148425.1.1.utmcsr=nske11nov|utmccn=(not set)|utmcmd=(not set)</t>
  </si>
  <si>
    <t>13.01.2014 10:02:21</t>
  </si>
  <si>
    <t>13.01.2014 10:03:25</t>
  </si>
  <si>
    <t>14.01.2014 11:05:30</t>
  </si>
  <si>
    <t>07.11.2013</t>
  </si>
  <si>
    <t>ООО Ростехинфо</t>
  </si>
  <si>
    <t>rostehinfo@yandex.ru</t>
  </si>
  <si>
    <t>sergejkhlyzov@ya.ru</t>
  </si>
  <si>
    <t>Контур-Фокус</t>
  </si>
  <si>
    <t>Самохина М.И.</t>
  </si>
  <si>
    <t>Mimicom2013@mail.ru</t>
  </si>
  <si>
    <t>http://kontur.ru/focus/order  __utmz=233280260.1389592289.2.2.utmcsr=YandexDirect|utmccn=kontur-focus|utmcmd=cpc|utmctr=Получение выписки из ЕГРЮЛ</t>
  </si>
  <si>
    <t>10.12.2013 16:46:41</t>
  </si>
  <si>
    <t>10.12.2013 16:48:13</t>
  </si>
  <si>
    <t>10.12.2013 16:52:53</t>
  </si>
  <si>
    <t>19.04.2011</t>
  </si>
  <si>
    <t>ООО "УК "Мастер-Класс"</t>
  </si>
  <si>
    <t>Баринов Николай Витальевич</t>
  </si>
  <si>
    <t>ukmaster-klass@yandex.ru</t>
  </si>
  <si>
    <t>Заявка на продление</t>
  </si>
  <si>
    <t>http://kontur.ru/extern/order?type=update  __utmz=233280260.1386677782.1.1.utmcsr=(direct)|utmccn=(direct)|utmcmd=(none)</t>
  </si>
  <si>
    <t>31.12.2013 14:53:26</t>
  </si>
  <si>
    <t>31.12.2013 14:57:12</t>
  </si>
  <si>
    <t>14.01.2014 16:42:17</t>
  </si>
  <si>
    <t>ИП Залов Ильгар Авез Оглы</t>
  </si>
  <si>
    <t>Залова Юлия</t>
  </si>
  <si>
    <t>yulyanka@rambler.ru</t>
  </si>
  <si>
    <t>http://kontur.ru/alko/order  __utmz=233280260.1388230432.1.1.utmcsr=(direct)|utmccn=(direct)|utmcmd=(none)</t>
  </si>
  <si>
    <t>29.10.2013 16:01:39</t>
  </si>
  <si>
    <t>29.10.2013 16:03:22</t>
  </si>
  <si>
    <t>29.10.2013 16:21:41</t>
  </si>
  <si>
    <t>13.03.2007</t>
  </si>
  <si>
    <t>ООО "ПКФ Стройбетон"</t>
  </si>
  <si>
    <t>Карнаух Дмитрий Сергеевич</t>
  </si>
  <si>
    <t>kss@it.sbeton.ru</t>
  </si>
  <si>
    <t>11.07.2012</t>
  </si>
  <si>
    <t>16.07.2012</t>
  </si>
  <si>
    <t>http://kontur.ru/extern/order  __utmz=233280260.1383048019.1.1.utmcsr=google|utmccn=(organic)|utmcmd=organic|utmctr=(not provided)</t>
  </si>
  <si>
    <t>16.09.2013 13:22:34</t>
  </si>
  <si>
    <t>16.09.2013 13:24:18</t>
  </si>
  <si>
    <t>24.09.2013 20:47:09</t>
  </si>
  <si>
    <t>04.09.2012</t>
  </si>
  <si>
    <t>ИП Крохмаль Галина Петровна</t>
  </si>
  <si>
    <t>copyprintkontur@bk.ru</t>
  </si>
  <si>
    <t>ООО "Дионис"</t>
  </si>
  <si>
    <t>Юлия Мисягина</t>
  </si>
  <si>
    <t>Misyagina@yandex.ru</t>
  </si>
  <si>
    <t>ServiceCenterUid=91CAD7E4-50D5-4410-93CE-0593427D0F08&amp;amp</t>
  </si>
  <si>
    <t>utm_source=nske16sen</t>
  </si>
  <si>
    <t>03.12.2013 10:29:29</t>
  </si>
  <si>
    <t>03.12.2013 10:30:15</t>
  </si>
  <si>
    <t>03.12.2013 10:45:03</t>
  </si>
  <si>
    <t>26.12.2005</t>
  </si>
  <si>
    <t>ООО "Мой мир"</t>
  </si>
  <si>
    <t>Кравченко</t>
  </si>
  <si>
    <t>mm@inpek.ru</t>
  </si>
  <si>
    <t>03.03.2014</t>
  </si>
  <si>
    <t>08.04.2014</t>
  </si>
  <si>
    <t>http://kontur.ru/extern/order?type=update  __utmz=233280260.1372845430.1.1.utmcsr=(direct)|utmccn=(direct)|utmcmd=(none)</t>
  </si>
  <si>
    <t>03.03.2014 15:28:56</t>
  </si>
  <si>
    <t>03.03.2014 15:30:16</t>
  </si>
  <si>
    <t>03.03.2014 15:57:09</t>
  </si>
  <si>
    <t>05.12.2006</t>
  </si>
  <si>
    <t>МКДОУ "ДСКВ N 7 "Сказка"</t>
  </si>
  <si>
    <t>Черкашина</t>
  </si>
  <si>
    <t>skazkatrg@yandex.ru</t>
  </si>
  <si>
    <t>https://kontur.ru/extern/order?Region=74&amp;amp</t>
  </si>
  <si>
    <t>CityName=Г’Г&amp;#176</t>
  </si>
  <si>
    <t>ГҐГ&amp;#181</t>
  </si>
  <si>
    <t>ГЈГ&amp;#174</t>
  </si>
  <si>
    <t>Г&amp;#173</t>
  </si>
  <si>
    <t>Г&amp;#187</t>
  </si>
  <si>
    <t>Г&amp;#169</t>
  </si>
  <si>
    <t>CompanyName=ГЊГЉГ„ГЋГ“  __utmz=233280260.1392640179.4.2.utmcsr=pfr.kontur.ru|utmccn=(referral)|utmcmd=referral|utmcct=/viewReport.aspx</t>
  </si>
  <si>
    <t>31.03.2014 15:43:09</t>
  </si>
  <si>
    <t>31.03.2014 15:45:25</t>
  </si>
  <si>
    <t>01.04.2014 10:26:50</t>
  </si>
  <si>
    <t>10.04.2006</t>
  </si>
  <si>
    <t>ООО ФКНТ</t>
  </si>
  <si>
    <t>Подгорних  Елена Анатольевна</t>
  </si>
  <si>
    <t>e_podgornih@sotex.ru</t>
  </si>
  <si>
    <t>09.04.2014</t>
  </si>
  <si>
    <t>10.04.2014</t>
  </si>
  <si>
    <t>https://kontur.ru/extern/order?Region=50&amp;amp</t>
  </si>
  <si>
    <t>CityName=ГЇ/Г&amp;#174</t>
  </si>
  <si>
    <t>Г‘ГўГ&amp;#160</t>
  </si>
  <si>
    <t>ГІГЄГ&amp;#174</t>
  </si>
  <si>
    <t>ГўГ&amp;#174</t>
  </si>
  <si>
    <t>CompanyName=ГЋГЋГЋ Г”ГЉГЌГ’&amp;amp</t>
  </si>
  <si>
    <t>Inn=5042065150&amp;amp</t>
  </si>
  <si>
    <t>Kpp=504201001&amp;amp</t>
  </si>
  <si>
    <t>ServiceCenterUid=7020A408-E383-43C8-870C-F781BD4E602A&amp;amp</t>
  </si>
  <si>
    <t>utm_source=nske31mr  __utmz=233280260.1396265883.14.2.utmcsr=nske31mr|utmccn=(not set)|utmcmd=(not set)</t>
  </si>
  <si>
    <t>18.12.2013 06:12:08</t>
  </si>
  <si>
    <t>18.12.2013 06:15:12</t>
  </si>
  <si>
    <t>18.12.2013 06:17:45</t>
  </si>
  <si>
    <t>21.09.2012</t>
  </si>
  <si>
    <t>ООО "ЭНЕТРА"</t>
  </si>
  <si>
    <t>Шаркова Елена Викторовна</t>
  </si>
  <si>
    <t>imn@enetra.ru</t>
  </si>
  <si>
    <t>01.04.2014</t>
  </si>
  <si>
    <t>http://kontur.ru/extern/order  __utmz=233280260.1387332367.1.1.utmcsr=(direct)|utmccn=(direct)|utmcmd=(none)</t>
  </si>
  <si>
    <t>02.03.2014 09:46:22</t>
  </si>
  <si>
    <t>02.03.2014 09:48:05</t>
  </si>
  <si>
    <t>03.03.2014 06:08:33</t>
  </si>
  <si>
    <t>ООО "Имедия"</t>
  </si>
  <si>
    <t>Жеребцова Ольга Александровна</t>
  </si>
  <si>
    <t>ardiya_nsk@mail.ru</t>
  </si>
  <si>
    <t>https://kontur.ru/extern/order  __utmz=233280260.1393738648.1.1.utmcsr=(direct)|utmccn=(direct)|utmcmd=(none)</t>
  </si>
  <si>
    <t>19.08.2013 06:31:36</t>
  </si>
  <si>
    <t>19.08.2013 06:36:16</t>
  </si>
  <si>
    <t>30.08.2013 11:58:17</t>
  </si>
  <si>
    <t>30.11.2011</t>
  </si>
  <si>
    <t>ПСХК "Зыково"</t>
  </si>
  <si>
    <t>Валерий Колчин</t>
  </si>
  <si>
    <t>pshkzikovo@mail.ru</t>
  </si>
  <si>
    <t>http://kontur.ru/extern/order?type=update  __utmz=233280260.1376879291.1.1.utmcsr=YandexDirect|utmccn=portal_brand|utmcmd=cpc|utmctr= htt:// www Kontur-extern.ru/support/faq/47/511</t>
  </si>
  <si>
    <t>22.10.2013 13:18:49</t>
  </si>
  <si>
    <t>22.10.2013 13:21:16</t>
  </si>
  <si>
    <t>22.10.2013 13:25:49</t>
  </si>
  <si>
    <t>09.10.2013</t>
  </si>
  <si>
    <t>ООО "Сибкамсервис"</t>
  </si>
  <si>
    <t>Зорькина Ирина Алексеевна</t>
  </si>
  <si>
    <t>irinazorkina@list.ru</t>
  </si>
  <si>
    <t>http://kontur.ru/extern/order  __utmz=233280260.1382433776.1.1.utmcsr=(direct)|utmccn=(direct)|utmcmd=(none)</t>
  </si>
  <si>
    <t>26.03.2014 14:07:38</t>
  </si>
  <si>
    <t>26.03.2014 14:09:06</t>
  </si>
  <si>
    <t>27.03.2014 08:07:24</t>
  </si>
  <si>
    <t>Обособленное подразделение ЗАО ПФ СКБ Контур в Ростове-На-Дону</t>
  </si>
  <si>
    <t>r61@skbkontur.ru</t>
  </si>
  <si>
    <t>КА РАВНОВЕСИЕ РО</t>
  </si>
  <si>
    <t>Короглуева Е.А.</t>
  </si>
  <si>
    <t>Julia808@mail.ru</t>
  </si>
  <si>
    <t>Акция Тест-драйв</t>
  </si>
  <si>
    <t>http://xn----jtbnbndcrdihei6l.xn--p1ai/?utm_source=GoogleAdwords&amp;amp</t>
  </si>
  <si>
    <t>utm_medium=cpc&amp;amp</t>
  </si>
  <si>
    <t>utm_term=сдача отчетности через интернет&amp;amp</t>
  </si>
  <si>
    <t>utm_campaign=KE_testdrive&amp;amp</t>
  </si>
  <si>
    <t>gclid=CL3ZiJ35r70CFasLcwodUFcASQ  __utmz=59734694.1395828197.1.1.utmcsr=GoogleAdwords|utmgclid=CL3ZiJ35r70CFasLcwodUFcASQ|utmccn=KE_testdrive|utmcmd=cpc|utmctr=сдача отчетности через интернет</t>
  </si>
  <si>
    <t>07.11.2013 12:07:34</t>
  </si>
  <si>
    <t>07.11.2013 12:09:12</t>
  </si>
  <si>
    <t>07.11.2013 12:35:15</t>
  </si>
  <si>
    <t>ООО ТК "Ориентир"</t>
  </si>
  <si>
    <t>Белкин Анатолий Юрьевич</t>
  </si>
  <si>
    <t>A.Belkin@inbox.ru</t>
  </si>
  <si>
    <t>http://kontur.ru/extern/order?type=demo  __utmz=233280260.1383811341.1.1.utmcsr=google|utmccn=(organic)|utmcmd=organic|utmctr=(not provided)</t>
  </si>
  <si>
    <t>18.03.2014 16:12:28</t>
  </si>
  <si>
    <t>18.03.2014 16:15:08</t>
  </si>
  <si>
    <t>24.03.2014 09:00:22</t>
  </si>
  <si>
    <t>ИП Богачева Е.Е.</t>
  </si>
  <si>
    <t>Богачева Елена Евгеньевна</t>
  </si>
  <si>
    <t>utk13@inbox.ru</t>
  </si>
  <si>
    <t>https://kontur.ru/extern/actions/45  __utmz=233280260.1395143466.1.1.utmcsr=YandexDirect|utmccn=kontur-extern|utmcmd=cpc|utmctr=контур экстерн</t>
  </si>
  <si>
    <t>17.03.2014 13:32:39</t>
  </si>
  <si>
    <t>17.03.2014 13:36:10</t>
  </si>
  <si>
    <t>18.03.2014 14:11:50</t>
  </si>
  <si>
    <t>26.03.2010</t>
  </si>
  <si>
    <t>ВФ ОАО ВНИИАЭС</t>
  </si>
  <si>
    <t>Требунский Е.Н.</t>
  </si>
  <si>
    <t>buhviiaes@mail.ru</t>
  </si>
  <si>
    <t>20.03.2014</t>
  </si>
  <si>
    <t>https://kontur.ru/extern/order?Region=61&amp;amp</t>
  </si>
  <si>
    <t>CityName=Волгодонск&amp;amp</t>
  </si>
  <si>
    <t>CompanyName=ВФ ОАО ВНИИАЭС&amp;amp</t>
  </si>
  <si>
    <t>Inn=7721247141&amp;amp</t>
  </si>
  <si>
    <t>Kpp=614302001&amp;amp</t>
  </si>
  <si>
    <t>ServiceCenterUid=49F58022-8B82-4B45-8CD0-6EF7A1FFEACE&amp;amp</t>
  </si>
  <si>
    <t>utm_source=nske17mr  __utmz=233280260.1395048688.3.2.utmcsr=nske17mr|utmccn=(not set)|utmcmd=(not set)</t>
  </si>
  <si>
    <t>22.08.2013 13:32:05</t>
  </si>
  <si>
    <t>22.08.2013 13:33:14</t>
  </si>
  <si>
    <t>23.08.2013 07:42:17</t>
  </si>
  <si>
    <t>22.03.2011</t>
  </si>
  <si>
    <t>Сибирский институт управления – филиал  РАНХ и ГС</t>
  </si>
  <si>
    <t>Сертум</t>
  </si>
  <si>
    <t>Ирина Чмель</t>
  </si>
  <si>
    <t>http://kontur.ru/ca/order?supplierUid=a3456a3c-b8ea-4357-9bd1-10e28b41ff67  __utmz=233280260.1377163200.1.1.utmcsr=google|utmccn=(organic)|utmcmd=organic|utmctr=http://skbkontur.ru/</t>
  </si>
  <si>
    <t>25.07.2013 12:46:03</t>
  </si>
  <si>
    <t>25.07.2013 12:48:14</t>
  </si>
  <si>
    <t>25.07.2013 13:31:14</t>
  </si>
  <si>
    <t>19.03.2008</t>
  </si>
  <si>
    <t>Санаторий-профилакторий на ст Карасук -структурное подразделение Дирекции социальной сферы</t>
  </si>
  <si>
    <t>Валерий Завальников</t>
  </si>
  <si>
    <t>http://kontur.ru/ca/order?supplierUid=a3456a3c-b8ea-4357-9bd1-10e28b41ff67</t>
  </si>
  <si>
    <t>21.10.2013 13:55:37</t>
  </si>
  <si>
    <t>21.10.2013 13:57:12</t>
  </si>
  <si>
    <t>21.10.2013 14:06:46</t>
  </si>
  <si>
    <t>29.01.2013</t>
  </si>
  <si>
    <t>ООО "ЭКСПЕРТ 01"</t>
  </si>
  <si>
    <t>Сидорова Алена Сергеевна</t>
  </si>
  <si>
    <t>Expert01nsk@mail.ru</t>
  </si>
  <si>
    <t>alena246@list.ru</t>
  </si>
  <si>
    <t>http://kontur.ru/extern/order  __utmz=233280260.1382349223.2.2.utmcsr=google|utmccn=(organic)|utmcmd=organic|utmctr=(not provided)</t>
  </si>
  <si>
    <t>21.01.2014 14:27:15</t>
  </si>
  <si>
    <t>21.01.2014 14:30:18</t>
  </si>
  <si>
    <t>21.01.2014 14:36:26</t>
  </si>
  <si>
    <t>21.01.2014</t>
  </si>
  <si>
    <t>СНТ "Мамонтовка"</t>
  </si>
  <si>
    <t>Сошуина Наталья Вячеславовна</t>
  </si>
  <si>
    <t>soshkina.n@bk.ru</t>
  </si>
  <si>
    <t>http://kontur.ru/extern/actions/45  __utmz=233280260.1390397248.4.3.utmcsr=YandexDirect|utmccn=kontur-extern|utmcmd=cpc|utmctr=Отчетность УСН в 2013 году</t>
  </si>
  <si>
    <t>09.04.2014 14:17:19</t>
  </si>
  <si>
    <t>09.04.2014 14:21:13</t>
  </si>
  <si>
    <t>09.04.2014 15:15:54</t>
  </si>
  <si>
    <t>04.04.2014</t>
  </si>
  <si>
    <t>Администрация сельского поселения Жемковка</t>
  </si>
  <si>
    <t>Лашкина Татьяна Александровна</t>
  </si>
  <si>
    <t>bolgovaiv02@mail.ru</t>
  </si>
  <si>
    <t>https://kontur.ru/extern/order?type=demo  __utmz=233280260.1397034637.1.1.utmcsr=e.mail.ru|utmccn=(referral)|utmcmd=referral|utmcct=/message/13970371320000000417/</t>
  </si>
  <si>
    <t>04.04.2014 14:01:43</t>
  </si>
  <si>
    <t>04.04.2014 14:03:09</t>
  </si>
  <si>
    <t>04.04.2014 14:46:40</t>
  </si>
  <si>
    <t>632501001</t>
  </si>
  <si>
    <t>ООО "КАР-ЛИОНЕ"</t>
  </si>
  <si>
    <t>ПЕТРОВ</t>
  </si>
  <si>
    <t>bochka6377@mail.ru</t>
  </si>
  <si>
    <t>Другое. Ошибочно отправила заявку</t>
  </si>
  <si>
    <t>не могла отправить РАР (обслуживается у нас)</t>
  </si>
  <si>
    <t>все перепробовала в результате подала заявку случайно.</t>
  </si>
  <si>
    <t>https://kontur.ru/extern/actions/45  __utmz=233280260.1396609412.1.1.utmcsr=(direct)|utmccn=(direct)|utmcmd=(none)</t>
  </si>
  <si>
    <t>30.10.2013 21:50:58</t>
  </si>
  <si>
    <t>30.10.2013 21:54:16</t>
  </si>
  <si>
    <t>26.11.2013 12:26:53</t>
  </si>
  <si>
    <t>ЗАО «КонС-Аудит»</t>
  </si>
  <si>
    <t>kons-audit@krasno.ru</t>
  </si>
  <si>
    <t>01.11.2013</t>
  </si>
  <si>
    <t>28.11.2013</t>
  </si>
  <si>
    <t>http://kontur.ru/extern/order  __utmz=233280260.1383158898.1.1.utmcsr=yandex|utmccn=(organic)|utmcmd=organic|utmctr=скб контур</t>
  </si>
  <si>
    <t>17.03.2014 08:11:44</t>
  </si>
  <si>
    <t>17.03.2014 08:15:09</t>
  </si>
  <si>
    <t>17.03.2014 09:51:17</t>
  </si>
  <si>
    <t>17.03.2014</t>
  </si>
  <si>
    <t>Латышева Марина Александровна</t>
  </si>
  <si>
    <t>MarishaLat1985@mail.ru</t>
  </si>
  <si>
    <t>https://kontur.ru/extern/order?type=demo  __utmz=233280260.1395028658.2.2.utmcsr=google|utmccn=(organic)|utmcmd=organic|utmctr=(not provided)</t>
  </si>
  <si>
    <t>14.03.2014 08:39:25</t>
  </si>
  <si>
    <t>14.03.2014 08:42:05</t>
  </si>
  <si>
    <t>14.03.2014 13:57:25</t>
  </si>
  <si>
    <t>Садыкова Эльвина Радиковна</t>
  </si>
  <si>
    <t>elvina-80@yandex.ru</t>
  </si>
  <si>
    <t>Причина передачи: Тест-драйв</t>
  </si>
  <si>
    <t>https://kontur.ru/extern/order  __utmz=233280260.1394773907.2.2.utmcsr=YandexDirect|utmccn=kontur-extern|utmcmd=cpc|utmctr=Сдача отчета по НДС</t>
  </si>
  <si>
    <t>22.10.2013 15:11:16</t>
  </si>
  <si>
    <t>22.10.2013 15:12:19</t>
  </si>
  <si>
    <t>22.10.2013 15:32:38</t>
  </si>
  <si>
    <t>18.09.2008</t>
  </si>
  <si>
    <t>ООО "Гардиан ДОЗ"</t>
  </si>
  <si>
    <t>Погорелый</t>
  </si>
  <si>
    <t>DOZ@ds12.ru</t>
  </si>
  <si>
    <t>04.03.2014</t>
  </si>
  <si>
    <t>http://kontur.ru/extern/order  __utmz=233280260.1380609885.1.1.utmcsr=(direct)|utmccn=(direct)|utmcmd=(none)</t>
  </si>
  <si>
    <t>17.03.2014 14:20:00</t>
  </si>
  <si>
    <t>17.03.2014 14:21:07</t>
  </si>
  <si>
    <t>17.03.2014 15:03:33</t>
  </si>
  <si>
    <t>Николаева Татьяна Георгиевна</t>
  </si>
  <si>
    <t>tn112@mail.ru</t>
  </si>
  <si>
    <t>https://kontur.ru/extern/order?type=demo  __utmz=233280260.1395051474.2.2.utmcsr=YandexDirect|utmccn=kontur-extern|utmcmd=cpc|utmctr=Отчетность УСН в 2013 году</t>
  </si>
  <si>
    <t>07.04.2014 10:10:43</t>
  </si>
  <si>
    <t>07.04.2014 10:12:10</t>
  </si>
  <si>
    <t>07.04.2014 11:09:43</t>
  </si>
  <si>
    <t>СПК "колхоз Надежда"</t>
  </si>
  <si>
    <t>Мачнева Анна Васильевна</t>
  </si>
  <si>
    <t>nadkolhoz@gmail.com</t>
  </si>
  <si>
    <t>ЮридическиеЛица  Пользователь указал промокод: 1958anna. Промокод не найден.</t>
  </si>
  <si>
    <t>https://kontur.ru/extern/order?comment=Р&amp;#174</t>
  </si>
  <si>
    <t>СЂРёРґРёС‡Р&amp;#181</t>
  </si>
  <si>
    <t>СЃРєРёР&amp;#181</t>
  </si>
  <si>
    <t>Р›РёС†Р&amp;#176</t>
  </si>
  <si>
    <t>__utmz=233280260.1396845970.1.1.utmcsr=YandexDirect|utmccn=kontur-extern|utmcmd=cpc|utmctr=контур экстерн</t>
  </si>
  <si>
    <t>05.03.2014 15:02:03</t>
  </si>
  <si>
    <t>05.03.2014 15:06:06</t>
  </si>
  <si>
    <t>05.03.2014 15:10:35</t>
  </si>
  <si>
    <t>ООО "РОСН"</t>
  </si>
  <si>
    <t>Чернов Виктор Владимирович</t>
  </si>
  <si>
    <t>rosn00@mail.ru</t>
  </si>
  <si>
    <t>https://kontur.ru/extern/order  __utmz=233280260.1393245208.3.3.utmcsr=yandex|utmccn=(organic)|utmcmd=organic|utmctr=скб контур</t>
  </si>
  <si>
    <t>20.03.2014 11:50:53</t>
  </si>
  <si>
    <t>20.03.2014 11:54:06</t>
  </si>
  <si>
    <t>07.04.2014 15:26:57</t>
  </si>
  <si>
    <t>22.01.2014</t>
  </si>
  <si>
    <t>Холкина Екатерина Павловна</t>
  </si>
  <si>
    <t>lvenok.kat@bk.ru</t>
  </si>
  <si>
    <t>https://kontur.ru/extern/actions/45?utm_source=buhonline&amp;amp</t>
  </si>
  <si>
    <t>utm_medium=glavbanner&amp;amp</t>
  </si>
  <si>
    <t>utm_campaign=kontur-extern  __utmz=233280260.1391577272.3.3.utmcsr=google|utmccn=(organic)|utmcmd=organic|utmctr=(not provided)</t>
  </si>
  <si>
    <t>09.12.2013 15:15:15</t>
  </si>
  <si>
    <t>09.12.2013 15:18:16</t>
  </si>
  <si>
    <t>09.12.2013 16:09:18</t>
  </si>
  <si>
    <t>09.12.2013</t>
  </si>
  <si>
    <t>ООО "Партнер"</t>
  </si>
  <si>
    <t>Котарева Жанна</t>
  </si>
  <si>
    <t>zhannam78@yandex.ru</t>
  </si>
  <si>
    <t>masterhaus@yandex.ru</t>
  </si>
  <si>
    <t>http://kontur.ru/ca/order  __utmz=233280260.1386587361.1.1.utmcsr=(direct)|utmccn=(direct)|utmcmd=(none)</t>
  </si>
  <si>
    <t>03.03.2014 15:54:14</t>
  </si>
  <si>
    <t>03.03.2014 15:57:05</t>
  </si>
  <si>
    <t>03.03.2014 16:15:44</t>
  </si>
  <si>
    <t>29.02.2008</t>
  </si>
  <si>
    <t>Межмуниципальный отдел МВД России "Катав-Ивановский" Челябинской области</t>
  </si>
  <si>
    <t>Степанова Е.В.</t>
  </si>
  <si>
    <t>stepanovaev2008@rambler.ru</t>
  </si>
  <si>
    <t>12.03.2014</t>
  </si>
  <si>
    <t>&amp;#178</t>
  </si>
  <si>
    <t>-&amp;#208</t>
  </si>
  <si>
    <t>&amp;#208</t>
  </si>
  <si>
    <t>&amp;#189</t>
  </si>
  <si>
    <t>Inn=7410002484&amp;amp</t>
  </si>
  <si>
    <t>Kpp=741001001&amp;amp</t>
  </si>
  <si>
    <t>utm_source=nske03mr  __utmz=233280260.1378979547.3.2.utmcsr=email marketing|utmccn=Приглашение на вебинары по бухучету_новым|utmcmd=email</t>
  </si>
  <si>
    <t>28.01.2014 21:55:23</t>
  </si>
  <si>
    <t>28.01.2014 21:57:04</t>
  </si>
  <si>
    <t>30.01.2014 10:32:14</t>
  </si>
  <si>
    <t>06.11.2012</t>
  </si>
  <si>
    <t>ИП Мустафина Елизавета Германовна</t>
  </si>
  <si>
    <t>Мустафина Елизавета Германовна</t>
  </si>
  <si>
    <t>aeg-61@mail.ru</t>
  </si>
  <si>
    <t>30.01.2014</t>
  </si>
  <si>
    <t>http://kontur.ru/extern/actions/45  __utmz=233280260.1390303714.1.1.utmcsr=(direct)|utmccn=(direct)|utmcmd=(none)</t>
  </si>
  <si>
    <t>03.04.2014 09:59:41</t>
  </si>
  <si>
    <t>03.04.2014 10:00:34</t>
  </si>
  <si>
    <t>03.04.2014 11:08:17</t>
  </si>
  <si>
    <t>ООО "Парус"</t>
  </si>
  <si>
    <t>Алкодекларация.Контур</t>
  </si>
  <si>
    <t>Иванкова Юлия Александровна</t>
  </si>
  <si>
    <t>julia.ivanckova@yandex.ru</t>
  </si>
  <si>
    <t>https://kontur.ru/alko/order  __utmz=233280260.1396503971.17.14.utmcsr=yandex|utmccn=(organic)|utmcmd=organic|utmctr=алко контур</t>
  </si>
  <si>
    <t>14.01.2014 11:31:23</t>
  </si>
  <si>
    <t>14.01.2014 11:33:29</t>
  </si>
  <si>
    <t>14.01.2014 12:46:18</t>
  </si>
  <si>
    <t>ООО "Агент-Сервис"</t>
  </si>
  <si>
    <t>Куликова Наталья Викторвна</t>
  </si>
  <si>
    <t>mbingo@list.ru</t>
  </si>
  <si>
    <t>http://kontur.ru/extern/order  __utmz=233280260.1378896906.18.6.utmcsr=google|utmccn=(organic)|utmcmd=organic|utmctr=(not provided)</t>
  </si>
  <si>
    <t>09.01.2014 14:10:51</t>
  </si>
  <si>
    <t>09.01.2014 14:12:22</t>
  </si>
  <si>
    <t>15.01.2014 08:32:13</t>
  </si>
  <si>
    <t>14.01.2010</t>
  </si>
  <si>
    <t>ИП Богуцкая Наталья Викторовна</t>
  </si>
  <si>
    <t>profit@novopavlovsk.ru</t>
  </si>
  <si>
    <t>ООО "Новопавловское"</t>
  </si>
  <si>
    <t>Михайлов</t>
  </si>
  <si>
    <t>N-pavlovsk@yandex.ru</t>
  </si>
  <si>
    <t>http://kontur.ru/extern/order?Region=26&amp;amp</t>
  </si>
  <si>
    <t>CityName=ГЌГ&amp;#174</t>
  </si>
  <si>
    <t>ГЇГ&amp;#160</t>
  </si>
  <si>
    <t>ГўГ&amp;#171</t>
  </si>
  <si>
    <t>Г&amp;#174</t>
  </si>
  <si>
    <t>ГўГ&amp;#177</t>
  </si>
  <si>
    <t>Inn=2609021650&amp;amp</t>
  </si>
  <si>
    <t>Kpp=260901001&amp;amp</t>
  </si>
  <si>
    <t>ServiceCenterUid=095F975C-AAF5-4FDB-84F0-06EE53AE022A&amp;amp</t>
  </si>
  <si>
    <t>utm_source=nske09ianv  __utmz=233280260.1389261961.1.1.utmcsr=nske09ianv|utmccn=(not set)|utmcmd=(not set)</t>
  </si>
  <si>
    <t>17.10.2013 15:08:21</t>
  </si>
  <si>
    <t>17.10.2013 15:12:10</t>
  </si>
  <si>
    <t>17.10.2013 15:18:01</t>
  </si>
  <si>
    <t>17.10.2013</t>
  </si>
  <si>
    <t>ИП Дамиров Яшар Магамедали оглы</t>
  </si>
  <si>
    <t>Дамиров</t>
  </si>
  <si>
    <t>larisa-aktiv@yandex.ru</t>
  </si>
  <si>
    <t>http://kontur.ru/extern/order?type=demo  __utmz=233280260.1382007988.3.3.utmcsr=yandex|utmccn=(organic)|utmcmd=organic|utmctr=kontur.ru</t>
  </si>
  <si>
    <t>24.02.2014 10:08:39</t>
  </si>
  <si>
    <t>24.02.2014 10:12:11</t>
  </si>
  <si>
    <t>24.02.2014 10:13:22</t>
  </si>
  <si>
    <t>24.02.2014</t>
  </si>
  <si>
    <t>ООО "САРМАТ"</t>
  </si>
  <si>
    <t>Орлова Марина Викторовна</t>
  </si>
  <si>
    <t>omv3@mail.ru</t>
  </si>
  <si>
    <t>https://kontur.ru/ca/order  __utmz=233280260.1393221832.1.1.utmcsr=YandexDirect|utmccn=kontur-ca|utmcmd=cpc|utmctr=Как сделать электронную подпись</t>
  </si>
  <si>
    <t>10.07.2013 13:44:19</t>
  </si>
  <si>
    <t>10.07.2013 13:45:16</t>
  </si>
  <si>
    <t>10.07.2013 15:22:08</t>
  </si>
  <si>
    <t>09.04.2012</t>
  </si>
  <si>
    <t>ИП Магомедов Загид Магомедович</t>
  </si>
  <si>
    <t>Загид Магомедович</t>
  </si>
  <si>
    <t>z3505@yandex.ru tifona@yandex.ru</t>
  </si>
  <si>
    <t>http://kontur.ru/ca/order?supplierUid=a3456a3c-b8ea-4357-9bd1-10e28b41ff67  __utmz=233280260.1373451628.1.1.utmcsr=(direct)|utmccn=(direct)|utmcmd=(none)</t>
  </si>
  <si>
    <t>13.03.2014 18:16:44</t>
  </si>
  <si>
    <t>13.03.2014 18:18:05</t>
  </si>
  <si>
    <t>14.03.2014 09:11:23</t>
  </si>
  <si>
    <t>11.03.2014</t>
  </si>
  <si>
    <t>ООО "Малина"</t>
  </si>
  <si>
    <t>Филатьева Ирина Александровна</t>
  </si>
  <si>
    <t>zaburunnova77@mail.ru</t>
  </si>
  <si>
    <t>https://kontur.ru/alko/order  __utmz=233280260.1392821991.1.1.utmcsr=YandexDirect|utmccn=kontur-bk|utmcmd=cpc|utmctr=Ведение бухгалтерского учета УСН</t>
  </si>
  <si>
    <t>29.01.2014 07:39:53</t>
  </si>
  <si>
    <t>29.01.2014 07:42:05</t>
  </si>
  <si>
    <t>29.01.2014 08:08:17</t>
  </si>
  <si>
    <t>29.01.2014</t>
  </si>
  <si>
    <t>ООО "Русинпром Плюс"</t>
  </si>
  <si>
    <t>Ковешникова Н.В.</t>
  </si>
  <si>
    <t>n-koveshnikova@mail.ru</t>
  </si>
  <si>
    <t>http://kontur.ru/extern/actions/45  __utmz=233280260.1390966590.1.1.utmcsr=go.mail.ru|utmccn=(organic)|utmcmd=organic|utmctr=контур в Новосибирске</t>
  </si>
  <si>
    <t>08.09.2013 12:26:46</t>
  </si>
  <si>
    <t>08.09.2013 12:27:13</t>
  </si>
  <si>
    <t>09.09.2013 05:57:35</t>
  </si>
  <si>
    <t>09.09.2013</t>
  </si>
  <si>
    <t>ООО Основа</t>
  </si>
  <si>
    <t>ooobasis@gmail.com</t>
  </si>
  <si>
    <t>ООО "Венд Вей"</t>
  </si>
  <si>
    <t>Игорь Поскребышев</t>
  </si>
  <si>
    <t>vendway@ya.ru</t>
  </si>
  <si>
    <t>http://kontur.ru/extern/order?type=demo  __utmz=233280260.1378628420.1.1.utmcsr=google|utmgclid=CIzmuImvu7kCFZB3cAodbWsAoQ|utmccn=portal_adwords|utmcmd=cpc|utmctr=Контур-Экстерн|utmcct=extern</t>
  </si>
  <si>
    <t>22.11.2013 18:55:43</t>
  </si>
  <si>
    <t>22.11.2013 18:57:20</t>
  </si>
  <si>
    <t>25.11.2013 09:51:12</t>
  </si>
  <si>
    <t>ООО "СИГМА-2000"</t>
  </si>
  <si>
    <t>Звягинцева Людмила Николаевна</t>
  </si>
  <si>
    <t>ooo_sigma2000@mail.ru</t>
  </si>
  <si>
    <t>http://kontur.ru/ca/order  __utmz=233280260.1385131947.1.1.utmcsr=sberbank-ast.ru|utmccn=(referral)|utmcmd=referral|utmcct=/SBCAAuthorizeList.aspx</t>
  </si>
  <si>
    <t>09.12.2013 12:45:39</t>
  </si>
  <si>
    <t>09.12.2013 12:48:18</t>
  </si>
  <si>
    <t>09.12.2013 15:00:03</t>
  </si>
  <si>
    <t>02.02.2012</t>
  </si>
  <si>
    <t>ООО "Донской Дом белья"</t>
  </si>
  <si>
    <t>Каретина Наталия</t>
  </si>
  <si>
    <t>BUH-DDB@YANDEX.ru</t>
  </si>
  <si>
    <t>Buh-milavitsa-1@yandex.ru</t>
  </si>
  <si>
    <t>ServiceCenterUid=BFF233EB-B72A-41CA-BD83-090866F87B5E&amp;amp</t>
  </si>
  <si>
    <t>utm_source=nske09dec  __utmz=233280260.1386578595.1.1.utmcsr=nske09dec|utmccn=(not set)|utmcmd=(not set)</t>
  </si>
  <si>
    <t>09.01.2014 15:04:12</t>
  </si>
  <si>
    <t>09.01.2014 15:13:05</t>
  </si>
  <si>
    <t>25.12.2007</t>
  </si>
  <si>
    <t>ООО "Алютех-Ростов"</t>
  </si>
  <si>
    <t>Калмыкова Елена Викторовна</t>
  </si>
  <si>
    <t>kalmykova@alutech-rostov.ru</t>
  </si>
  <si>
    <t>http://kontur.ru/extern/order?Region=61&amp;amp</t>
  </si>
  <si>
    <t>CityName=ГђГ&amp;#174</t>
  </si>
  <si>
    <t>ГІГ&amp;#174</t>
  </si>
  <si>
    <t>Гў-Г&amp;#173</t>
  </si>
  <si>
    <t>-Г„Г&amp;#174</t>
  </si>
  <si>
    <t>Гі&amp;amp</t>
  </si>
  <si>
    <t>Inn=6161050483&amp;amp</t>
  </si>
  <si>
    <t>Kpp=616501001&amp;amp</t>
  </si>
  <si>
    <t>utm_source=nske09ianv  __utmz=233280260.1389264989.11.10.utmcsr=nske09ianv|utmccn=(not set)|utmcmd=(not set)</t>
  </si>
  <si>
    <t>04.07.2013 12:50:45</t>
  </si>
  <si>
    <t>04.07.2013 12:51:25</t>
  </si>
  <si>
    <t>04.07.2013 14:04:45</t>
  </si>
  <si>
    <t>04.07.2013</t>
  </si>
  <si>
    <t>ООО «Донская арендно-транспортная компания»</t>
  </si>
  <si>
    <t>Кобизь Светлана</t>
  </si>
  <si>
    <t>k_sveta@tp.ru</t>
  </si>
  <si>
    <t>s.kobiz@tp.ru</t>
  </si>
  <si>
    <t>11.07.2013</t>
  </si>
  <si>
    <t>http://kontur.ru/extern/order  __utmz=233280260.1371653842.5.2.utmcsr=YandexDirect|utmccn=portal_brand|utmcmd=cpc|utmctr=зао скб контур</t>
  </si>
  <si>
    <t>12.08.2013 11:55:20</t>
  </si>
  <si>
    <t>12.08.2013 11:57:13</t>
  </si>
  <si>
    <t>12.08.2013 12:30:37</t>
  </si>
  <si>
    <t>19.09.2007</t>
  </si>
  <si>
    <t>ИП Скарлупин Олег Дмитриевич</t>
  </si>
  <si>
    <t>Олег Скарлупин</t>
  </si>
  <si>
    <t>suhmani@bast.ru</t>
  </si>
  <si>
    <t>http://kontur.ru/ca/order?supplierUid=a3456a3c-b8ea-4357-9bd1-10e28b41ff67  __utmz=233280260.1369130909.1.1.utmcsr=(direct)|utmccn=(direct)|utmcmd=(none)</t>
  </si>
  <si>
    <t>14.02.2014 10:50:09</t>
  </si>
  <si>
    <t>14.02.2014 10:51:07</t>
  </si>
  <si>
    <t>14.02.2014 11:18:19</t>
  </si>
  <si>
    <t>14.02.2014 11:18:20</t>
  </si>
  <si>
    <t>14.02.2014</t>
  </si>
  <si>
    <t>ИП Янов И.П.</t>
  </si>
  <si>
    <t>Янов</t>
  </si>
  <si>
    <t>yanovbuh@rambler.ru</t>
  </si>
  <si>
    <t>http://kontur.ru/extern/order?type=demo  __utmz=233280260.1392359327.1.1.utmcsr=(direct)|utmccn=(direct)|utmcmd=(none)</t>
  </si>
  <si>
    <t>01.04.2014 15:57:59</t>
  </si>
  <si>
    <t>01.04.2014 16:00:38</t>
  </si>
  <si>
    <t>04.04.2014 13:04:47</t>
  </si>
  <si>
    <t>26.03.2012</t>
  </si>
  <si>
    <t>ГБОУ Самарской области лицей города Сызрани</t>
  </si>
  <si>
    <t>Лобачева Наталья Владимировна</t>
  </si>
  <si>
    <t>licey_szr@mail.ru</t>
  </si>
  <si>
    <t>https://kontur.ru/extern/order?Region=63&amp;amp</t>
  </si>
  <si>
    <t>CityName=Сызрань&amp;amp</t>
  </si>
  <si>
    <t>Inn=6325006493&amp;amp</t>
  </si>
  <si>
    <t>Kpp=632501001&amp;amp</t>
  </si>
  <si>
    <t>ServiceCenterUid=62CDB9C7-3B18-4F7C-B527-CD697AB43FA6&amp;amp</t>
  </si>
  <si>
    <t>utm_source=nske31mr  __utmz=233280260.1393409404.1.1.utmcsr=email_marketing_KE|utmccn=rsv1_2014|utmcmd=email</t>
  </si>
  <si>
    <t>14.02.2014 10:50:20</t>
  </si>
  <si>
    <t>14.02.2014 10:51:09</t>
  </si>
  <si>
    <t>14.02.2014 11:18:10</t>
  </si>
  <si>
    <t>15.01.2014 15:21:03</t>
  </si>
  <si>
    <t>15.01.2014 15:21:16</t>
  </si>
  <si>
    <t>15.01.2014 15:26:45</t>
  </si>
  <si>
    <t>ИП Мартьянов Эдуард Юрьевич</t>
  </si>
  <si>
    <t>Мартьянов Эдуард Юрьевич</t>
  </si>
  <si>
    <t>queentanya66@rambler.ru</t>
  </si>
  <si>
    <t>http://kontur.ru/extern/order  __utmz=233280260.1389784583.1.1.utmcsr=ca.skbkontur.ru|utmccn=(referral)|utmcmd=referral|utmcct=/</t>
  </si>
  <si>
    <t>11.12.2013 12:42:30</t>
  </si>
  <si>
    <t>11.12.2013 12:45:15</t>
  </si>
  <si>
    <t>11.12.2013 12:56:04</t>
  </si>
  <si>
    <t>11.12.2013</t>
  </si>
  <si>
    <t>ООО "БРАТЬЯ"</t>
  </si>
  <si>
    <t>Лещенко В.А.</t>
  </si>
  <si>
    <t>ooobratya@mail.ru</t>
  </si>
  <si>
    <t>http://kontur.ru/extern/order?comment=ЮридическиеЛица  __utmz=233280260.1386750666.1.1.utmcsr=YandexDirect|utmccn=portal_brand|utmcmd=cpc|utmctr=Контур эстерн</t>
  </si>
  <si>
    <t>27.03.2014 11:34:45</t>
  </si>
  <si>
    <t>27.03.2014 11:39:11</t>
  </si>
  <si>
    <t>28.03.2014 07:19:30</t>
  </si>
  <si>
    <t>28.03.2014</t>
  </si>
  <si>
    <t>козлова лариса степановна</t>
  </si>
  <si>
    <t>kozd9707@yandex.ru</t>
  </si>
  <si>
    <t>https://kontur.ru/extern/order?type=demo</t>
  </si>
  <si>
    <t>27.03.2014 10:53:55</t>
  </si>
  <si>
    <t>27.03.2014 10:54:05</t>
  </si>
  <si>
    <t>01.04.2014 07:29:56</t>
  </si>
  <si>
    <t>ООО Перспектива</t>
  </si>
  <si>
    <t>info@perspective-nv.ru</t>
  </si>
  <si>
    <t>Индивидуальный предприниматель Алябьева Эльвира Карловна</t>
  </si>
  <si>
    <t>Рожина Ю.Г.</t>
  </si>
  <si>
    <t>Lvg1976@List.ru</t>
  </si>
  <si>
    <t>Причина передачи: Бухгалтер обслуживает несколько предприятий в другом СЦ 0396</t>
  </si>
  <si>
    <t>Причина передачи: СЦ 0232 ООО Перспектива</t>
  </si>
  <si>
    <t>https://kontur.ru/extern/order?type=demo  __utmz=233280260.1395903089.1.1.utmcsr=GoogleAdwords|utmgclid=COGNgp6Qsr0CFaHPcgodDj0AjA|utmccn=kontur-extern|utmcmd=cpc|utmctr=контур экстерн</t>
  </si>
  <si>
    <t>13.01.2014 11:57:19</t>
  </si>
  <si>
    <t>13.01.2014 12:01:09</t>
  </si>
  <si>
    <t>13.01.2014 14:59:38</t>
  </si>
  <si>
    <t>НОУ ДО "Академия лидерства"</t>
  </si>
  <si>
    <t>Хаустова Елена Николаевна</t>
  </si>
  <si>
    <t>haustova@mail.ru</t>
  </si>
  <si>
    <t>lider21veka@mail.ru</t>
  </si>
  <si>
    <t>ОбслуживающиеБухгалтерии</t>
  </si>
  <si>
    <t>https://kontur.ru/extern/order?comment=ОбслуживающиеБухгалтерии  __utmz=233280260.1389599337.1.1.utmcsr=(direct)|utmccn=(direct)|utmcmd=(none)</t>
  </si>
  <si>
    <t>20.01.2014 17:18:12</t>
  </si>
  <si>
    <t>20.01.2014 17:21:06</t>
  </si>
  <si>
    <t>21.01.2014 09:03:50</t>
  </si>
  <si>
    <t>ИП Когтев Геннадий Петрович</t>
  </si>
  <si>
    <t>Когтев Геннадий Петрович</t>
  </si>
  <si>
    <t>kogteva.luba2@gmail.com</t>
  </si>
  <si>
    <t>http://kontur.ru/extern/order?type=demo  __utmz=233280260.1390222802.3.3.utmcsr=google|utmccn=(organic)|utmcmd=organic|utmctr=http://extern.kontur.ru</t>
  </si>
  <si>
    <t>31.03.2014 12:52:48</t>
  </si>
  <si>
    <t>31.03.2014 12:57:07</t>
  </si>
  <si>
    <t>31.03.2014 15:07:54</t>
  </si>
  <si>
    <t>31.03.2014</t>
  </si>
  <si>
    <t>ООО Алекс</t>
  </si>
  <si>
    <t>Дмитерко Оксана Андреевна</t>
  </si>
  <si>
    <t>oxananv@bk.ru</t>
  </si>
  <si>
    <t>https://kontur.ru/extern/order?type=demo&amp;amp</t>
  </si>
  <si>
    <t>utm_source=klerk&amp;amp</t>
  </si>
  <si>
    <t>utm_medium=page_skb&amp;amp</t>
  </si>
  <si>
    <t>utm_campaign=otchetru</t>
  </si>
  <si>
    <t>03.03.2014 12:21:30</t>
  </si>
  <si>
    <t>03.03.2014 12:24:06</t>
  </si>
  <si>
    <t>03.03.2014 12:48:09</t>
  </si>
  <si>
    <t>05.11.2013</t>
  </si>
  <si>
    <t>school.kontur.ru</t>
  </si>
  <si>
    <t>ИП Исаева Н.В.</t>
  </si>
  <si>
    <t>Исаева Наталья Викторовна</t>
  </si>
  <si>
    <t>natis905@mail.ru</t>
  </si>
  <si>
    <t>https://kontur.ru/extern/order?type=demo  __utmz=233280260.1393834808.6.5.utmcsr=e.mail.ru|utmccn=(referral)|utmcmd=referral|utmcct=/cgi-bin/link</t>
  </si>
  <si>
    <t>09.10.2013 13:19:46</t>
  </si>
  <si>
    <t>09.10.2013 13:21:35</t>
  </si>
  <si>
    <t>10.10.2013 09:47:37</t>
  </si>
  <si>
    <t>19.09.2013</t>
  </si>
  <si>
    <t>ООО "АКЦЕПТ"</t>
  </si>
  <si>
    <t>Сафронов Алексей Юрьевич</t>
  </si>
  <si>
    <t>safronova02@gmail.com</t>
  </si>
  <si>
    <t>Tdbln@yandex.ru</t>
  </si>
  <si>
    <t>http://kontur.ru/ca/order  __utmz=233280260.1381309919.1.1.utmcsr=yandex.ru|utmccn=(referral)|utmcmd=referral|utmcct=/</t>
  </si>
  <si>
    <t>13.01.2014 10:44:02</t>
  </si>
  <si>
    <t>13.01.2014 10:45:35</t>
  </si>
  <si>
    <t>14.01.2014 16:58:30</t>
  </si>
  <si>
    <t>ООО "РД Студия"</t>
  </si>
  <si>
    <t>Гученова Лада Сергеевна</t>
  </si>
  <si>
    <t>assals@yandex.ru</t>
  </si>
  <si>
    <t>http://kontur.ru/extern/order?utm_source=klerk&amp;amp</t>
  </si>
  <si>
    <t>utm_medium=tgb&amp;amp</t>
  </si>
  <si>
    <t>utm_campaign=NG</t>
  </si>
  <si>
    <t>03.03.2014 07:35:39</t>
  </si>
  <si>
    <t>03.03.2014 07:39:05</t>
  </si>
  <si>
    <t>03.03.2014 11:03:07</t>
  </si>
  <si>
    <t>05.01.2012</t>
  </si>
  <si>
    <t>ООО " Меркурий-Авто"</t>
  </si>
  <si>
    <t>Лучников Василий Михайлович</t>
  </si>
  <si>
    <t>sto.nv@pochta.ru</t>
  </si>
  <si>
    <t>https://kontur.ru/extern/order?Region=86&amp;amp</t>
  </si>
  <si>
    <t>CompanyName=ГђВћГђВћГђВћ</t>
  </si>
  <si>
    <t>07.01.2014 16:17:22</t>
  </si>
  <si>
    <t>07.01.2014 16:18:17</t>
  </si>
  <si>
    <t>09.01.2014 10:42:30</t>
  </si>
  <si>
    <t>ООО "БИЛ ТРЕЙД"</t>
  </si>
  <si>
    <t>Маиев Билал Галгуевич</t>
  </si>
  <si>
    <t>Belalim.13@icloud.com</t>
  </si>
  <si>
    <t>http://kontur.ru/extern/order  __utmz=233280260.1389096875.5.4.utmcsr=yandex|utmccn=(organic)|utmcmd=organic|utmctr=скб контур</t>
  </si>
  <si>
    <t>11.10.2013 08:56:38</t>
  </si>
  <si>
    <t>11.10.2013 09:00:21</t>
  </si>
  <si>
    <t>11.10.2013 09:05:52</t>
  </si>
  <si>
    <t>11.10.2013</t>
  </si>
  <si>
    <t>ИП Архипова Жанна Аркадьевна</t>
  </si>
  <si>
    <t>Архипова Жанна Аркадьевна</t>
  </si>
  <si>
    <t>http://kontur.ru/extern/order?type=demo  __utmz=233280260.1381466999.1.1.utmcsr=search.qip.ru|utmccn=(referral)|utmcmd=referral|utmcct=/search</t>
  </si>
  <si>
    <t>10.03.2014 23:00:27</t>
  </si>
  <si>
    <t>10.03.2014 23:03:06</t>
  </si>
  <si>
    <t>11.03.2014 06:53:36</t>
  </si>
  <si>
    <t>19.04.2012</t>
  </si>
  <si>
    <t>ООО Фенстер</t>
  </si>
  <si>
    <t>горбенко  тамара  ивановна</t>
  </si>
  <si>
    <t>andrey-gorbenko72@yandex.ru</t>
  </si>
  <si>
    <t>https://kontur.ru/extern/actions/45  __utmz=233280260.1394477763.2.1.utmcsr=YandexDirect|utmccn=kontur-extern|utmcmd=cpc|utmctr=Отчетность УСН в 2013 году</t>
  </si>
  <si>
    <t>24.03.2014 10:18:36</t>
  </si>
  <si>
    <t>24.03.2014 10:21:06</t>
  </si>
  <si>
    <t>26.03.2014 13:01:55</t>
  </si>
  <si>
    <t>ИП Новожилов Алексей Валентинович</t>
  </si>
  <si>
    <t>Новожилов Алексей Валентинович</t>
  </si>
  <si>
    <t>Aleksey400@rambler.ru</t>
  </si>
  <si>
    <t>26.03.2014</t>
  </si>
  <si>
    <t>https://kontur.ru/extern/actions/45  __utmz=233280260.1395640412.2.2.utmcsr=GoogleAdwords|utmgclid=CPqLx9e9qr0CFUHecgodGRsA-A|utmccn=kontur-extern|utmcmd=cpc|utmctr=контур экстерн техподдержка</t>
  </si>
  <si>
    <t>16.01.2014 16:12:15</t>
  </si>
  <si>
    <t>16.01.2014 16:15:07</t>
  </si>
  <si>
    <t>16.01.2014 17:28:33</t>
  </si>
  <si>
    <t>ООО "ЮПБ"</t>
  </si>
  <si>
    <t>Ким Алексей Геннадиевич</t>
  </si>
  <si>
    <t>kim@groupaem.ru</t>
  </si>
  <si>
    <t>Alexander.Plotnikov@groupaem.ru</t>
  </si>
  <si>
    <t>Заявка на Сертум Классик</t>
  </si>
  <si>
    <t>http://kontur.ru/ca/order?Comment=Заявка на Сертум Классик  __utmz=233280260.1389873967.1.1.utmcsr=yandex|utmccn=(organic)|utmcmd=organic|utmctr=контур</t>
  </si>
  <si>
    <t>11.02.2014 10:02:55</t>
  </si>
  <si>
    <t>11.02.2014 10:03:05</t>
  </si>
  <si>
    <t>11.02.2014 11:30:12</t>
  </si>
  <si>
    <t>11.02.2014</t>
  </si>
  <si>
    <t>Учебно-информационный центр при УФНС по Алтайскому краю</t>
  </si>
  <si>
    <t>г. Славгород</t>
  </si>
  <si>
    <t>sss@ab.ru</t>
  </si>
  <si>
    <t>Брежняя Тамара Николаевна</t>
  </si>
  <si>
    <t>slav-pirant@mail.ru</t>
  </si>
  <si>
    <t>http://kontur.ru/extern/order  __utmz=233280260.1392064503.1.1.utmcsr=school.kontur.ru|utmccn=(referral)|utmcmd=referral|utmcct=/freewebinars/317</t>
  </si>
  <si>
    <t>18.03.2014 15:52:23</t>
  </si>
  <si>
    <t>18.03.2014 15:54:04</t>
  </si>
  <si>
    <t>19.03.2014 06:12:49</t>
  </si>
  <si>
    <t>04.04.2013</t>
  </si>
  <si>
    <t>Камчатная Наталья Николаевна</t>
  </si>
  <si>
    <t>burla-raytop@ngs.ru</t>
  </si>
  <si>
    <t>https://kontur.ru/extern/order?Region=22&amp;amp</t>
  </si>
  <si>
    <t>CityName=Бурла&amp;amp</t>
  </si>
  <si>
    <t>CompanyName=ЗАО  __utmz=233280260.1389598113.1.1.utmcsr=(direct)|utmccn=(direct)|utmcmd=(none)</t>
  </si>
  <si>
    <t>02.09.2013 10:57:54</t>
  </si>
  <si>
    <t>02.09.2013 11:00:17</t>
  </si>
  <si>
    <t>02.09.2013 12:10:37</t>
  </si>
  <si>
    <t>01.09.2008</t>
  </si>
  <si>
    <t>Наталья Кашун</t>
  </si>
  <si>
    <t>1@ab.ru</t>
  </si>
  <si>
    <t>02.09.2013</t>
  </si>
  <si>
    <t>ServiceCenterUid=FE690BD9-328D-4B3A-AB76-01069884677B&amp;amp</t>
  </si>
  <si>
    <t>utm_source=nske02sen</t>
  </si>
  <si>
    <t>28.08.2013 13:48:24</t>
  </si>
  <si>
    <t>28.08.2013 13:51:25</t>
  </si>
  <si>
    <t>29.08.2013 06:29:41</t>
  </si>
  <si>
    <t>03.08.2010</t>
  </si>
  <si>
    <t>Шестаков Андрей</t>
  </si>
  <si>
    <t>20.08.2013</t>
  </si>
  <si>
    <t>utm_source=nske19av</t>
  </si>
  <si>
    <t>17.08.2013 06:52:26</t>
  </si>
  <si>
    <t>17.08.2013 06:54:15</t>
  </si>
  <si>
    <t>17.08.2013 10:11:18</t>
  </si>
  <si>
    <t>17.08.2013</t>
  </si>
  <si>
    <t>ООО "ЕКИМ"</t>
  </si>
  <si>
    <t>Евгения Гребнева</t>
  </si>
  <si>
    <t>grebnevae@mail.ru</t>
  </si>
  <si>
    <t>http://kontur.ru/extern/order  __utmz=233280260.1376707799.2.2.utmcsr=YandexDirect|utmccn=portal_transaction|utmcmd=cpc|utmctr=электронная отчетность|utmcct=extern</t>
  </si>
  <si>
    <t>20.09.2013 20:02:38</t>
  </si>
  <si>
    <t>20.09.2013 20:03:12</t>
  </si>
  <si>
    <t>23.09.2013 06:24:18</t>
  </si>
  <si>
    <t>13.07.2010</t>
  </si>
  <si>
    <t>Индивидуальный предприниматель Галкин Виктор Иванович</t>
  </si>
  <si>
    <t>Виктор Галкин</t>
  </si>
  <si>
    <t>aygvi@yandex.ru</t>
  </si>
  <si>
    <t>08.10.2013</t>
  </si>
  <si>
    <t>http://kontur.ru/extern/order?type=update  __utmz=233280260.1379690890.1.1.utmcsr=ke|utmccn=rar|utmcmd=tgb|utmctr=1709_1010</t>
  </si>
  <si>
    <t>10.01.2014 07:15:38</t>
  </si>
  <si>
    <t>10.01.2014 07:18:19</t>
  </si>
  <si>
    <t>10.01.2014 07:39:56</t>
  </si>
  <si>
    <t>26.12.2012</t>
  </si>
  <si>
    <t>ООО "Энергосервис"</t>
  </si>
  <si>
    <t>Казаков Олег Сергеевич</t>
  </si>
  <si>
    <t>ES-38@mail.ru</t>
  </si>
  <si>
    <t>http://kontur.ru/extern/order?type=update  __utmz=233280260.1389323037.1.1.utmcsr=ca.skbkontur.ru|utmccn=(referral)|utmcmd=referral|utmcct=/</t>
  </si>
  <si>
    <t>09.01.2014 14:30:31</t>
  </si>
  <si>
    <t>09.01.2014 14:31:01</t>
  </si>
  <si>
    <t>10.01.2014 06:30:23</t>
  </si>
  <si>
    <t>11.01.2013</t>
  </si>
  <si>
    <t>Индивидуальный предприниматель Менщиков Владимир Петрович</t>
  </si>
  <si>
    <t>Менщиков Владимир Петрович</t>
  </si>
  <si>
    <t>menbrat@mail.ru</t>
  </si>
  <si>
    <t>12.01.2014</t>
  </si>
  <si>
    <t>http://kontur.ru/extern/order?Region=38&amp;amp</t>
  </si>
  <si>
    <t>CityName=ГЃГ&amp;#176</t>
  </si>
  <si>
    <t>ГІГ&amp;#177</t>
  </si>
  <si>
    <t>Inn=380400161450&amp;amp</t>
  </si>
  <si>
    <t>ServiceCenterUid=E071B0C9-E1BD-4FAE-8EDA-009A76E3F599&amp;amp</t>
  </si>
  <si>
    <t>utm_source=nske09ianv</t>
  </si>
  <si>
    <t>12.07.2013 07:46:47</t>
  </si>
  <si>
    <t>12.07.2013 07:48:12</t>
  </si>
  <si>
    <t>12.07.2013 08:25:25</t>
  </si>
  <si>
    <t>09.06.2011</t>
  </si>
  <si>
    <t>Индивидуальный предприниматель Метлицкая Дарья Сергеевна</t>
  </si>
  <si>
    <t>Дарья Метлицкая</t>
  </si>
  <si>
    <t>Заявка на РАР</t>
  </si>
  <si>
    <t>https://alko.kontur.ru/365e645e-d042-43fe-9c1a-dc9bf735a1b4/CertificateRequest  __utmz=101936081.1373603837.3.2.utmcsr=r38-extern.kontur.ru|utmccn=(referral)|utmcmd=referral|utmcct=/front.aspx</t>
  </si>
  <si>
    <t>15.08.2013 11:38:07</t>
  </si>
  <si>
    <t>15.08.2013 11:39:21</t>
  </si>
  <si>
    <t>16.08.2013 05:12:09</t>
  </si>
  <si>
    <t>ООО Компания "Сибирский источник"</t>
  </si>
  <si>
    <t>СЕРГЕЙ ГОВОРИН</t>
  </si>
  <si>
    <t>uurus@mail.ru</t>
  </si>
  <si>
    <t>http://kontur.ru/ca/order?supplierUid=a3456a3c-b8ea-4357-9bd1-10e28b41ff67  __utmz=233280260.1376552175.2.2.utmcsr=YandexDirect|utmccn=portal_transaction|utmcmd=cpc|utmctr=электронные торги братск завод ферросплавов|utmcct=ca</t>
  </si>
  <si>
    <t>12.07.2013 05:22:30</t>
  </si>
  <si>
    <t>12.07.2013 05:24:10</t>
  </si>
  <si>
    <t>12.07.2013 10:38:24</t>
  </si>
  <si>
    <t>12.07.2013</t>
  </si>
  <si>
    <t>ООО "Братск Ремпуть"</t>
  </si>
  <si>
    <t>Наталья Татарникова</t>
  </si>
  <si>
    <t>natkasc@mail.ru</t>
  </si>
  <si>
    <t>http://kontur.ru/extern/order  __utmz=233280260.1373592040.1.1.utmcsr=YandexDirect|utmccn=portal_brand|utmcmd=cpc|utmctr=контур экстерн</t>
  </si>
  <si>
    <t>21.02.2014 12:59:47</t>
  </si>
  <si>
    <t>21.02.2014 13:03:06</t>
  </si>
  <si>
    <t>21.02.2014 13:14:35</t>
  </si>
  <si>
    <t>21.02.2014</t>
  </si>
  <si>
    <t>ООО "Ваша Безопасность-Юг"</t>
  </si>
  <si>
    <t>Машкин Владимир Никитич</t>
  </si>
  <si>
    <t>bezopas2012@yandex.ru</t>
  </si>
  <si>
    <t>http://kontur.ru/extern/actions/45  __utmz=233280260.1392972544.1.1.utmcsr=(direct)|utmccn=(direct)|utmcmd=(none)</t>
  </si>
  <si>
    <t>21.10.2013 14:03:32</t>
  </si>
  <si>
    <t>21.10.2013 14:06:17</t>
  </si>
  <si>
    <t>21.10.2013 14:34:23</t>
  </si>
  <si>
    <t>21.10.2013</t>
  </si>
  <si>
    <t>ИП Вакуленко И.А.</t>
  </si>
  <si>
    <t>Вакуленко Иван Антонович</t>
  </si>
  <si>
    <t>shurin1604@yandex.ru</t>
  </si>
  <si>
    <t>http://kontur.ru/extern/order?type=demo  __utmz=233280260.1382349667.1.1.utmcsr=(direct)|utmccn=(direct)|utmcmd=(none)</t>
  </si>
  <si>
    <t>26.12.2013 15:37:21</t>
  </si>
  <si>
    <t>26.12.2013 15:39:11</t>
  </si>
  <si>
    <t>21.03.2014 07:00:00</t>
  </si>
  <si>
    <t>СЦ 9011 для реферальной программы</t>
  </si>
  <si>
    <t>ООО "Отладочное подразделение"</t>
  </si>
  <si>
    <t>suhareha@skbkontur.ru</t>
  </si>
  <si>
    <t>000000000</t>
  </si>
  <si>
    <t>тест</t>
  </si>
  <si>
    <t>natibrandner@gmail.com</t>
  </si>
  <si>
    <t>Другое. тест</t>
  </si>
  <si>
    <t>http://kontur.ru/extern/order  __utmz=233280260.1388044080.1.1.utmcsr=web-sites|utmccn=(referral)|utmcmd=referral|utmcct=/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</si>
</sst>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30"/>
  <sheetViews>
    <sheetView colorId="64" defaultGridColor="true" rightToLeft="false" showFormulas="false" showGridLines="true" showOutlineSymbols="true" showRowColHeaders="true" showZeros="true" tabSelected="true" topLeftCell="V1" view="normal" windowProtection="false" workbookViewId="0" zoomScale="100" zoomScaleNormal="100" zoomScalePageLayoutView="100">
      <selection activeCell="W21" activeCellId="0" pane="topLeft" sqref="W21"/>
    </sheetView>
  </sheetViews>
  <sheetFormatPr defaultRowHeight="12.1"/>
  <cols>
    <col collapsed="false" hidden="false" max="1" min="1" style="0" width="21.8163265306122"/>
    <col collapsed="false" hidden="false" max="2" min="2" style="0" width="24.3520408163265"/>
    <col collapsed="false" hidden="false" max="3" min="3" style="0" width="17.9642857142857"/>
    <col collapsed="false" hidden="false" max="4" min="4" style="0" width="34.9183673469388"/>
    <col collapsed="false" hidden="false" max="5" min="5" style="0" width="12.6785714285714"/>
    <col collapsed="false" hidden="false" max="6" min="6" style="0" width="17.5510204081633"/>
    <col collapsed="false" hidden="false" max="7" min="7" style="0" width="15.4591836734694"/>
    <col collapsed="false" hidden="false" max="8" min="8" style="0" width="24.7755102040816"/>
    <col collapsed="false" hidden="false" max="9" min="9" style="0" width="17.6836734693878"/>
    <col collapsed="false" hidden="false" max="10" min="10" style="0" width="21.8520408163265"/>
    <col collapsed="false" hidden="false" max="11" min="11" style="0" width="19.9081632653061"/>
    <col collapsed="false" hidden="false" max="12" min="12" style="0" width="34.2244897959184"/>
    <col collapsed="false" hidden="false" max="13" min="13" style="0" width="23.6581632653061"/>
    <col collapsed="false" hidden="false" max="14" min="14" style="0" width="74.515306122449"/>
    <col collapsed="false" hidden="false" max="15" min="15" style="0" width="35.0510204081633"/>
    <col collapsed="false" hidden="false" max="16" min="16" style="0" width="26.2959183673469"/>
    <col collapsed="false" hidden="false" max="17" min="17" style="0" width="26.1632653061224"/>
    <col collapsed="false" hidden="false" max="18" min="18" style="0" width="262.790816326531"/>
    <col collapsed="false" hidden="false" max="19" min="19" style="0" width="159.683673469388"/>
    <col collapsed="false" hidden="false" max="20" min="20" style="0" width="190.535714285714"/>
    <col collapsed="false" hidden="false" max="21" min="21" style="0" width="149.688775510204"/>
    <col collapsed="false" hidden="false" max="22" min="22" style="0" width="50.4795918367347"/>
    <col collapsed="false" hidden="false" max="23" min="23" style="0" width="37.4183673469388"/>
    <col collapsed="false" hidden="false" max="24" min="24" style="0" width="42"/>
    <col collapsed="false" hidden="false" max="25" min="25" style="0" width="36.8622448979592"/>
    <col collapsed="false" hidden="false" max="26" min="26" style="0" width="31.7244897959184"/>
    <col collapsed="false" hidden="false" max="27" min="27" style="0" width="19.2142857142857"/>
    <col collapsed="false" hidden="false" max="28" min="28" style="0" width="29.219387755102"/>
    <col collapsed="false" hidden="false" max="29" min="29" style="0" width="183.454081632653"/>
    <col collapsed="false" hidden="false" max="30" min="30" style="0" width="196.790816326531"/>
    <col collapsed="false" hidden="false" max="32" min="31" style="0" width="283.076530612245"/>
    <col collapsed="false" hidden="false" max="33" min="33" style="0" width="230.275510204082"/>
    <col collapsed="false" hidden="false" max="34" min="34" style="0" width="271.40306122449"/>
    <col collapsed="false" hidden="false" max="35" min="35" style="0" width="197.484693877551"/>
    <col collapsed="false" hidden="false" max="36" min="36" style="0" width="184.147959183673"/>
    <col collapsed="false" hidden="false" max="37" min="37" style="0" width="176.785714285714"/>
    <col collapsed="false" hidden="false" max="38" min="38" style="0" width="195.954081632653"/>
    <col collapsed="false" hidden="false" max="39" min="39" style="0" width="157.051020408163"/>
    <col collapsed="false" hidden="false" max="40" min="40" style="0" width="144.40306122449"/>
    <col collapsed="false" hidden="false" max="41" min="41" style="0" width="144.551020408163"/>
    <col collapsed="false" hidden="false" max="42" min="42" style="0" width="117.454081632653"/>
    <col collapsed="false" hidden="false" max="43" min="43" style="0" width="153.438775510204"/>
    <col collapsed="false" hidden="false" max="44" min="44" style="0" width="147.464285714286"/>
    <col collapsed="false" hidden="false" max="45" min="45" style="0" width="133.423469387755"/>
    <col collapsed="false" hidden="false" max="46" min="46" style="0" width="116.336734693878"/>
    <col collapsed="false" hidden="false" max="47" min="47" style="0" width="97.9948979591837"/>
    <col collapsed="false" hidden="false" max="48" min="48" style="0" width="109.94387755102"/>
    <col collapsed="false" hidden="false" max="49" min="49" style="0" width="112.724489795918"/>
    <col collapsed="false" hidden="false" max="50" min="50" style="0" width="110.918367346939"/>
    <col collapsed="false" hidden="false" max="51" min="51" style="0" width="131.479591836735"/>
    <col collapsed="false" hidden="false" max="52" min="52" style="0" width="130.372448979592"/>
    <col collapsed="false" hidden="false" max="53" min="53" style="0" width="102.163265306122"/>
    <col collapsed="false" hidden="false" max="54" min="54" style="0" width="99.6683673469388"/>
    <col collapsed="false" hidden="false" max="55" min="55" style="0" width="97.9948979591837"/>
    <col collapsed="false" hidden="false" max="56" min="56" style="0" width="49.0918367346939"/>
    <col collapsed="false" hidden="false" max="57" min="57" style="0" width="92.0204081632653"/>
    <col collapsed="false" hidden="false" max="58" min="58" style="0" width="95.4948979591837"/>
    <col collapsed="false" hidden="false" max="59" min="59" style="0" width="130.790816326531"/>
    <col collapsed="false" hidden="false" max="60" min="60" style="0" width="49.0918367346939"/>
    <col collapsed="false" hidden="false" max="61" min="61" style="0" width="91.469387755102"/>
    <col collapsed="false" hidden="false" max="62" min="62" style="0" width="97.9948979591837"/>
    <col collapsed="false" hidden="false" max="63" min="63" style="0" width="57.1479591836735"/>
    <col collapsed="false" hidden="false" max="64" min="64" style="0" width="49.0918367346939"/>
    <col collapsed="false" hidden="false" max="65" min="65" style="0" width="123.974489795918"/>
    <col collapsed="false" hidden="false" max="66" min="66" style="0" width="89.795918367347"/>
    <col collapsed="false" hidden="false" max="67" min="67" style="0" width="95.4948979591837"/>
    <col collapsed="false" hidden="false" max="68" min="68" style="0" width="57.5612244897959"/>
    <col collapsed="false" hidden="false" max="69" min="69" style="0" width="20.6020408163265"/>
    <col collapsed="false" hidden="false" max="70" min="70" style="0" width="19.3571428571429"/>
    <col collapsed="false" hidden="false" max="71" min="71" style="0" width="49.0918367346939"/>
    <col collapsed="false" hidden="false" max="72" min="72" style="0" width="58.8112244897959"/>
    <col collapsed="false" hidden="false" max="73" min="73" style="0" width="114.668367346939"/>
    <col collapsed="false" hidden="false" max="74" min="74" style="0" width="57.1479591836735"/>
    <col collapsed="false" hidden="false" max="75" min="75" style="0" width="58.8112244897959"/>
    <col collapsed="false" hidden="false" max="76" min="76" style="0" width="94.3877551020408"/>
    <col collapsed="false" hidden="false" max="77" min="77" style="0" width="56.8673469387755"/>
    <col collapsed="false" hidden="false" max="78" min="78" style="0" width="49.0918367346939"/>
    <col collapsed="false" hidden="false" max="79" min="79" style="0" width="58.530612244898"/>
    <col collapsed="false" hidden="false" max="80" min="80" style="0" width="95.4948979591837"/>
    <col collapsed="false" hidden="false" max="81" min="81" style="0" width="7.68367346938776"/>
    <col collapsed="false" hidden="false" max="82" min="82" style="0" width="7.26020408163265"/>
    <col collapsed="false" hidden="false" max="83" min="83" style="0" width="7.68367346938776"/>
    <col collapsed="false" hidden="false" max="84" min="84" style="0" width="21.5816326530612"/>
    <col collapsed="false" hidden="false" max="85" min="85" style="0" width="49.0918367346939"/>
    <col collapsed="false" hidden="false" max="86" min="86" style="0" width="57.8418367346939"/>
    <col collapsed="false" hidden="false" max="87" min="87" style="0" width="97.9948979591837"/>
    <col collapsed="false" hidden="false" max="88" min="88" style="0" width="56.1734693877551"/>
    <col collapsed="false" hidden="false" max="89" min="89" style="0" width="21.1581632653061"/>
    <col collapsed="false" hidden="false" max="90" min="90" style="0" width="21.5816326530612"/>
    <col collapsed="false" hidden="false" max="91" min="91" style="0" width="49.0918367346939"/>
    <col collapsed="false" hidden="false" max="92" min="92" style="0" width="56.3112244897959"/>
    <col collapsed="false" hidden="false" max="93" min="93" style="0" width="95.4948979591837"/>
    <col collapsed="false" hidden="false" max="94" min="94" style="0" width="49.0918367346939"/>
    <col collapsed="false" hidden="false" max="95" min="95" style="0" width="57.0102040816327"/>
    <col collapsed="false" hidden="false" max="96" min="96" style="0" width="49.0918367346939"/>
    <col collapsed="false" hidden="false" max="97" min="97" style="0" width="57.7040816326531"/>
    <col collapsed="false" hidden="false" max="98" min="98" style="0" width="120.5"/>
    <col collapsed="false" hidden="false" max="99" min="99" style="0" width="49.0918367346939"/>
    <col collapsed="false" hidden="false" max="100" min="100" style="0" width="57.1479591836735"/>
    <col collapsed="false" hidden="false" max="101" min="101" style="0" width="95.4948979591837"/>
    <col collapsed="false" hidden="false" max="102" min="102" style="0" width="90.3520408163265"/>
    <col collapsed="false" hidden="false" max="103" min="103" style="0" width="49.0918367346939"/>
    <col collapsed="false" hidden="false" max="104" min="104" style="0" width="58.3979591836735"/>
    <col collapsed="false" hidden="false" max="105" min="105" style="0" width="114.668367346939"/>
    <col collapsed="false" hidden="false" max="107" min="106" style="0" width="6.71428571428571"/>
    <col collapsed="false" hidden="false" max="108" min="108" style="0" width="7.68367346938776"/>
    <col collapsed="false" hidden="false" max="109" min="109" style="0" width="6.71428571428571"/>
    <col collapsed="false" hidden="false" max="110" min="110" style="0" width="7.68367346938776"/>
    <col collapsed="false" hidden="false" max="111" min="111" style="0" width="6.71428571428571"/>
    <col collapsed="false" hidden="false" max="112" min="112" style="0" width="19.6275510204082"/>
    <col collapsed="false" hidden="false" max="113" min="113" style="0" width="19.3571428571429"/>
    <col collapsed="false" hidden="false" max="114" min="114" style="0" width="49.0918367346939"/>
    <col collapsed="false" hidden="false" max="115" min="115" style="0" width="58.2602040816327"/>
    <col collapsed="false" hidden="false" max="116" min="116" style="0" width="21.1581632653061"/>
    <col collapsed="false" hidden="false" max="117" min="117" style="0" width="6.71428571428571"/>
    <col collapsed="false" hidden="false" max="118" min="118" style="0" width="7.26020408163265"/>
    <col collapsed="false" hidden="false" max="119" min="119" style="0" width="19.6275510204082"/>
    <col collapsed="false" hidden="false" max="120" min="120" style="0" width="49.0918367346939"/>
    <col collapsed="false" hidden="false" max="121" min="121" style="0" width="56.8673469387755"/>
    <col collapsed="false" hidden="false" max="122" min="122" style="0" width="97.9948979591837"/>
    <col collapsed="false" hidden="false" max="1025" min="123" style="0" width="11.52040816326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C1" s="0" t="s">
        <v>27</v>
      </c>
      <c r="AD1" s="0" t="s">
        <v>28</v>
      </c>
      <c r="AE1" s="0" t="s">
        <v>29</v>
      </c>
    </row>
    <row collapsed="false" customFormat="false" customHeight="false" hidden="false" ht="12.65" outlineLevel="0" r="2">
      <c r="A2" s="0" t="s">
        <v>30</v>
      </c>
      <c r="B2" s="0" t="s">
        <v>31</v>
      </c>
      <c r="C2" s="0" t="s">
        <v>32</v>
      </c>
      <c r="D2" s="0" t="s">
        <v>32</v>
      </c>
      <c r="F2" s="0" t="n">
        <v>12</v>
      </c>
      <c r="G2" s="0" t="n">
        <v>1</v>
      </c>
      <c r="H2" s="0" t="s">
        <v>33</v>
      </c>
      <c r="I2" s="0" t="s">
        <v>34</v>
      </c>
      <c r="J2" s="0" t="s">
        <v>35</v>
      </c>
      <c r="K2" s="0" t="n">
        <f aca="false">"1210"</f>
        <v>0</v>
      </c>
      <c r="L2" s="0" t="s">
        <v>36</v>
      </c>
      <c r="M2" s="0" t="n">
        <f aca="false">"0542"</f>
        <v>0</v>
      </c>
      <c r="N2" s="0" t="s">
        <v>37</v>
      </c>
      <c r="O2" s="0" t="s">
        <v>38</v>
      </c>
      <c r="P2" s="0" t="n">
        <f aca="false">"5038000471"</f>
        <v>0</v>
      </c>
      <c r="Q2" s="0" t="n">
        <f aca="false">"503801001"</f>
        <v>0</v>
      </c>
      <c r="R2" s="0" t="s">
        <v>39</v>
      </c>
      <c r="S2" s="0" t="s">
        <v>40</v>
      </c>
      <c r="T2" s="0" t="s">
        <v>41</v>
      </c>
      <c r="U2" s="0" t="s">
        <v>42</v>
      </c>
      <c r="V2" s="0" t="n">
        <v>1405420587</v>
      </c>
      <c r="W2" s="0" t="n">
        <v>3900</v>
      </c>
      <c r="X2" s="0" t="n">
        <v>3900</v>
      </c>
      <c r="Y2" s="0" t="s">
        <v>43</v>
      </c>
      <c r="Z2" s="0" t="s">
        <v>44</v>
      </c>
      <c r="AA2" s="0" t="s">
        <v>45</v>
      </c>
      <c r="AC2" s="0" t="s">
        <v>46</v>
      </c>
      <c r="AD2" s="0" t="s">
        <v>47</v>
      </c>
      <c r="AF2" s="0" t="s">
        <v>48</v>
      </c>
    </row>
    <row collapsed="false" customFormat="false" customHeight="false" hidden="false" ht="12.65" outlineLevel="0" r="3">
      <c r="A3" s="0" t="s">
        <v>49</v>
      </c>
      <c r="B3" s="0" t="s">
        <v>50</v>
      </c>
      <c r="C3" s="0" t="s">
        <v>51</v>
      </c>
      <c r="D3" s="0" t="s">
        <v>51</v>
      </c>
      <c r="F3" s="0" t="n">
        <v>4389</v>
      </c>
      <c r="G3" s="0" t="n">
        <v>74</v>
      </c>
      <c r="H3" s="0" t="s">
        <v>52</v>
      </c>
      <c r="I3" s="0" t="s">
        <v>34</v>
      </c>
      <c r="J3" s="0" t="s">
        <v>35</v>
      </c>
      <c r="K3" s="0" t="n">
        <f aca="false">"1210"</f>
        <v>0</v>
      </c>
      <c r="L3" s="0" t="s">
        <v>36</v>
      </c>
      <c r="M3" s="0" t="n">
        <f aca="false">"0767"</f>
        <v>0</v>
      </c>
      <c r="N3" s="0" t="s">
        <v>53</v>
      </c>
      <c r="O3" s="0" t="s">
        <v>54</v>
      </c>
      <c r="P3" s="0" t="n">
        <f aca="false">"1215161049"</f>
        <v>0</v>
      </c>
      <c r="Q3" s="0" t="n">
        <f aca="false">"121501001"</f>
        <v>0</v>
      </c>
      <c r="R3" s="0" t="s">
        <v>55</v>
      </c>
      <c r="S3" s="0" t="s">
        <v>40</v>
      </c>
      <c r="T3" s="0" t="s">
        <v>56</v>
      </c>
      <c r="U3" s="0" t="s">
        <v>57</v>
      </c>
      <c r="AA3" s="0" t="s">
        <v>45</v>
      </c>
      <c r="AC3" s="0" t="s">
        <v>58</v>
      </c>
      <c r="AE3" s="0" t="s">
        <v>59</v>
      </c>
    </row>
    <row collapsed="false" customFormat="false" customHeight="false" hidden="false" ht="12.65" outlineLevel="0" r="4">
      <c r="A4" s="0" t="s">
        <v>60</v>
      </c>
      <c r="B4" s="0" t="s">
        <v>61</v>
      </c>
      <c r="C4" s="0" t="s">
        <v>62</v>
      </c>
      <c r="D4" s="0" t="s">
        <v>62</v>
      </c>
      <c r="F4" s="0" t="n">
        <v>159</v>
      </c>
      <c r="G4" s="0" t="n">
        <v>2</v>
      </c>
      <c r="H4" s="0" t="s">
        <v>63</v>
      </c>
      <c r="I4" s="0" t="s">
        <v>34</v>
      </c>
      <c r="J4" s="0" t="s">
        <v>64</v>
      </c>
      <c r="K4" s="0" t="n">
        <f aca="false">"1210"</f>
        <v>0</v>
      </c>
      <c r="L4" s="0" t="s">
        <v>36</v>
      </c>
      <c r="M4" s="0" t="n">
        <f aca="false">"0767"</f>
        <v>0</v>
      </c>
      <c r="N4" s="0" t="s">
        <v>53</v>
      </c>
      <c r="O4" s="0" t="s">
        <v>54</v>
      </c>
      <c r="P4" s="0" t="n">
        <f aca="false">"1215097604"</f>
        <v>0</v>
      </c>
      <c r="Q4" s="0" t="n">
        <f aca="false">"121501001"</f>
        <v>0</v>
      </c>
      <c r="R4" s="0" t="s">
        <v>65</v>
      </c>
      <c r="S4" s="0" t="s">
        <v>40</v>
      </c>
      <c r="T4" s="0" t="s">
        <v>66</v>
      </c>
      <c r="U4" s="0" t="s">
        <v>67</v>
      </c>
      <c r="AA4" s="0" t="s">
        <v>45</v>
      </c>
      <c r="AC4" s="0" t="s">
        <v>68</v>
      </c>
      <c r="AE4" s="0" t="s">
        <v>69</v>
      </c>
    </row>
    <row collapsed="false" customFormat="false" customHeight="false" hidden="false" ht="12.65" outlineLevel="0" r="5">
      <c r="A5" s="0" t="s">
        <v>70</v>
      </c>
      <c r="B5" s="0" t="s">
        <v>71</v>
      </c>
      <c r="C5" s="0" t="s">
        <v>72</v>
      </c>
      <c r="D5" s="0" t="s">
        <v>72</v>
      </c>
      <c r="F5" s="0" t="n">
        <v>10</v>
      </c>
      <c r="G5" s="0" t="n">
        <v>0</v>
      </c>
      <c r="H5" s="0" t="s">
        <v>73</v>
      </c>
      <c r="I5" s="0" t="s">
        <v>34</v>
      </c>
      <c r="J5" s="0" t="s">
        <v>35</v>
      </c>
      <c r="K5" s="0" t="n">
        <f aca="false">"1210"</f>
        <v>0</v>
      </c>
      <c r="L5" s="0" t="s">
        <v>36</v>
      </c>
      <c r="M5" s="0" t="n">
        <f aca="false">"0659"</f>
        <v>0</v>
      </c>
      <c r="N5" s="0" t="s">
        <v>74</v>
      </c>
      <c r="O5" s="0" t="s">
        <v>75</v>
      </c>
      <c r="P5" s="0" t="n">
        <f aca="false">"2130092944"</f>
        <v>0</v>
      </c>
      <c r="Q5" s="0" t="n">
        <f aca="false">"213001001"</f>
        <v>0</v>
      </c>
      <c r="R5" s="0" t="s">
        <v>76</v>
      </c>
      <c r="S5" s="0" t="s">
        <v>40</v>
      </c>
      <c r="T5" s="0" t="s">
        <v>77</v>
      </c>
      <c r="U5" s="0" t="s">
        <v>78</v>
      </c>
      <c r="Z5" s="0" t="s">
        <v>79</v>
      </c>
      <c r="AA5" s="0" t="s">
        <v>45</v>
      </c>
      <c r="AC5" s="0" t="s">
        <v>80</v>
      </c>
      <c r="AE5" s="0" t="s">
        <v>81</v>
      </c>
    </row>
    <row collapsed="false" customFormat="false" customHeight="false" hidden="false" ht="12.65" outlineLevel="0" r="6">
      <c r="A6" s="0" t="s">
        <v>82</v>
      </c>
      <c r="B6" s="0" t="s">
        <v>83</v>
      </c>
      <c r="C6" s="0" t="s">
        <v>84</v>
      </c>
      <c r="D6" s="0" t="s">
        <v>84</v>
      </c>
      <c r="F6" s="0" t="n">
        <v>4898</v>
      </c>
      <c r="G6" s="0" t="n">
        <v>82</v>
      </c>
      <c r="H6" s="0" t="s">
        <v>85</v>
      </c>
      <c r="I6" s="0" t="s">
        <v>34</v>
      </c>
      <c r="J6" s="0" t="s">
        <v>64</v>
      </c>
      <c r="K6" s="0" t="n">
        <f aca="false">"1210"</f>
        <v>0</v>
      </c>
      <c r="L6" s="0" t="s">
        <v>36</v>
      </c>
      <c r="M6" s="0" t="n">
        <f aca="false">"0659"</f>
        <v>0</v>
      </c>
      <c r="N6" s="0" t="s">
        <v>74</v>
      </c>
      <c r="O6" s="0" t="s">
        <v>75</v>
      </c>
      <c r="P6" s="0" t="n">
        <f aca="false">"1215062376"</f>
        <v>0</v>
      </c>
      <c r="Q6" s="0" t="n">
        <f aca="false">"121501001"</f>
        <v>0</v>
      </c>
      <c r="R6" s="0" t="s">
        <v>86</v>
      </c>
      <c r="S6" s="0" t="s">
        <v>40</v>
      </c>
      <c r="T6" s="0" t="s">
        <v>87</v>
      </c>
      <c r="U6" s="0" t="s">
        <v>88</v>
      </c>
      <c r="Z6" s="0" t="s">
        <v>89</v>
      </c>
      <c r="AA6" s="0" t="s">
        <v>45</v>
      </c>
      <c r="AC6" s="0" t="s">
        <v>68</v>
      </c>
      <c r="AE6" s="0" t="s">
        <v>69</v>
      </c>
    </row>
    <row collapsed="false" customFormat="false" customHeight="false" hidden="false" ht="12.65" outlineLevel="0" r="7">
      <c r="A7" s="0" t="s">
        <v>90</v>
      </c>
      <c r="B7" s="0" t="s">
        <v>91</v>
      </c>
      <c r="C7" s="0" t="s">
        <v>92</v>
      </c>
      <c r="D7" s="0" t="s">
        <v>92</v>
      </c>
      <c r="F7" s="0" t="n">
        <v>739</v>
      </c>
      <c r="G7" s="0" t="n">
        <v>13</v>
      </c>
      <c r="H7" s="0" t="s">
        <v>93</v>
      </c>
      <c r="I7" s="0" t="s">
        <v>34</v>
      </c>
      <c r="J7" s="0" t="s">
        <v>35</v>
      </c>
      <c r="K7" s="0" t="n">
        <f aca="false">"1210"</f>
        <v>0</v>
      </c>
      <c r="L7" s="0" t="s">
        <v>36</v>
      </c>
      <c r="M7" s="0" t="n">
        <f aca="false">"0542"</f>
        <v>0</v>
      </c>
      <c r="N7" s="0" t="s">
        <v>37</v>
      </c>
      <c r="O7" s="0" t="s">
        <v>38</v>
      </c>
      <c r="P7" s="0" t="n">
        <f aca="false">"5023010212"</f>
        <v>0</v>
      </c>
      <c r="Q7" s="0" t="n">
        <f aca="false">"502301001"</f>
        <v>0</v>
      </c>
      <c r="R7" s="0" t="s">
        <v>94</v>
      </c>
      <c r="S7" s="0" t="s">
        <v>40</v>
      </c>
      <c r="T7" s="0" t="s">
        <v>95</v>
      </c>
      <c r="U7" s="0" t="s">
        <v>96</v>
      </c>
      <c r="AA7" s="0" t="s">
        <v>45</v>
      </c>
      <c r="AC7" s="0" t="s">
        <v>68</v>
      </c>
      <c r="AE7" s="0" t="s">
        <v>97</v>
      </c>
    </row>
    <row collapsed="false" customFormat="false" customHeight="false" hidden="false" ht="12.65" outlineLevel="0" r="8">
      <c r="A8" s="0" t="s">
        <v>98</v>
      </c>
      <c r="B8" s="0" t="s">
        <v>99</v>
      </c>
      <c r="C8" s="0" t="s">
        <v>100</v>
      </c>
      <c r="D8" s="0" t="s">
        <v>100</v>
      </c>
      <c r="F8" s="0" t="n">
        <v>2181</v>
      </c>
      <c r="G8" s="0" t="n">
        <v>36</v>
      </c>
      <c r="H8" s="0" t="s">
        <v>101</v>
      </c>
      <c r="I8" s="0" t="s">
        <v>34</v>
      </c>
      <c r="J8" s="0" t="s">
        <v>64</v>
      </c>
      <c r="K8" s="0" t="n">
        <f aca="false">"1210"</f>
        <v>0</v>
      </c>
      <c r="L8" s="0" t="s">
        <v>36</v>
      </c>
      <c r="M8" s="0" t="n">
        <f aca="false">"0542"</f>
        <v>0</v>
      </c>
      <c r="N8" s="0" t="s">
        <v>37</v>
      </c>
      <c r="O8" s="0" t="s">
        <v>38</v>
      </c>
      <c r="P8" s="0" t="n">
        <f aca="false">"772504170802"</f>
        <v>0</v>
      </c>
      <c r="Q8" s="0" t="str">
        <f aca="false">""</f>
        <v/>
      </c>
      <c r="R8" s="0" t="s">
        <v>102</v>
      </c>
      <c r="S8" s="0" t="s">
        <v>40</v>
      </c>
      <c r="T8" s="0" t="s">
        <v>103</v>
      </c>
      <c r="U8" s="0" t="s">
        <v>104</v>
      </c>
      <c r="Z8" s="0" t="s">
        <v>79</v>
      </c>
      <c r="AA8" s="0" t="s">
        <v>45</v>
      </c>
      <c r="AC8" s="0" t="s">
        <v>105</v>
      </c>
      <c r="AD8" s="0" t="s">
        <v>106</v>
      </c>
      <c r="AF8" s="0" t="s">
        <v>107</v>
      </c>
      <c r="AG8" s="0" t="s">
        <v>108</v>
      </c>
      <c r="AH8" s="0" t="s">
        <v>109</v>
      </c>
      <c r="AI8" s="0" t="s">
        <v>110</v>
      </c>
      <c r="AJ8" s="0" t="s">
        <v>111</v>
      </c>
      <c r="AK8" s="0" t="s">
        <v>108</v>
      </c>
      <c r="AL8" s="0" t="s">
        <v>112</v>
      </c>
    </row>
    <row collapsed="false" customFormat="false" customHeight="false" hidden="false" ht="12.65" outlineLevel="0" r="9">
      <c r="A9" s="0" t="s">
        <v>113</v>
      </c>
      <c r="B9" s="0" t="s">
        <v>114</v>
      </c>
      <c r="C9" s="0" t="s">
        <v>115</v>
      </c>
      <c r="D9" s="0" t="s">
        <v>115</v>
      </c>
      <c r="F9" s="0" t="n">
        <v>73</v>
      </c>
      <c r="G9" s="0" t="n">
        <v>1</v>
      </c>
      <c r="H9" s="0" t="s">
        <v>116</v>
      </c>
      <c r="I9" s="0" t="s">
        <v>34</v>
      </c>
      <c r="J9" s="0" t="s">
        <v>64</v>
      </c>
      <c r="K9" s="0" t="n">
        <f aca="false">"1210"</f>
        <v>0</v>
      </c>
      <c r="L9" s="0" t="s">
        <v>36</v>
      </c>
      <c r="M9" s="0" t="n">
        <f aca="false">"0542"</f>
        <v>0</v>
      </c>
      <c r="N9" s="0" t="s">
        <v>37</v>
      </c>
      <c r="O9" s="0" t="s">
        <v>38</v>
      </c>
      <c r="P9" s="0" t="n">
        <f aca="false">"7727156317"</f>
        <v>0</v>
      </c>
      <c r="Q9" s="0" t="n">
        <f aca="false">"503801001"</f>
        <v>0</v>
      </c>
      <c r="R9" s="0" t="s">
        <v>117</v>
      </c>
      <c r="S9" s="0" t="s">
        <v>40</v>
      </c>
      <c r="T9" s="0" t="s">
        <v>118</v>
      </c>
      <c r="U9" s="0" t="s">
        <v>119</v>
      </c>
      <c r="Z9" s="0" t="s">
        <v>89</v>
      </c>
      <c r="AA9" s="0" t="s">
        <v>45</v>
      </c>
      <c r="AE9" s="0" t="s">
        <v>120</v>
      </c>
    </row>
    <row collapsed="false" customFormat="false" customHeight="false" hidden="false" ht="12.65" outlineLevel="0" r="10">
      <c r="A10" s="0" t="s">
        <v>121</v>
      </c>
      <c r="B10" s="0" t="s">
        <v>122</v>
      </c>
      <c r="C10" s="0" t="s">
        <v>123</v>
      </c>
      <c r="D10" s="0" t="s">
        <v>123</v>
      </c>
      <c r="F10" s="0" t="n">
        <v>182</v>
      </c>
      <c r="G10" s="0" t="n">
        <v>3</v>
      </c>
      <c r="H10" s="0" t="s">
        <v>124</v>
      </c>
      <c r="I10" s="0" t="s">
        <v>34</v>
      </c>
      <c r="J10" s="0" t="s">
        <v>64</v>
      </c>
      <c r="K10" s="0" t="n">
        <f aca="false">"1210"</f>
        <v>0</v>
      </c>
      <c r="L10" s="0" t="s">
        <v>36</v>
      </c>
      <c r="M10" s="0" t="n">
        <f aca="false">"0542"</f>
        <v>0</v>
      </c>
      <c r="N10" s="0" t="s">
        <v>37</v>
      </c>
      <c r="O10" s="0" t="s">
        <v>38</v>
      </c>
      <c r="P10" s="0" t="n">
        <f aca="false">"5038096999"</f>
        <v>0</v>
      </c>
      <c r="Q10" s="0" t="n">
        <f aca="false">"503801001"</f>
        <v>0</v>
      </c>
      <c r="R10" s="0" t="s">
        <v>125</v>
      </c>
      <c r="S10" s="0" t="s">
        <v>40</v>
      </c>
      <c r="T10" s="0" t="s">
        <v>126</v>
      </c>
      <c r="U10" s="0" t="s">
        <v>127</v>
      </c>
      <c r="X10" s="0" t="n">
        <v>1999</v>
      </c>
      <c r="Z10" s="0" t="s">
        <v>79</v>
      </c>
      <c r="AA10" s="0" t="s">
        <v>45</v>
      </c>
      <c r="AE10" s="0" t="s">
        <v>128</v>
      </c>
    </row>
    <row collapsed="false" customFormat="false" customHeight="false" hidden="false" ht="12.65" outlineLevel="0" r="11">
      <c r="A11" s="0" t="s">
        <v>129</v>
      </c>
      <c r="B11" s="0" t="s">
        <v>130</v>
      </c>
      <c r="C11" s="0" t="s">
        <v>131</v>
      </c>
      <c r="D11" s="0" t="s">
        <v>131</v>
      </c>
      <c r="F11" s="0" t="n">
        <v>250</v>
      </c>
      <c r="G11" s="0" t="n">
        <v>4</v>
      </c>
      <c r="H11" s="0" t="s">
        <v>124</v>
      </c>
      <c r="I11" s="0" t="s">
        <v>34</v>
      </c>
      <c r="J11" s="0" t="s">
        <v>64</v>
      </c>
      <c r="K11" s="0" t="n">
        <f aca="false">"1210"</f>
        <v>0</v>
      </c>
      <c r="L11" s="0" t="s">
        <v>36</v>
      </c>
      <c r="M11" s="0" t="n">
        <f aca="false">"0542"</f>
        <v>0</v>
      </c>
      <c r="N11" s="0" t="s">
        <v>37</v>
      </c>
      <c r="O11" s="0" t="s">
        <v>38</v>
      </c>
      <c r="P11" s="0" t="n">
        <f aca="false">"5038096999"</f>
        <v>0</v>
      </c>
      <c r="Q11" s="0" t="n">
        <f aca="false">"503801001"</f>
        <v>0</v>
      </c>
      <c r="R11" s="0" t="s">
        <v>125</v>
      </c>
      <c r="S11" s="0" t="s">
        <v>132</v>
      </c>
      <c r="T11" s="0" t="s">
        <v>133</v>
      </c>
      <c r="U11" s="0" t="s">
        <v>127</v>
      </c>
      <c r="X11" s="0" t="n">
        <v>15850</v>
      </c>
      <c r="Z11" s="0" t="s">
        <v>89</v>
      </c>
      <c r="AA11" s="0" t="s">
        <v>45</v>
      </c>
      <c r="AE11" s="0" t="s">
        <v>134</v>
      </c>
    </row>
    <row collapsed="false" customFormat="false" customHeight="false" hidden="false" ht="12.65" outlineLevel="0" r="12">
      <c r="A12" s="0" t="s">
        <v>135</v>
      </c>
      <c r="B12" s="0" t="s">
        <v>136</v>
      </c>
      <c r="C12" s="0" t="s">
        <v>137</v>
      </c>
      <c r="D12" s="0" t="s">
        <v>137</v>
      </c>
      <c r="F12" s="0" t="n">
        <v>305</v>
      </c>
      <c r="G12" s="0" t="n">
        <v>5</v>
      </c>
      <c r="H12" s="0" t="s">
        <v>138</v>
      </c>
      <c r="I12" s="0" t="s">
        <v>34</v>
      </c>
      <c r="J12" s="0" t="s">
        <v>35</v>
      </c>
      <c r="K12" s="0" t="n">
        <f aca="false">"1210"</f>
        <v>0</v>
      </c>
      <c r="L12" s="0" t="s">
        <v>36</v>
      </c>
      <c r="M12" s="0" t="n">
        <f aca="false">"0542"</f>
        <v>0</v>
      </c>
      <c r="N12" s="0" t="s">
        <v>37</v>
      </c>
      <c r="O12" s="0" t="s">
        <v>38</v>
      </c>
      <c r="P12" s="0" t="n">
        <f aca="false">"5038097142"</f>
        <v>0</v>
      </c>
      <c r="Q12" s="0" t="n">
        <f aca="false">"503801001"</f>
        <v>0</v>
      </c>
      <c r="R12" s="0" t="s">
        <v>139</v>
      </c>
      <c r="S12" s="0" t="s">
        <v>40</v>
      </c>
      <c r="T12" s="0" t="s">
        <v>140</v>
      </c>
      <c r="U12" s="0" t="s">
        <v>141</v>
      </c>
      <c r="V12" s="0" t="n">
        <v>1405420054</v>
      </c>
      <c r="W12" s="0" t="n">
        <v>4125</v>
      </c>
      <c r="X12" s="0" t="n">
        <v>1999</v>
      </c>
      <c r="Y12" s="0" t="s">
        <v>138</v>
      </c>
      <c r="AA12" s="0" t="s">
        <v>45</v>
      </c>
      <c r="AC12" s="0" t="s">
        <v>58</v>
      </c>
      <c r="AE12" s="0" t="s">
        <v>142</v>
      </c>
    </row>
    <row collapsed="false" customFormat="false" customHeight="false" hidden="false" ht="12.65" outlineLevel="0" r="13">
      <c r="A13" s="0" t="s">
        <v>143</v>
      </c>
      <c r="B13" s="0" t="s">
        <v>144</v>
      </c>
      <c r="C13" s="0" t="s">
        <v>145</v>
      </c>
      <c r="D13" s="0" t="s">
        <v>145</v>
      </c>
      <c r="F13" s="0" t="n">
        <v>7937</v>
      </c>
      <c r="G13" s="0" t="n">
        <v>132</v>
      </c>
      <c r="H13" s="0" t="s">
        <v>146</v>
      </c>
      <c r="I13" s="0" t="s">
        <v>34</v>
      </c>
      <c r="J13" s="0" t="s">
        <v>64</v>
      </c>
      <c r="K13" s="0" t="n">
        <f aca="false">"1210"</f>
        <v>0</v>
      </c>
      <c r="L13" s="0" t="s">
        <v>36</v>
      </c>
      <c r="M13" s="0" t="n">
        <f aca="false">"0542"</f>
        <v>0</v>
      </c>
      <c r="N13" s="0" t="s">
        <v>37</v>
      </c>
      <c r="O13" s="0" t="s">
        <v>38</v>
      </c>
      <c r="P13" s="0" t="n">
        <f aca="false">"5042104071"</f>
        <v>0</v>
      </c>
      <c r="Q13" s="0" t="n">
        <f aca="false">"504201001"</f>
        <v>0</v>
      </c>
      <c r="R13" s="0" t="s">
        <v>147</v>
      </c>
      <c r="S13" s="0" t="s">
        <v>40</v>
      </c>
      <c r="T13" s="0" t="s">
        <v>148</v>
      </c>
      <c r="U13" s="0" t="s">
        <v>149</v>
      </c>
      <c r="V13" s="0" t="n">
        <v>1405420655</v>
      </c>
      <c r="W13" s="0" t="n">
        <v>4125</v>
      </c>
      <c r="X13" s="0" t="n">
        <v>15850</v>
      </c>
      <c r="Y13" s="0" t="s">
        <v>150</v>
      </c>
      <c r="Z13" s="0" t="s">
        <v>79</v>
      </c>
      <c r="AA13" s="0" t="s">
        <v>45</v>
      </c>
      <c r="AC13" s="0" t="s">
        <v>46</v>
      </c>
      <c r="AD13" s="0" t="s">
        <v>47</v>
      </c>
      <c r="AF13" s="0" t="s">
        <v>151</v>
      </c>
    </row>
    <row collapsed="false" customFormat="false" customHeight="false" hidden="false" ht="12.65" outlineLevel="0" r="14">
      <c r="A14" s="0" t="s">
        <v>152</v>
      </c>
      <c r="B14" s="0" t="s">
        <v>153</v>
      </c>
      <c r="C14" s="0" t="s">
        <v>154</v>
      </c>
      <c r="D14" s="0" t="s">
        <v>154</v>
      </c>
      <c r="F14" s="0" t="n">
        <v>7</v>
      </c>
      <c r="G14" s="0" t="n">
        <v>0</v>
      </c>
      <c r="H14" s="0" t="s">
        <v>155</v>
      </c>
      <c r="I14" s="0" t="s">
        <v>34</v>
      </c>
      <c r="J14" s="0" t="s">
        <v>64</v>
      </c>
      <c r="K14" s="0" t="n">
        <f aca="false">"1210"</f>
        <v>0</v>
      </c>
      <c r="L14" s="0" t="s">
        <v>36</v>
      </c>
      <c r="M14" s="0" t="n">
        <f aca="false">"0542"</f>
        <v>0</v>
      </c>
      <c r="N14" s="0" t="s">
        <v>37</v>
      </c>
      <c r="O14" s="0" t="s">
        <v>38</v>
      </c>
      <c r="P14" s="0" t="n">
        <f aca="false">"501603423322"</f>
        <v>0</v>
      </c>
      <c r="Q14" s="0" t="str">
        <f aca="false">""</f>
        <v/>
      </c>
      <c r="R14" s="0" t="s">
        <v>156</v>
      </c>
      <c r="S14" s="0" t="s">
        <v>40</v>
      </c>
      <c r="T14" s="0" t="s">
        <v>157</v>
      </c>
      <c r="U14" s="0" t="s">
        <v>158</v>
      </c>
      <c r="X14" s="0" t="n">
        <v>1999</v>
      </c>
      <c r="Z14" s="0" t="s">
        <v>89</v>
      </c>
      <c r="AA14" s="0" t="s">
        <v>45</v>
      </c>
      <c r="AC14" s="0" t="s">
        <v>159</v>
      </c>
      <c r="AE14" s="0" t="s">
        <v>160</v>
      </c>
      <c r="AF14" s="0" t="s">
        <v>161</v>
      </c>
      <c r="AG14" s="0" t="s">
        <v>162</v>
      </c>
      <c r="AH14" s="0" t="s">
        <v>163</v>
      </c>
      <c r="AI14" s="0" t="s">
        <v>164</v>
      </c>
      <c r="AJ14" s="0" t="s">
        <v>165</v>
      </c>
      <c r="AK14" s="0" t="s">
        <v>166</v>
      </c>
      <c r="AL14" s="0" t="s">
        <v>167</v>
      </c>
      <c r="AM14" s="0" t="s">
        <v>168</v>
      </c>
      <c r="AN14" s="0" t="s">
        <v>169</v>
      </c>
      <c r="AO14" s="0" t="s">
        <v>170</v>
      </c>
      <c r="AP14" s="0" t="s">
        <v>171</v>
      </c>
    </row>
    <row collapsed="false" customFormat="false" customHeight="false" hidden="false" ht="12.65" outlineLevel="0" r="15">
      <c r="A15" s="0" t="s">
        <v>172</v>
      </c>
      <c r="B15" s="0" t="s">
        <v>173</v>
      </c>
      <c r="C15" s="0" t="s">
        <v>174</v>
      </c>
      <c r="D15" s="0" t="s">
        <v>174</v>
      </c>
      <c r="F15" s="0" t="n">
        <v>4</v>
      </c>
      <c r="G15" s="0" t="n">
        <v>0</v>
      </c>
      <c r="H15" s="0" t="s">
        <v>175</v>
      </c>
      <c r="I15" s="0" t="s">
        <v>34</v>
      </c>
      <c r="J15" s="0" t="s">
        <v>64</v>
      </c>
      <c r="K15" s="0" t="n">
        <f aca="false">"1210"</f>
        <v>0</v>
      </c>
      <c r="L15" s="0" t="s">
        <v>36</v>
      </c>
      <c r="M15" s="0" t="n">
        <f aca="false">"0542"</f>
        <v>0</v>
      </c>
      <c r="N15" s="0" t="s">
        <v>37</v>
      </c>
      <c r="O15" s="0" t="s">
        <v>38</v>
      </c>
      <c r="P15" s="0" t="n">
        <f aca="false">"5038055706"</f>
        <v>0</v>
      </c>
      <c r="Q15" s="0" t="n">
        <f aca="false">"503801001"</f>
        <v>0</v>
      </c>
      <c r="R15" s="0" t="s">
        <v>176</v>
      </c>
      <c r="S15" s="0" t="s">
        <v>40</v>
      </c>
      <c r="T15" s="0" t="s">
        <v>177</v>
      </c>
      <c r="U15" s="0" t="s">
        <v>178</v>
      </c>
      <c r="V15" s="0" t="n">
        <v>1405420219</v>
      </c>
      <c r="W15" s="0" t="n">
        <v>4125</v>
      </c>
      <c r="X15" s="0" t="n">
        <v>15850</v>
      </c>
      <c r="Y15" s="0" t="s">
        <v>179</v>
      </c>
      <c r="Z15" s="0" t="s">
        <v>79</v>
      </c>
      <c r="AA15" s="0" t="s">
        <v>45</v>
      </c>
      <c r="AC15" s="0" t="s">
        <v>46</v>
      </c>
      <c r="AD15" s="0" t="s">
        <v>47</v>
      </c>
      <c r="AF15" s="0" t="s">
        <v>180</v>
      </c>
    </row>
    <row collapsed="false" customFormat="false" customHeight="false" hidden="false" ht="12.65" outlineLevel="0" r="16">
      <c r="A16" s="0" t="s">
        <v>181</v>
      </c>
      <c r="B16" s="0" t="s">
        <v>31</v>
      </c>
      <c r="C16" s="0" t="s">
        <v>32</v>
      </c>
      <c r="D16" s="0" t="s">
        <v>32</v>
      </c>
      <c r="F16" s="0" t="n">
        <v>12</v>
      </c>
      <c r="G16" s="0" t="n">
        <v>1</v>
      </c>
      <c r="H16" s="0" t="s">
        <v>33</v>
      </c>
      <c r="I16" s="0" t="s">
        <v>34</v>
      </c>
      <c r="J16" s="0" t="s">
        <v>35</v>
      </c>
      <c r="K16" s="0" t="n">
        <f aca="false">"1210"</f>
        <v>0</v>
      </c>
      <c r="L16" s="0" t="s">
        <v>36</v>
      </c>
      <c r="M16" s="0" t="n">
        <f aca="false">"0542"</f>
        <v>0</v>
      </c>
      <c r="N16" s="0" t="s">
        <v>37</v>
      </c>
      <c r="O16" s="0" t="s">
        <v>38</v>
      </c>
      <c r="P16" s="0" t="n">
        <f aca="false">"5038000471"</f>
        <v>0</v>
      </c>
      <c r="Q16" s="0" t="n">
        <f aca="false">"503801001"</f>
        <v>0</v>
      </c>
      <c r="R16" s="0" t="s">
        <v>39</v>
      </c>
      <c r="S16" s="0" t="s">
        <v>40</v>
      </c>
      <c r="T16" s="0" t="s">
        <v>41</v>
      </c>
      <c r="U16" s="0" t="s">
        <v>42</v>
      </c>
      <c r="V16" s="0" t="n">
        <v>1305422260</v>
      </c>
      <c r="W16" s="0" t="n">
        <v>4125</v>
      </c>
      <c r="X16" s="0" t="n">
        <v>1999</v>
      </c>
      <c r="Y16" s="0" t="s">
        <v>33</v>
      </c>
      <c r="Z16" s="0" t="s">
        <v>89</v>
      </c>
      <c r="AA16" s="0" t="s">
        <v>45</v>
      </c>
      <c r="AC16" s="0" t="s">
        <v>46</v>
      </c>
      <c r="AD16" s="0" t="s">
        <v>47</v>
      </c>
      <c r="AF16" s="0" t="s">
        <v>48</v>
      </c>
    </row>
    <row collapsed="false" customFormat="false" customHeight="false" hidden="false" ht="12.65" outlineLevel="0" r="17">
      <c r="A17" s="0" t="s">
        <v>182</v>
      </c>
      <c r="B17" s="0" t="s">
        <v>183</v>
      </c>
      <c r="C17" s="0" t="s">
        <v>184</v>
      </c>
      <c r="D17" s="0" t="s">
        <v>184</v>
      </c>
      <c r="F17" s="0" t="n">
        <v>2506</v>
      </c>
      <c r="G17" s="0" t="n">
        <v>42</v>
      </c>
      <c r="H17" s="0" t="s">
        <v>185</v>
      </c>
      <c r="I17" s="0" t="s">
        <v>34</v>
      </c>
      <c r="J17" s="0" t="s">
        <v>64</v>
      </c>
      <c r="K17" s="0" t="n">
        <f aca="false">"1210"</f>
        <v>0</v>
      </c>
      <c r="L17" s="0" t="s">
        <v>36</v>
      </c>
      <c r="M17" s="0" t="n">
        <f aca="false">"0542"</f>
        <v>0</v>
      </c>
      <c r="N17" s="0" t="s">
        <v>37</v>
      </c>
      <c r="O17" s="0" t="s">
        <v>38</v>
      </c>
      <c r="P17" s="0" t="n">
        <f aca="false">"5042122112"</f>
        <v>0</v>
      </c>
      <c r="Q17" s="0" t="n">
        <f aca="false">"504201001"</f>
        <v>0</v>
      </c>
      <c r="R17" s="0" t="s">
        <v>186</v>
      </c>
      <c r="S17" s="0" t="s">
        <v>40</v>
      </c>
      <c r="T17" s="0" t="s">
        <v>187</v>
      </c>
      <c r="U17" s="0" t="s">
        <v>188</v>
      </c>
      <c r="X17" s="0" t="n">
        <v>15850</v>
      </c>
      <c r="AA17" s="0" t="s">
        <v>45</v>
      </c>
      <c r="AE17" s="0" t="s">
        <v>189</v>
      </c>
    </row>
    <row collapsed="false" customFormat="false" customHeight="false" hidden="false" ht="12.65" outlineLevel="0" r="18">
      <c r="A18" s="0" t="s">
        <v>190</v>
      </c>
      <c r="B18" s="0" t="s">
        <v>191</v>
      </c>
      <c r="C18" s="0" t="s">
        <v>192</v>
      </c>
      <c r="D18" s="0" t="s">
        <v>192</v>
      </c>
      <c r="F18" s="0" t="n">
        <v>4123</v>
      </c>
      <c r="G18" s="0" t="n">
        <v>69</v>
      </c>
      <c r="H18" s="0" t="s">
        <v>193</v>
      </c>
      <c r="I18" s="0" t="s">
        <v>34</v>
      </c>
      <c r="J18" s="0" t="s">
        <v>64</v>
      </c>
      <c r="K18" s="0" t="n">
        <f aca="false">"1210"</f>
        <v>0</v>
      </c>
      <c r="L18" s="0" t="s">
        <v>36</v>
      </c>
      <c r="M18" s="0" t="n">
        <f aca="false">"0542"</f>
        <v>0</v>
      </c>
      <c r="N18" s="0" t="s">
        <v>37</v>
      </c>
      <c r="O18" s="0" t="s">
        <v>38</v>
      </c>
      <c r="P18" s="0" t="n">
        <f aca="false">"502301224851"</f>
        <v>0</v>
      </c>
      <c r="Q18" s="0" t="str">
        <f aca="false">""</f>
        <v/>
      </c>
      <c r="R18" s="0" t="s">
        <v>194</v>
      </c>
      <c r="S18" s="0" t="s">
        <v>40</v>
      </c>
      <c r="T18" s="0" t="s">
        <v>195</v>
      </c>
      <c r="U18" s="0" t="s">
        <v>196</v>
      </c>
      <c r="V18" s="0" t="n">
        <v>1405420318</v>
      </c>
      <c r="W18" s="0" t="n">
        <v>1999</v>
      </c>
      <c r="X18" s="0" t="n">
        <v>1999</v>
      </c>
      <c r="Y18" s="0" t="s">
        <v>197</v>
      </c>
      <c r="Z18" s="0" t="s">
        <v>79</v>
      </c>
      <c r="AA18" s="0" t="s">
        <v>45</v>
      </c>
      <c r="AC18" s="0" t="s">
        <v>159</v>
      </c>
      <c r="AE18" s="0" t="s">
        <v>198</v>
      </c>
      <c r="AF18" s="0" t="s">
        <v>199</v>
      </c>
      <c r="AG18" s="0" t="s">
        <v>200</v>
      </c>
      <c r="AH18" s="0" t="s">
        <v>201</v>
      </c>
      <c r="AI18" s="0" t="s">
        <v>202</v>
      </c>
      <c r="AJ18" s="0" t="s">
        <v>165</v>
      </c>
      <c r="AK18" s="0" t="s">
        <v>166</v>
      </c>
      <c r="AL18" s="0" t="s">
        <v>167</v>
      </c>
      <c r="AM18" s="0" t="s">
        <v>168</v>
      </c>
      <c r="AN18" s="0" t="s">
        <v>169</v>
      </c>
      <c r="AO18" s="0" t="s">
        <v>203</v>
      </c>
      <c r="AP18" s="0" t="s">
        <v>204</v>
      </c>
    </row>
    <row collapsed="false" customFormat="false" customHeight="false" hidden="false" ht="12.65" outlineLevel="0" r="19">
      <c r="A19" s="0" t="s">
        <v>205</v>
      </c>
      <c r="B19" s="0" t="s">
        <v>206</v>
      </c>
      <c r="C19" s="0" t="s">
        <v>207</v>
      </c>
      <c r="D19" s="0" t="s">
        <v>207</v>
      </c>
      <c r="F19" s="0" t="n">
        <v>6</v>
      </c>
      <c r="G19" s="0" t="n">
        <v>0</v>
      </c>
      <c r="H19" s="0" t="s">
        <v>208</v>
      </c>
      <c r="I19" s="0" t="s">
        <v>34</v>
      </c>
      <c r="J19" s="0" t="s">
        <v>64</v>
      </c>
      <c r="K19" s="0" t="n">
        <f aca="false">"1210"</f>
        <v>0</v>
      </c>
      <c r="L19" s="0" t="s">
        <v>36</v>
      </c>
      <c r="M19" s="0" t="n">
        <f aca="false">"0542"</f>
        <v>0</v>
      </c>
      <c r="N19" s="0" t="s">
        <v>37</v>
      </c>
      <c r="O19" s="0" t="s">
        <v>38</v>
      </c>
      <c r="P19" s="0" t="n">
        <f aca="false">"7715693927"</f>
        <v>0</v>
      </c>
      <c r="Q19" s="0" t="n">
        <f aca="false">"771501001"</f>
        <v>0</v>
      </c>
      <c r="R19" s="0" t="s">
        <v>209</v>
      </c>
      <c r="S19" s="0" t="s">
        <v>40</v>
      </c>
      <c r="T19" s="0" t="s">
        <v>210</v>
      </c>
      <c r="U19" s="0" t="s">
        <v>211</v>
      </c>
      <c r="V19" s="0" t="s">
        <v>212</v>
      </c>
      <c r="W19" s="0" t="n">
        <v>1405420667</v>
      </c>
      <c r="X19" s="0" t="n">
        <v>15850</v>
      </c>
      <c r="Y19" s="0" t="n">
        <v>15850</v>
      </c>
      <c r="Z19" s="0" t="s">
        <v>89</v>
      </c>
      <c r="AA19" s="0" t="s">
        <v>45</v>
      </c>
      <c r="AC19" s="0" t="n">
        <v>1</v>
      </c>
      <c r="AF19" s="0" t="s">
        <v>213</v>
      </c>
      <c r="AG19" s="0" t="s">
        <v>214</v>
      </c>
      <c r="AH19" s="0" t="s">
        <v>215</v>
      </c>
      <c r="AI19" s="0" t="s">
        <v>216</v>
      </c>
    </row>
    <row collapsed="false" customFormat="false" customHeight="false" hidden="false" ht="12.65" outlineLevel="0" r="20">
      <c r="A20" s="0" t="s">
        <v>217</v>
      </c>
      <c r="B20" s="0" t="s">
        <v>218</v>
      </c>
      <c r="C20" s="0" t="s">
        <v>219</v>
      </c>
      <c r="D20" s="0" t="s">
        <v>219</v>
      </c>
      <c r="F20" s="0" t="n">
        <v>1050</v>
      </c>
      <c r="G20" s="0" t="n">
        <v>17</v>
      </c>
      <c r="H20" s="0" t="s">
        <v>220</v>
      </c>
      <c r="I20" s="0" t="s">
        <v>34</v>
      </c>
      <c r="J20" s="0" t="s">
        <v>64</v>
      </c>
      <c r="K20" s="0" t="n">
        <f aca="false">"1210"</f>
        <v>0</v>
      </c>
      <c r="L20" s="0" t="s">
        <v>36</v>
      </c>
      <c r="M20" s="0" t="n">
        <f aca="false">"0542"</f>
        <v>0</v>
      </c>
      <c r="N20" s="0" t="s">
        <v>37</v>
      </c>
      <c r="O20" s="0" t="s">
        <v>38</v>
      </c>
      <c r="P20" s="0" t="n">
        <f aca="false">"5038044158"</f>
        <v>0</v>
      </c>
      <c r="Q20" s="0" t="n">
        <f aca="false">"503801001"</f>
        <v>0</v>
      </c>
      <c r="R20" s="0" t="s">
        <v>221</v>
      </c>
      <c r="S20" s="0" t="s">
        <v>132</v>
      </c>
      <c r="T20" s="0" t="s">
        <v>222</v>
      </c>
      <c r="U20" s="0" t="s">
        <v>223</v>
      </c>
      <c r="X20" s="0" t="n">
        <v>1999</v>
      </c>
      <c r="Z20" s="0" t="s">
        <v>89</v>
      </c>
      <c r="AA20" s="0" t="s">
        <v>224</v>
      </c>
      <c r="AE20" s="0" t="s">
        <v>225</v>
      </c>
    </row>
    <row collapsed="false" customFormat="false" customHeight="false" hidden="false" ht="12.65" outlineLevel="0" r="21">
      <c r="A21" s="0" t="s">
        <v>226</v>
      </c>
      <c r="B21" s="0" t="s">
        <v>227</v>
      </c>
      <c r="C21" s="0" t="s">
        <v>228</v>
      </c>
      <c r="D21" s="0" t="s">
        <v>228</v>
      </c>
      <c r="F21" s="0" t="n">
        <v>8902</v>
      </c>
      <c r="G21" s="0" t="n">
        <v>148</v>
      </c>
      <c r="H21" s="0" t="s">
        <v>229</v>
      </c>
      <c r="I21" s="0" t="s">
        <v>34</v>
      </c>
      <c r="J21" s="0" t="s">
        <v>64</v>
      </c>
      <c r="K21" s="0" t="n">
        <f aca="false">"1210"</f>
        <v>0</v>
      </c>
      <c r="L21" s="0" t="s">
        <v>36</v>
      </c>
      <c r="M21" s="0" t="n">
        <f aca="false">"0542"</f>
        <v>0</v>
      </c>
      <c r="N21" s="0" t="s">
        <v>37</v>
      </c>
      <c r="O21" s="0" t="s">
        <v>38</v>
      </c>
      <c r="P21" s="0" t="n">
        <f aca="false">"7706796919"</f>
        <v>0</v>
      </c>
      <c r="Q21" s="0" t="n">
        <f aca="false">"770601001"</f>
        <v>0</v>
      </c>
      <c r="R21" s="0" t="s">
        <v>230</v>
      </c>
      <c r="S21" s="0" t="s">
        <v>40</v>
      </c>
      <c r="T21" s="0" t="s">
        <v>231</v>
      </c>
      <c r="U21" s="0" t="s">
        <v>232</v>
      </c>
      <c r="X21" s="0" t="n">
        <v>15850</v>
      </c>
      <c r="AA21" s="0" t="s">
        <v>45</v>
      </c>
      <c r="AE21" s="0" t="s">
        <v>233</v>
      </c>
      <c r="AF21" s="0" t="s">
        <v>234</v>
      </c>
      <c r="AG21" s="0" t="s">
        <v>235</v>
      </c>
    </row>
    <row collapsed="false" customFormat="false" customHeight="false" hidden="false" ht="12.65" outlineLevel="0" r="22">
      <c r="A22" s="0" t="s">
        <v>236</v>
      </c>
      <c r="B22" s="0" t="s">
        <v>237</v>
      </c>
      <c r="C22" s="0" t="s">
        <v>238</v>
      </c>
      <c r="D22" s="0" t="s">
        <v>238</v>
      </c>
      <c r="F22" s="0" t="n">
        <v>2</v>
      </c>
      <c r="G22" s="0" t="n">
        <v>0</v>
      </c>
      <c r="H22" s="0" t="s">
        <v>239</v>
      </c>
      <c r="I22" s="0" t="s">
        <v>34</v>
      </c>
      <c r="J22" s="0" t="s">
        <v>35</v>
      </c>
      <c r="K22" s="0" t="n">
        <f aca="false">"1210"</f>
        <v>0</v>
      </c>
      <c r="L22" s="0" t="s">
        <v>36</v>
      </c>
      <c r="M22" s="0" t="n">
        <f aca="false">"0542"</f>
        <v>0</v>
      </c>
      <c r="N22" s="0" t="s">
        <v>37</v>
      </c>
      <c r="O22" s="0" t="s">
        <v>38</v>
      </c>
      <c r="P22" s="0" t="n">
        <f aca="false">"5016011744"</f>
        <v>0</v>
      </c>
      <c r="Q22" s="0" t="n">
        <f aca="false">"501601001"</f>
        <v>0</v>
      </c>
      <c r="R22" s="0" t="s">
        <v>240</v>
      </c>
      <c r="S22" s="0" t="s">
        <v>40</v>
      </c>
      <c r="T22" s="0" t="s">
        <v>241</v>
      </c>
      <c r="U22" s="0" t="s">
        <v>242</v>
      </c>
      <c r="V22" s="0" t="n">
        <v>1405420251</v>
      </c>
      <c r="W22" s="0" t="n">
        <v>4125</v>
      </c>
      <c r="X22" s="0" t="n">
        <v>1999</v>
      </c>
      <c r="Y22" s="0" t="s">
        <v>239</v>
      </c>
      <c r="Z22" s="0" t="s">
        <v>79</v>
      </c>
      <c r="AA22" s="0" t="s">
        <v>45</v>
      </c>
      <c r="AC22" s="0" t="s">
        <v>46</v>
      </c>
      <c r="AD22" s="0" t="s">
        <v>47</v>
      </c>
      <c r="AF22" s="0" t="s">
        <v>243</v>
      </c>
    </row>
    <row collapsed="false" customFormat="false" customHeight="false" hidden="false" ht="12.65" outlineLevel="0" r="23">
      <c r="A23" s="0" t="s">
        <v>244</v>
      </c>
      <c r="B23" s="0" t="s">
        <v>245</v>
      </c>
      <c r="C23" s="0" t="s">
        <v>246</v>
      </c>
      <c r="D23" s="0" t="s">
        <v>246</v>
      </c>
      <c r="F23" s="0" t="n">
        <v>807</v>
      </c>
      <c r="G23" s="0" t="n">
        <v>14</v>
      </c>
      <c r="H23" s="0" t="s">
        <v>239</v>
      </c>
      <c r="I23" s="0" t="s">
        <v>34</v>
      </c>
      <c r="J23" s="0" t="s">
        <v>64</v>
      </c>
      <c r="K23" s="0" t="n">
        <f aca="false">"1210"</f>
        <v>0</v>
      </c>
      <c r="L23" s="0" t="s">
        <v>36</v>
      </c>
      <c r="M23" s="0" t="n">
        <f aca="false">"0542"</f>
        <v>0</v>
      </c>
      <c r="N23" s="0" t="s">
        <v>37</v>
      </c>
      <c r="O23" s="0" t="s">
        <v>38</v>
      </c>
      <c r="P23" s="0" t="n">
        <f aca="false">"5016011744"</f>
        <v>0</v>
      </c>
      <c r="Q23" s="0" t="n">
        <f aca="false">"501601001"</f>
        <v>0</v>
      </c>
      <c r="R23" s="0" t="s">
        <v>240</v>
      </c>
      <c r="S23" s="0" t="s">
        <v>40</v>
      </c>
      <c r="T23" s="0" t="s">
        <v>247</v>
      </c>
      <c r="U23" s="0" t="s">
        <v>242</v>
      </c>
      <c r="V23" s="0" t="n">
        <v>1405420251</v>
      </c>
      <c r="W23" s="0" t="n">
        <v>4125</v>
      </c>
      <c r="X23" s="0" t="n">
        <v>15850</v>
      </c>
      <c r="Y23" s="0" t="s">
        <v>239</v>
      </c>
      <c r="Z23" s="0" t="s">
        <v>89</v>
      </c>
      <c r="AA23" s="0" t="s">
        <v>45</v>
      </c>
      <c r="AC23" s="0" t="s">
        <v>46</v>
      </c>
      <c r="AD23" s="0" t="s">
        <v>47</v>
      </c>
      <c r="AF23" s="0" t="s">
        <v>248</v>
      </c>
    </row>
    <row collapsed="false" customFormat="false" customHeight="false" hidden="false" ht="12.65" outlineLevel="0" r="24">
      <c r="A24" s="0" t="s">
        <v>249</v>
      </c>
      <c r="B24" s="0" t="s">
        <v>250</v>
      </c>
      <c r="C24" s="0" t="s">
        <v>251</v>
      </c>
      <c r="D24" s="0" t="s">
        <v>251</v>
      </c>
      <c r="F24" s="0" t="n">
        <v>809</v>
      </c>
      <c r="G24" s="0" t="n">
        <v>14</v>
      </c>
      <c r="H24" s="0" t="s">
        <v>239</v>
      </c>
      <c r="I24" s="0" t="s">
        <v>34</v>
      </c>
      <c r="J24" s="0" t="s">
        <v>64</v>
      </c>
      <c r="K24" s="0" t="n">
        <f aca="false">"1210"</f>
        <v>0</v>
      </c>
      <c r="L24" s="0" t="s">
        <v>36</v>
      </c>
      <c r="M24" s="0" t="n">
        <f aca="false">"0542"</f>
        <v>0</v>
      </c>
      <c r="N24" s="0" t="s">
        <v>37</v>
      </c>
      <c r="O24" s="0" t="s">
        <v>38</v>
      </c>
      <c r="P24" s="0" t="n">
        <f aca="false">"5016011744"</f>
        <v>0</v>
      </c>
      <c r="Q24" s="0" t="n">
        <f aca="false">"501601001"</f>
        <v>0</v>
      </c>
      <c r="R24" s="0" t="s">
        <v>240</v>
      </c>
      <c r="S24" s="0" t="s">
        <v>40</v>
      </c>
      <c r="T24" s="0" t="s">
        <v>247</v>
      </c>
      <c r="U24" s="0" t="s">
        <v>242</v>
      </c>
      <c r="V24" s="0" t="n">
        <v>1405420251</v>
      </c>
      <c r="W24" s="0" t="n">
        <v>4125</v>
      </c>
      <c r="Y24" s="0" t="s">
        <v>239</v>
      </c>
      <c r="AA24" s="0" t="s">
        <v>45</v>
      </c>
      <c r="AC24" s="0" t="s">
        <v>46</v>
      </c>
      <c r="AD24" s="0" t="s">
        <v>47</v>
      </c>
      <c r="AF24" s="0" t="s">
        <v>248</v>
      </c>
    </row>
    <row collapsed="false" customFormat="false" customHeight="false" hidden="false" ht="12.65" outlineLevel="0" r="25">
      <c r="A25" s="0" t="s">
        <v>252</v>
      </c>
      <c r="B25" s="0" t="s">
        <v>253</v>
      </c>
      <c r="C25" s="0" t="s">
        <v>254</v>
      </c>
      <c r="D25" s="0" t="s">
        <v>254</v>
      </c>
      <c r="F25" s="0" t="n">
        <v>28</v>
      </c>
      <c r="G25" s="0" t="n">
        <v>0</v>
      </c>
      <c r="H25" s="0" t="s">
        <v>255</v>
      </c>
      <c r="I25" s="0" t="s">
        <v>34</v>
      </c>
      <c r="J25" s="0" t="s">
        <v>64</v>
      </c>
      <c r="K25" s="0" t="n">
        <f aca="false">"1210"</f>
        <v>0</v>
      </c>
      <c r="L25" s="0" t="s">
        <v>36</v>
      </c>
      <c r="M25" s="0" t="n">
        <f aca="false">"0767"</f>
        <v>0</v>
      </c>
      <c r="N25" s="0" t="s">
        <v>53</v>
      </c>
      <c r="O25" s="0" t="s">
        <v>54</v>
      </c>
      <c r="P25" s="0" t="n">
        <f aca="false">"1215103008"</f>
        <v>0</v>
      </c>
      <c r="Q25" s="0" t="n">
        <f aca="false">"121501001"</f>
        <v>0</v>
      </c>
      <c r="R25" s="0" t="s">
        <v>256</v>
      </c>
      <c r="S25" s="0" t="s">
        <v>40</v>
      </c>
      <c r="T25" s="0" t="s">
        <v>257</v>
      </c>
      <c r="U25" s="0" t="s">
        <v>258</v>
      </c>
      <c r="V25" s="0" t="n">
        <v>1407670015</v>
      </c>
      <c r="W25" s="0" t="n">
        <v>3723</v>
      </c>
      <c r="X25" s="0" t="n">
        <v>3723</v>
      </c>
      <c r="Y25" s="0" t="s">
        <v>259</v>
      </c>
      <c r="Z25" s="0" t="s">
        <v>138</v>
      </c>
      <c r="AA25" s="0" t="s">
        <v>224</v>
      </c>
      <c r="AE25" s="0" t="s">
        <v>260</v>
      </c>
      <c r="AF25" s="0" t="s">
        <v>261</v>
      </c>
      <c r="AG25" s="0" t="s">
        <v>262</v>
      </c>
      <c r="AH25" s="0" t="s">
        <v>263</v>
      </c>
      <c r="AI25" s="0" t="s">
        <v>166</v>
      </c>
      <c r="AJ25" s="0" t="s">
        <v>264</v>
      </c>
      <c r="AK25" s="0" t="s">
        <v>265</v>
      </c>
    </row>
    <row collapsed="false" customFormat="false" customHeight="false" hidden="false" ht="12.65" outlineLevel="0" r="26">
      <c r="A26" s="0" t="s">
        <v>266</v>
      </c>
      <c r="B26" s="0" t="s">
        <v>267</v>
      </c>
      <c r="C26" s="0" t="s">
        <v>268</v>
      </c>
      <c r="D26" s="0" t="s">
        <v>268</v>
      </c>
      <c r="F26" s="0" t="n">
        <v>21</v>
      </c>
      <c r="G26" s="0" t="n">
        <v>1</v>
      </c>
      <c r="H26" s="0" t="s">
        <v>269</v>
      </c>
      <c r="I26" s="0" t="s">
        <v>34</v>
      </c>
      <c r="J26" s="0" t="s">
        <v>64</v>
      </c>
      <c r="K26" s="0" t="n">
        <f aca="false">"1210"</f>
        <v>0</v>
      </c>
      <c r="L26" s="0" t="s">
        <v>36</v>
      </c>
      <c r="M26" s="0" t="n">
        <f aca="false">"0767"</f>
        <v>0</v>
      </c>
      <c r="N26" s="0" t="s">
        <v>53</v>
      </c>
      <c r="O26" s="0" t="s">
        <v>54</v>
      </c>
      <c r="P26" s="0" t="n">
        <f aca="false">"1201998091"</f>
        <v>0</v>
      </c>
      <c r="Q26" s="0" t="n">
        <f aca="false">"120101001"</f>
        <v>0</v>
      </c>
      <c r="R26" s="0" t="s">
        <v>270</v>
      </c>
      <c r="S26" s="0" t="s">
        <v>40</v>
      </c>
      <c r="T26" s="0" t="s">
        <v>271</v>
      </c>
      <c r="U26" s="0" t="s">
        <v>272</v>
      </c>
      <c r="V26" s="0" t="s">
        <v>273</v>
      </c>
      <c r="AA26" s="0" t="s">
        <v>45</v>
      </c>
      <c r="AC26" s="0" t="n">
        <v>0</v>
      </c>
      <c r="AD26" s="0" t="s">
        <v>58</v>
      </c>
      <c r="AF26" s="0" t="s">
        <v>274</v>
      </c>
    </row>
    <row collapsed="false" customFormat="false" customHeight="false" hidden="false" ht="12.65" outlineLevel="0" r="27">
      <c r="A27" s="0" t="s">
        <v>275</v>
      </c>
      <c r="B27" s="0" t="s">
        <v>276</v>
      </c>
      <c r="C27" s="0" t="s">
        <v>277</v>
      </c>
      <c r="D27" s="0" t="s">
        <v>277</v>
      </c>
      <c r="F27" s="0" t="n">
        <v>50</v>
      </c>
      <c r="G27" s="0" t="n">
        <v>1</v>
      </c>
      <c r="H27" s="0" t="s">
        <v>278</v>
      </c>
      <c r="I27" s="0" t="s">
        <v>34</v>
      </c>
      <c r="J27" s="0" t="s">
        <v>64</v>
      </c>
      <c r="K27" s="0" t="n">
        <f aca="false">"1210"</f>
        <v>0</v>
      </c>
      <c r="L27" s="0" t="s">
        <v>36</v>
      </c>
      <c r="M27" s="0" t="n">
        <f aca="false">"0767"</f>
        <v>0</v>
      </c>
      <c r="N27" s="0" t="s">
        <v>53</v>
      </c>
      <c r="O27" s="0" t="s">
        <v>54</v>
      </c>
      <c r="P27" s="0" t="n">
        <f aca="false">"1215092229"</f>
        <v>0</v>
      </c>
      <c r="Q27" s="0" t="n">
        <f aca="false">"121501001"</f>
        <v>0</v>
      </c>
      <c r="R27" s="0" t="s">
        <v>279</v>
      </c>
      <c r="S27" s="0" t="s">
        <v>40</v>
      </c>
      <c r="T27" s="0" t="s">
        <v>280</v>
      </c>
      <c r="U27" s="0" t="s">
        <v>281</v>
      </c>
      <c r="V27" s="0" t="n">
        <v>1407670021</v>
      </c>
      <c r="W27" s="0" t="n">
        <v>4304</v>
      </c>
      <c r="X27" s="0" t="n">
        <v>4304</v>
      </c>
      <c r="Y27" s="0" t="s">
        <v>259</v>
      </c>
      <c r="Z27" s="0" t="s">
        <v>138</v>
      </c>
      <c r="AA27" s="0" t="s">
        <v>224</v>
      </c>
      <c r="AE27" s="0" t="s">
        <v>260</v>
      </c>
      <c r="AF27" s="0" t="s">
        <v>282</v>
      </c>
      <c r="AG27" s="0" t="s">
        <v>283</v>
      </c>
      <c r="AH27" s="0" t="s">
        <v>284</v>
      </c>
      <c r="AI27" s="0" t="s">
        <v>285</v>
      </c>
      <c r="AJ27" s="0" t="s">
        <v>283</v>
      </c>
      <c r="AK27" s="0" t="s">
        <v>286</v>
      </c>
      <c r="AL27" s="0" t="s">
        <v>287</v>
      </c>
      <c r="AM27" s="0" t="s">
        <v>288</v>
      </c>
      <c r="AN27" s="0" t="s">
        <v>285</v>
      </c>
      <c r="AO27" s="0" t="s">
        <v>289</v>
      </c>
      <c r="AP27" s="0" t="s">
        <v>283</v>
      </c>
      <c r="AQ27" s="0" t="s">
        <v>290</v>
      </c>
      <c r="AR27" s="0" t="s">
        <v>287</v>
      </c>
      <c r="AS27" s="0" t="s">
        <v>288</v>
      </c>
      <c r="AT27" s="0" t="s">
        <v>291</v>
      </c>
      <c r="AU27" s="0" t="s">
        <v>292</v>
      </c>
      <c r="AV27" s="0" t="s">
        <v>263</v>
      </c>
      <c r="AW27" s="0" t="s">
        <v>166</v>
      </c>
      <c r="AX27" s="0" t="s">
        <v>264</v>
      </c>
      <c r="AY27" s="0" t="s">
        <v>293</v>
      </c>
    </row>
    <row collapsed="false" customFormat="false" customHeight="false" hidden="false" ht="12.65" outlineLevel="0" r="28">
      <c r="A28" s="0" t="s">
        <v>294</v>
      </c>
      <c r="B28" s="0" t="s">
        <v>295</v>
      </c>
      <c r="C28" s="0" t="s">
        <v>296</v>
      </c>
      <c r="D28" s="0" t="s">
        <v>296</v>
      </c>
      <c r="F28" s="0" t="n">
        <v>3976</v>
      </c>
      <c r="G28" s="0" t="n">
        <v>66</v>
      </c>
      <c r="H28" s="0" t="s">
        <v>297</v>
      </c>
      <c r="I28" s="0" t="s">
        <v>34</v>
      </c>
      <c r="J28" s="0" t="s">
        <v>35</v>
      </c>
      <c r="K28" s="0" t="n">
        <f aca="false">"1210"</f>
        <v>0</v>
      </c>
      <c r="L28" s="0" t="s">
        <v>36</v>
      </c>
      <c r="M28" s="0" t="n">
        <f aca="false">"0542"</f>
        <v>0</v>
      </c>
      <c r="N28" s="0" t="s">
        <v>37</v>
      </c>
      <c r="O28" s="0" t="s">
        <v>38</v>
      </c>
      <c r="P28" s="0" t="n">
        <f aca="false">"7709932581"</f>
        <v>0</v>
      </c>
      <c r="Q28" s="0" t="n">
        <f aca="false">"770901001"</f>
        <v>0</v>
      </c>
      <c r="R28" s="0" t="s">
        <v>298</v>
      </c>
      <c r="S28" s="0" t="s">
        <v>40</v>
      </c>
      <c r="T28" s="0" t="s">
        <v>299</v>
      </c>
      <c r="U28" s="0" t="s">
        <v>300</v>
      </c>
      <c r="V28" s="0" t="n">
        <v>1405420117</v>
      </c>
      <c r="W28" s="0" t="n">
        <v>4125</v>
      </c>
      <c r="X28" s="0" t="n">
        <v>1999</v>
      </c>
      <c r="Y28" s="0" t="s">
        <v>297</v>
      </c>
      <c r="AA28" s="0" t="s">
        <v>45</v>
      </c>
      <c r="AC28" s="0" t="s">
        <v>46</v>
      </c>
      <c r="AD28" s="0" t="s">
        <v>47</v>
      </c>
      <c r="AF28" s="0" t="s">
        <v>301</v>
      </c>
    </row>
    <row collapsed="false" customFormat="false" customHeight="false" hidden="false" ht="12.65" outlineLevel="0" r="29">
      <c r="A29" s="0" t="s">
        <v>302</v>
      </c>
      <c r="B29" s="0" t="s">
        <v>303</v>
      </c>
      <c r="D29" s="0" t="s">
        <v>304</v>
      </c>
      <c r="I29" s="0" t="s">
        <v>34</v>
      </c>
      <c r="J29" s="0" t="s">
        <v>305</v>
      </c>
      <c r="K29" s="0" t="n">
        <f aca="false">"1210"</f>
        <v>0</v>
      </c>
      <c r="L29" s="0" t="s">
        <v>36</v>
      </c>
      <c r="M29" s="0" t="n">
        <f aca="false">"0767"</f>
        <v>0</v>
      </c>
      <c r="N29" s="0" t="s">
        <v>53</v>
      </c>
      <c r="O29" s="0" t="s">
        <v>54</v>
      </c>
      <c r="P29" s="0" t="n">
        <f aca="false">"1215156708"</f>
        <v>0</v>
      </c>
      <c r="Q29" s="1" t="s">
        <v>306</v>
      </c>
      <c r="R29" s="0" t="s">
        <v>307</v>
      </c>
      <c r="S29" s="0" t="s">
        <v>40</v>
      </c>
      <c r="T29" s="0" t="s">
        <v>308</v>
      </c>
      <c r="U29" s="0" t="s">
        <v>309</v>
      </c>
      <c r="X29" s="0" t="n">
        <v>15850</v>
      </c>
      <c r="AA29" s="0" t="s">
        <v>45</v>
      </c>
      <c r="AC29" s="0" t="s">
        <v>310</v>
      </c>
      <c r="AD29" s="0" t="s">
        <v>311</v>
      </c>
      <c r="AE29" s="0" t="s">
        <v>312</v>
      </c>
    </row>
    <row collapsed="false" customFormat="false" customHeight="false" hidden="false" ht="12.65" outlineLevel="0" r="30">
      <c r="A30" s="0" t="s">
        <v>313</v>
      </c>
      <c r="B30" s="0" t="s">
        <v>314</v>
      </c>
      <c r="C30" s="0" t="s">
        <v>315</v>
      </c>
      <c r="D30" s="0" t="s">
        <v>315</v>
      </c>
      <c r="F30" s="0" t="n">
        <v>115</v>
      </c>
      <c r="G30" s="0" t="n">
        <v>2</v>
      </c>
      <c r="H30" s="0" t="s">
        <v>316</v>
      </c>
      <c r="I30" s="0" t="s">
        <v>34</v>
      </c>
      <c r="J30" s="0" t="s">
        <v>64</v>
      </c>
      <c r="K30" s="0" t="n">
        <f aca="false">"1210"</f>
        <v>0</v>
      </c>
      <c r="L30" s="0" t="s">
        <v>36</v>
      </c>
      <c r="M30" s="0" t="n">
        <f aca="false">"0767"</f>
        <v>0</v>
      </c>
      <c r="N30" s="0" t="s">
        <v>53</v>
      </c>
      <c r="O30" s="0" t="s">
        <v>54</v>
      </c>
      <c r="P30" s="0" t="n">
        <f aca="false">"1215046938"</f>
        <v>0</v>
      </c>
      <c r="Q30" s="0" t="n">
        <f aca="false">"121501001"</f>
        <v>0</v>
      </c>
      <c r="R30" s="0" t="s">
        <v>317</v>
      </c>
      <c r="S30" s="0" t="s">
        <v>132</v>
      </c>
      <c r="T30" s="0" t="s">
        <v>318</v>
      </c>
      <c r="U30" s="0" t="s">
        <v>319</v>
      </c>
      <c r="X30" s="0" t="n">
        <v>1999</v>
      </c>
      <c r="AA30" s="0" t="s">
        <v>45</v>
      </c>
      <c r="AC30" s="0" t="s">
        <v>320</v>
      </c>
      <c r="AE30" s="0" t="s">
        <v>321</v>
      </c>
    </row>
    <row collapsed="false" customFormat="false" customHeight="false" hidden="false" ht="12.65" outlineLevel="0" r="31">
      <c r="A31" s="0" t="s">
        <v>322</v>
      </c>
      <c r="B31" s="0" t="s">
        <v>323</v>
      </c>
      <c r="C31" s="0" t="s">
        <v>324</v>
      </c>
      <c r="D31" s="0" t="s">
        <v>324</v>
      </c>
      <c r="F31" s="0" t="n">
        <v>16</v>
      </c>
      <c r="G31" s="0" t="n">
        <v>0</v>
      </c>
      <c r="H31" s="0" t="s">
        <v>325</v>
      </c>
      <c r="I31" s="0" t="s">
        <v>34</v>
      </c>
      <c r="J31" s="0" t="s">
        <v>35</v>
      </c>
      <c r="K31" s="0" t="n">
        <f aca="false">"1210"</f>
        <v>0</v>
      </c>
      <c r="L31" s="0" t="s">
        <v>36</v>
      </c>
      <c r="M31" s="0" t="n">
        <f aca="false">"0659"</f>
        <v>0</v>
      </c>
      <c r="N31" s="0" t="s">
        <v>74</v>
      </c>
      <c r="O31" s="0" t="s">
        <v>75</v>
      </c>
      <c r="P31" s="0" t="n">
        <f aca="false">"2130092060"</f>
        <v>0</v>
      </c>
      <c r="Q31" s="0" t="n">
        <f aca="false">"213001001"</f>
        <v>0</v>
      </c>
      <c r="R31" s="0" t="s">
        <v>326</v>
      </c>
      <c r="S31" s="0" t="s">
        <v>132</v>
      </c>
      <c r="T31" s="0" t="s">
        <v>327</v>
      </c>
      <c r="U31" s="0" t="s">
        <v>328</v>
      </c>
      <c r="X31" s="0" t="n">
        <v>15850</v>
      </c>
      <c r="AA31" s="0" t="s">
        <v>45</v>
      </c>
      <c r="AE31" s="0" t="s">
        <v>329</v>
      </c>
    </row>
    <row collapsed="false" customFormat="false" customHeight="false" hidden="false" ht="12.65" outlineLevel="0" r="32">
      <c r="A32" s="0" t="s">
        <v>330</v>
      </c>
      <c r="B32" s="0" t="s">
        <v>331</v>
      </c>
      <c r="C32" s="0" t="s">
        <v>332</v>
      </c>
      <c r="D32" s="0" t="s">
        <v>332</v>
      </c>
      <c r="F32" s="0" t="n">
        <v>577</v>
      </c>
      <c r="G32" s="0" t="n">
        <v>9</v>
      </c>
      <c r="H32" s="0" t="s">
        <v>333</v>
      </c>
      <c r="I32" s="0" t="s">
        <v>34</v>
      </c>
      <c r="J32" s="0" t="s">
        <v>64</v>
      </c>
      <c r="K32" s="0" t="n">
        <f aca="false">"1210"</f>
        <v>0</v>
      </c>
      <c r="L32" s="0" t="s">
        <v>36</v>
      </c>
      <c r="M32" s="0" t="n">
        <f aca="false">"0767"</f>
        <v>0</v>
      </c>
      <c r="N32" s="0" t="s">
        <v>53</v>
      </c>
      <c r="O32" s="0" t="s">
        <v>54</v>
      </c>
      <c r="P32" s="0" t="n">
        <f aca="false">"1215088367"</f>
        <v>0</v>
      </c>
      <c r="Q32" s="0" t="n">
        <f aca="false">"121501001"</f>
        <v>0</v>
      </c>
      <c r="R32" s="0" t="s">
        <v>334</v>
      </c>
      <c r="S32" s="0" t="s">
        <v>40</v>
      </c>
      <c r="T32" s="0" t="s">
        <v>335</v>
      </c>
      <c r="U32" s="0" t="s">
        <v>336</v>
      </c>
      <c r="V32" s="0" t="n">
        <v>1307670979</v>
      </c>
      <c r="W32" s="0" t="n">
        <v>5310</v>
      </c>
      <c r="X32" s="0" t="n">
        <v>5310</v>
      </c>
      <c r="Y32" s="0" t="s">
        <v>337</v>
      </c>
      <c r="Z32" s="0" t="s">
        <v>337</v>
      </c>
      <c r="AA32" s="0" t="s">
        <v>224</v>
      </c>
      <c r="AE32" s="0" t="s">
        <v>338</v>
      </c>
      <c r="AF32" s="0" t="s">
        <v>264</v>
      </c>
      <c r="AG32" s="0" t="s">
        <v>339</v>
      </c>
    </row>
    <row collapsed="false" customFormat="false" customHeight="false" hidden="false" ht="12.65" outlineLevel="0" r="33">
      <c r="A33" s="0" t="s">
        <v>340</v>
      </c>
      <c r="B33" s="0" t="s">
        <v>341</v>
      </c>
      <c r="C33" s="0" t="s">
        <v>342</v>
      </c>
      <c r="D33" s="0" t="s">
        <v>342</v>
      </c>
      <c r="F33" s="0" t="n">
        <v>2510</v>
      </c>
      <c r="G33" s="0" t="n">
        <v>41</v>
      </c>
      <c r="H33" s="0" t="s">
        <v>343</v>
      </c>
      <c r="I33" s="0" t="s">
        <v>34</v>
      </c>
      <c r="J33" s="0" t="s">
        <v>35</v>
      </c>
      <c r="K33" s="0" t="n">
        <f aca="false">"1210"</f>
        <v>0</v>
      </c>
      <c r="L33" s="0" t="s">
        <v>36</v>
      </c>
      <c r="M33" s="0" t="n">
        <f aca="false">"0140"</f>
        <v>0</v>
      </c>
      <c r="N33" s="0" t="s">
        <v>344</v>
      </c>
      <c r="O33" s="0" t="s">
        <v>345</v>
      </c>
      <c r="P33" s="0" t="n">
        <f aca="false">"593403736008"</f>
        <v>0</v>
      </c>
      <c r="Q33" s="0" t="str">
        <f aca="false">""</f>
        <v/>
      </c>
      <c r="R33" s="0" t="s">
        <v>346</v>
      </c>
      <c r="S33" s="0" t="s">
        <v>40</v>
      </c>
      <c r="T33" s="0" t="s">
        <v>347</v>
      </c>
      <c r="U33" s="0" t="s">
        <v>348</v>
      </c>
      <c r="V33" s="0" t="n">
        <v>1401400001</v>
      </c>
      <c r="W33" s="0" t="n">
        <v>2680</v>
      </c>
      <c r="Y33" s="0" t="s">
        <v>343</v>
      </c>
      <c r="AA33" s="0" t="s">
        <v>45</v>
      </c>
      <c r="AC33" s="0" t="s">
        <v>58</v>
      </c>
      <c r="AE33" s="0" t="s">
        <v>349</v>
      </c>
    </row>
    <row collapsed="false" customFormat="false" customHeight="false" hidden="false" ht="12.65" outlineLevel="0" r="34">
      <c r="A34" s="0" t="s">
        <v>350</v>
      </c>
      <c r="B34" s="0" t="s">
        <v>351</v>
      </c>
      <c r="C34" s="0" t="s">
        <v>352</v>
      </c>
      <c r="D34" s="0" t="s">
        <v>352</v>
      </c>
      <c r="F34" s="0" t="n">
        <v>49</v>
      </c>
      <c r="G34" s="0" t="n">
        <v>1</v>
      </c>
      <c r="H34" s="0" t="s">
        <v>353</v>
      </c>
      <c r="I34" s="0" t="s">
        <v>34</v>
      </c>
      <c r="J34" s="0" t="s">
        <v>64</v>
      </c>
      <c r="K34" s="0" t="n">
        <f aca="false">"1210"</f>
        <v>0</v>
      </c>
      <c r="L34" s="0" t="s">
        <v>36</v>
      </c>
      <c r="M34" s="0" t="n">
        <f aca="false">"0767"</f>
        <v>0</v>
      </c>
      <c r="N34" s="0" t="s">
        <v>53</v>
      </c>
      <c r="O34" s="0" t="s">
        <v>54</v>
      </c>
      <c r="P34" s="0" t="n">
        <f aca="false">"1207010046"</f>
        <v>0</v>
      </c>
      <c r="Q34" s="0" t="n">
        <f aca="false">"120701001"</f>
        <v>0</v>
      </c>
      <c r="R34" s="0" t="s">
        <v>354</v>
      </c>
      <c r="S34" s="0" t="s">
        <v>132</v>
      </c>
      <c r="T34" s="0" t="s">
        <v>355</v>
      </c>
      <c r="U34" s="0" t="s">
        <v>356</v>
      </c>
      <c r="AA34" s="0" t="s">
        <v>45</v>
      </c>
      <c r="AE34" s="0" t="s">
        <v>357</v>
      </c>
    </row>
    <row collapsed="false" customFormat="false" customHeight="false" hidden="false" ht="12.65" outlineLevel="0" r="35">
      <c r="A35" s="0" t="s">
        <v>358</v>
      </c>
      <c r="B35" s="0" t="s">
        <v>359</v>
      </c>
      <c r="C35" s="0" t="s">
        <v>360</v>
      </c>
      <c r="D35" s="0" t="s">
        <v>360</v>
      </c>
      <c r="F35" s="0" t="n">
        <v>15</v>
      </c>
      <c r="G35" s="0" t="n">
        <v>0</v>
      </c>
      <c r="H35" s="0" t="s">
        <v>361</v>
      </c>
      <c r="I35" s="0" t="s">
        <v>34</v>
      </c>
      <c r="J35" s="0" t="s">
        <v>64</v>
      </c>
      <c r="K35" s="0" t="n">
        <f aca="false">"1210"</f>
        <v>0</v>
      </c>
      <c r="L35" s="0" t="s">
        <v>36</v>
      </c>
      <c r="M35" s="0" t="n">
        <f aca="false">"1319"</f>
        <v>0</v>
      </c>
      <c r="N35" s="0" t="s">
        <v>362</v>
      </c>
      <c r="O35" s="0" t="s">
        <v>363</v>
      </c>
      <c r="P35" s="0" t="n">
        <f aca="false">"140900735729"</f>
        <v>0</v>
      </c>
      <c r="Q35" s="0" t="str">
        <f aca="false">""</f>
        <v/>
      </c>
      <c r="R35" s="0" t="s">
        <v>364</v>
      </c>
      <c r="S35" s="0" t="s">
        <v>40</v>
      </c>
      <c r="T35" s="0" t="s">
        <v>365</v>
      </c>
      <c r="U35" s="0" t="s">
        <v>366</v>
      </c>
      <c r="V35" s="0" t="s">
        <v>367</v>
      </c>
      <c r="AA35" s="0" t="s">
        <v>45</v>
      </c>
      <c r="AC35" s="0" t="n">
        <v>1</v>
      </c>
      <c r="AD35" s="0" t="s">
        <v>368</v>
      </c>
      <c r="AF35" s="0" t="s">
        <v>369</v>
      </c>
    </row>
    <row collapsed="false" customFormat="false" customHeight="false" hidden="false" ht="12.65" outlineLevel="0" r="36">
      <c r="A36" s="0" t="s">
        <v>370</v>
      </c>
      <c r="B36" s="0" t="s">
        <v>371</v>
      </c>
      <c r="C36" s="0" t="s">
        <v>372</v>
      </c>
      <c r="D36" s="0" t="s">
        <v>372</v>
      </c>
      <c r="F36" s="0" t="n">
        <v>20</v>
      </c>
      <c r="G36" s="0" t="n">
        <v>1</v>
      </c>
      <c r="H36" s="0" t="s">
        <v>297</v>
      </c>
      <c r="I36" s="0" t="s">
        <v>34</v>
      </c>
      <c r="J36" s="0" t="s">
        <v>35</v>
      </c>
      <c r="K36" s="0" t="n">
        <f aca="false">"1210"</f>
        <v>0</v>
      </c>
      <c r="L36" s="0" t="s">
        <v>36</v>
      </c>
      <c r="M36" s="0" t="n">
        <f aca="false">"0767"</f>
        <v>0</v>
      </c>
      <c r="N36" s="0" t="s">
        <v>53</v>
      </c>
      <c r="O36" s="0" t="s">
        <v>54</v>
      </c>
      <c r="P36" s="0" t="n">
        <f aca="false">"1215160990"</f>
        <v>0</v>
      </c>
      <c r="Q36" s="0" t="n">
        <f aca="false">"120501001"</f>
        <v>0</v>
      </c>
      <c r="R36" s="0" t="s">
        <v>373</v>
      </c>
      <c r="S36" s="0" t="s">
        <v>40</v>
      </c>
      <c r="T36" s="0" t="s">
        <v>374</v>
      </c>
      <c r="U36" s="0" t="s">
        <v>375</v>
      </c>
      <c r="AA36" s="0" t="s">
        <v>45</v>
      </c>
      <c r="AE36" s="0" t="s">
        <v>260</v>
      </c>
      <c r="AF36" s="0" t="s">
        <v>376</v>
      </c>
      <c r="AG36" s="0" t="s">
        <v>377</v>
      </c>
      <c r="AH36" s="0" t="s">
        <v>291</v>
      </c>
      <c r="AI36" s="0" t="s">
        <v>378</v>
      </c>
      <c r="AJ36" s="0" t="s">
        <v>166</v>
      </c>
      <c r="AK36" s="0" t="s">
        <v>264</v>
      </c>
      <c r="AL36" s="0" t="s">
        <v>379</v>
      </c>
      <c r="AM36" s="0" t="s">
        <v>380</v>
      </c>
    </row>
    <row collapsed="false" customFormat="false" customHeight="false" hidden="false" ht="12.65" outlineLevel="0" r="37">
      <c r="A37" s="0" t="s">
        <v>381</v>
      </c>
      <c r="B37" s="0" t="s">
        <v>253</v>
      </c>
      <c r="C37" s="0" t="s">
        <v>382</v>
      </c>
      <c r="D37" s="0" t="s">
        <v>382</v>
      </c>
      <c r="F37" s="0" t="n">
        <v>28</v>
      </c>
      <c r="G37" s="0" t="n">
        <v>0</v>
      </c>
      <c r="H37" s="0" t="s">
        <v>383</v>
      </c>
      <c r="I37" s="0" t="s">
        <v>34</v>
      </c>
      <c r="J37" s="0" t="s">
        <v>64</v>
      </c>
      <c r="K37" s="0" t="n">
        <f aca="false">"1210"</f>
        <v>0</v>
      </c>
      <c r="L37" s="0" t="s">
        <v>36</v>
      </c>
      <c r="M37" s="0" t="n">
        <f aca="false">"0767"</f>
        <v>0</v>
      </c>
      <c r="N37" s="0" t="s">
        <v>53</v>
      </c>
      <c r="O37" s="0" t="s">
        <v>54</v>
      </c>
      <c r="P37" s="0" t="n">
        <f aca="false">"1216020731"</f>
        <v>0</v>
      </c>
      <c r="Q37" s="0" t="n">
        <f aca="false">"121601001"</f>
        <v>0</v>
      </c>
      <c r="R37" s="0" t="s">
        <v>384</v>
      </c>
      <c r="S37" s="0" t="s">
        <v>40</v>
      </c>
      <c r="T37" s="0" t="s">
        <v>385</v>
      </c>
      <c r="U37" s="0" t="s">
        <v>386</v>
      </c>
      <c r="V37" s="0" t="n">
        <v>1407670009</v>
      </c>
      <c r="W37" s="0" t="n">
        <v>5380</v>
      </c>
      <c r="X37" s="0" t="n">
        <v>5380</v>
      </c>
      <c r="Y37" s="0" t="s">
        <v>343</v>
      </c>
      <c r="Z37" s="0" t="s">
        <v>387</v>
      </c>
      <c r="AA37" s="0" t="s">
        <v>224</v>
      </c>
      <c r="AE37" s="0" t="s">
        <v>260</v>
      </c>
      <c r="AF37" s="0" t="s">
        <v>388</v>
      </c>
      <c r="AG37" s="0" t="s">
        <v>389</v>
      </c>
      <c r="AH37" s="0" t="s">
        <v>390</v>
      </c>
      <c r="AI37" s="0" t="s">
        <v>391</v>
      </c>
      <c r="AJ37" s="0" t="s">
        <v>392</v>
      </c>
      <c r="AK37" s="0" t="s">
        <v>393</v>
      </c>
      <c r="AL37" s="0" t="s">
        <v>394</v>
      </c>
      <c r="AM37" s="0" t="s">
        <v>166</v>
      </c>
      <c r="AN37" s="0" t="s">
        <v>264</v>
      </c>
      <c r="AO37" s="0" t="s">
        <v>395</v>
      </c>
    </row>
    <row collapsed="false" customFormat="false" customHeight="false" hidden="false" ht="12.65" outlineLevel="0" r="38">
      <c r="A38" s="0" t="s">
        <v>396</v>
      </c>
      <c r="B38" s="0" t="s">
        <v>397</v>
      </c>
      <c r="C38" s="0" t="s">
        <v>398</v>
      </c>
      <c r="D38" s="0" t="s">
        <v>398</v>
      </c>
      <c r="F38" s="0" t="n">
        <v>16</v>
      </c>
      <c r="G38" s="0" t="n">
        <v>0</v>
      </c>
      <c r="H38" s="0" t="s">
        <v>399</v>
      </c>
      <c r="I38" s="0" t="s">
        <v>34</v>
      </c>
      <c r="J38" s="0" t="s">
        <v>64</v>
      </c>
      <c r="K38" s="0" t="n">
        <f aca="false">"1510"</f>
        <v>0</v>
      </c>
      <c r="L38" s="0" t="s">
        <v>400</v>
      </c>
      <c r="M38" s="0" t="n">
        <f aca="false">"0767"</f>
        <v>0</v>
      </c>
      <c r="N38" s="0" t="s">
        <v>53</v>
      </c>
      <c r="O38" s="0" t="s">
        <v>54</v>
      </c>
      <c r="P38" s="0" t="n">
        <f aca="false">"1200000095"</f>
        <v>0</v>
      </c>
      <c r="Q38" s="0" t="n">
        <f aca="false">"120302001"</f>
        <v>0</v>
      </c>
      <c r="R38" s="0" t="s">
        <v>401</v>
      </c>
      <c r="S38" s="0" t="s">
        <v>132</v>
      </c>
      <c r="T38" s="0" t="s">
        <v>402</v>
      </c>
      <c r="AA38" s="0" t="s">
        <v>45</v>
      </c>
      <c r="AE38" s="0" t="s">
        <v>403</v>
      </c>
    </row>
    <row collapsed="false" customFormat="false" customHeight="false" hidden="false" ht="12.65" outlineLevel="0" r="39">
      <c r="A39" s="0" t="s">
        <v>404</v>
      </c>
      <c r="B39" s="0" t="s">
        <v>405</v>
      </c>
      <c r="C39" s="0" t="s">
        <v>406</v>
      </c>
      <c r="D39" s="0" t="s">
        <v>406</v>
      </c>
      <c r="F39" s="0" t="n">
        <v>8</v>
      </c>
      <c r="G39" s="0" t="n">
        <v>0</v>
      </c>
      <c r="H39" s="0" t="s">
        <v>407</v>
      </c>
      <c r="I39" s="0" t="s">
        <v>34</v>
      </c>
      <c r="J39" s="0" t="s">
        <v>35</v>
      </c>
      <c r="K39" s="0" t="n">
        <f aca="false">"1210"</f>
        <v>0</v>
      </c>
      <c r="L39" s="0" t="s">
        <v>36</v>
      </c>
      <c r="M39" s="0" t="n">
        <f aca="false">"0542"</f>
        <v>0</v>
      </c>
      <c r="N39" s="0" t="s">
        <v>37</v>
      </c>
      <c r="O39" s="0" t="s">
        <v>38</v>
      </c>
      <c r="P39" s="0" t="n">
        <f aca="false">"771550543341"</f>
        <v>0</v>
      </c>
      <c r="Q39" s="0" t="str">
        <f aca="false">""</f>
        <v/>
      </c>
      <c r="R39" s="0" t="s">
        <v>408</v>
      </c>
      <c r="S39" s="0" t="s">
        <v>40</v>
      </c>
      <c r="T39" s="0" t="s">
        <v>409</v>
      </c>
      <c r="U39" s="0" t="s">
        <v>410</v>
      </c>
      <c r="V39" s="0" t="n">
        <v>1305421995</v>
      </c>
      <c r="W39" s="0" t="n">
        <v>1699</v>
      </c>
      <c r="X39" s="0" t="n">
        <v>1699</v>
      </c>
      <c r="Y39" s="0" t="s">
        <v>407</v>
      </c>
      <c r="Z39" s="0" t="s">
        <v>407</v>
      </c>
      <c r="AA39" s="0" t="s">
        <v>45</v>
      </c>
      <c r="AE39" s="0" t="s">
        <v>411</v>
      </c>
    </row>
    <row collapsed="false" customFormat="false" customHeight="false" hidden="false" ht="12.65" outlineLevel="0" r="40">
      <c r="A40" s="0" t="s">
        <v>412</v>
      </c>
      <c r="C40" s="0" t="s">
        <v>413</v>
      </c>
      <c r="D40" s="0" t="s">
        <v>413</v>
      </c>
      <c r="H40" s="0" t="s">
        <v>414</v>
      </c>
      <c r="I40" s="0" t="s">
        <v>34</v>
      </c>
      <c r="J40" s="0" t="s">
        <v>35</v>
      </c>
      <c r="K40" s="0" t="n">
        <f aca="false">"1210"</f>
        <v>0</v>
      </c>
      <c r="L40" s="0" t="s">
        <v>36</v>
      </c>
      <c r="M40" s="0" t="n">
        <f aca="false">"0767"</f>
        <v>0</v>
      </c>
      <c r="N40" s="0" t="s">
        <v>53</v>
      </c>
      <c r="O40" s="0" t="s">
        <v>54</v>
      </c>
      <c r="P40" s="0" t="n">
        <f aca="false">"1215066980"</f>
        <v>0</v>
      </c>
      <c r="Q40" s="0" t="n">
        <f aca="false">"121501001"</f>
        <v>0</v>
      </c>
      <c r="R40" s="0" t="s">
        <v>415</v>
      </c>
      <c r="S40" s="0" t="s">
        <v>40</v>
      </c>
      <c r="T40" s="0" t="s">
        <v>416</v>
      </c>
      <c r="U40" s="0" t="s">
        <v>417</v>
      </c>
      <c r="V40" s="0" t="n">
        <v>1307671094</v>
      </c>
      <c r="W40" s="0" t="n">
        <v>2680</v>
      </c>
      <c r="Y40" s="0" t="s">
        <v>414</v>
      </c>
      <c r="AA40" s="0" t="s">
        <v>45</v>
      </c>
      <c r="AE40" s="0" t="s">
        <v>418</v>
      </c>
    </row>
    <row collapsed="false" customFormat="false" customHeight="false" hidden="false" ht="12.65" outlineLevel="0" r="41">
      <c r="A41" s="0" t="s">
        <v>419</v>
      </c>
      <c r="B41" s="0" t="s">
        <v>420</v>
      </c>
      <c r="C41" s="0" t="s">
        <v>421</v>
      </c>
      <c r="D41" s="0" t="s">
        <v>421</v>
      </c>
      <c r="F41" s="0" t="n">
        <v>4</v>
      </c>
      <c r="G41" s="0" t="n">
        <v>0</v>
      </c>
      <c r="H41" s="0" t="s">
        <v>193</v>
      </c>
      <c r="I41" s="0" t="s">
        <v>34</v>
      </c>
      <c r="J41" s="0" t="s">
        <v>35</v>
      </c>
      <c r="K41" s="0" t="n">
        <f aca="false">"1210"</f>
        <v>0</v>
      </c>
      <c r="L41" s="0" t="s">
        <v>36</v>
      </c>
      <c r="M41" s="0" t="n">
        <f aca="false">"0767"</f>
        <v>0</v>
      </c>
      <c r="N41" s="0" t="s">
        <v>53</v>
      </c>
      <c r="O41" s="0" t="s">
        <v>54</v>
      </c>
      <c r="P41" s="0" t="n">
        <f aca="false">"1215057400"</f>
        <v>0</v>
      </c>
      <c r="Q41" s="0" t="n">
        <f aca="false">"121501001"</f>
        <v>0</v>
      </c>
      <c r="R41" s="0" t="s">
        <v>422</v>
      </c>
      <c r="S41" s="0" t="s">
        <v>40</v>
      </c>
      <c r="T41" s="0" t="s">
        <v>423</v>
      </c>
      <c r="U41" s="0" t="s">
        <v>424</v>
      </c>
      <c r="V41" s="0" t="n">
        <v>1307671240</v>
      </c>
      <c r="W41" s="0" t="n">
        <v>2680</v>
      </c>
      <c r="Y41" s="0" t="s">
        <v>193</v>
      </c>
      <c r="AA41" s="0" t="s">
        <v>45</v>
      </c>
      <c r="AE41" s="0" t="s">
        <v>120</v>
      </c>
    </row>
    <row collapsed="false" customFormat="false" customHeight="false" hidden="false" ht="12.65" outlineLevel="0" r="42">
      <c r="A42" s="0" t="s">
        <v>425</v>
      </c>
      <c r="B42" s="0" t="s">
        <v>426</v>
      </c>
      <c r="C42" s="0" t="s">
        <v>427</v>
      </c>
      <c r="D42" s="0" t="s">
        <v>427</v>
      </c>
      <c r="F42" s="0" t="n">
        <v>6</v>
      </c>
      <c r="G42" s="0" t="n">
        <v>0</v>
      </c>
      <c r="H42" s="0" t="s">
        <v>428</v>
      </c>
      <c r="I42" s="0" t="s">
        <v>34</v>
      </c>
      <c r="J42" s="0" t="s">
        <v>64</v>
      </c>
      <c r="K42" s="0" t="n">
        <f aca="false">"1210"</f>
        <v>0</v>
      </c>
      <c r="L42" s="0" t="s">
        <v>36</v>
      </c>
      <c r="M42" s="0" t="n">
        <f aca="false">"0767"</f>
        <v>0</v>
      </c>
      <c r="N42" s="0" t="s">
        <v>53</v>
      </c>
      <c r="O42" s="0" t="s">
        <v>54</v>
      </c>
      <c r="P42" s="0" t="n">
        <f aca="false">"1201000877"</f>
        <v>0</v>
      </c>
      <c r="Q42" s="0" t="n">
        <f aca="false">"120101001"</f>
        <v>0</v>
      </c>
      <c r="R42" s="0" t="s">
        <v>429</v>
      </c>
      <c r="S42" s="0" t="s">
        <v>40</v>
      </c>
      <c r="T42" s="0" t="s">
        <v>430</v>
      </c>
      <c r="U42" s="0" t="s">
        <v>431</v>
      </c>
      <c r="V42" s="0" t="s">
        <v>432</v>
      </c>
      <c r="W42" s="0" t="n">
        <v>1407670096</v>
      </c>
      <c r="X42" s="0" t="n">
        <v>4573</v>
      </c>
      <c r="Y42" s="0" t="n">
        <v>4573</v>
      </c>
      <c r="Z42" s="0" t="s">
        <v>297</v>
      </c>
      <c r="AA42" s="0" t="s">
        <v>45</v>
      </c>
      <c r="AC42" s="0" t="n">
        <v>1</v>
      </c>
      <c r="AF42" s="0" t="s">
        <v>260</v>
      </c>
      <c r="AG42" s="0" t="s">
        <v>433</v>
      </c>
      <c r="AH42" s="0" t="s">
        <v>434</v>
      </c>
      <c r="AI42" s="0" t="s">
        <v>435</v>
      </c>
      <c r="AJ42" s="0" t="s">
        <v>436</v>
      </c>
    </row>
    <row collapsed="false" customFormat="false" customHeight="false" hidden="false" ht="12.65" outlineLevel="0" r="43">
      <c r="A43" s="0" t="s">
        <v>437</v>
      </c>
      <c r="B43" s="0" t="s">
        <v>438</v>
      </c>
      <c r="C43" s="0" t="s">
        <v>439</v>
      </c>
      <c r="D43" s="0" t="s">
        <v>439</v>
      </c>
      <c r="F43" s="0" t="n">
        <v>135</v>
      </c>
      <c r="G43" s="0" t="n">
        <v>2</v>
      </c>
      <c r="H43" s="0" t="s">
        <v>440</v>
      </c>
      <c r="I43" s="0" t="s">
        <v>34</v>
      </c>
      <c r="J43" s="0" t="s">
        <v>64</v>
      </c>
      <c r="K43" s="0" t="n">
        <f aca="false">"1210"</f>
        <v>0</v>
      </c>
      <c r="L43" s="0" t="s">
        <v>36</v>
      </c>
      <c r="M43" s="0" t="n">
        <f aca="false">"0767"</f>
        <v>0</v>
      </c>
      <c r="N43" s="0" t="s">
        <v>53</v>
      </c>
      <c r="O43" s="0" t="s">
        <v>54</v>
      </c>
      <c r="P43" s="0" t="n">
        <f aca="false">"1215154154"</f>
        <v>0</v>
      </c>
      <c r="Q43" s="0" t="n">
        <f aca="false">"121643001"</f>
        <v>0</v>
      </c>
      <c r="R43" s="0" t="s">
        <v>441</v>
      </c>
      <c r="S43" s="0" t="s">
        <v>40</v>
      </c>
      <c r="T43" s="0" t="s">
        <v>442</v>
      </c>
      <c r="U43" s="0" t="s">
        <v>443</v>
      </c>
      <c r="V43" s="0" t="n">
        <v>1407670045</v>
      </c>
      <c r="W43" s="0" t="n">
        <v>4573</v>
      </c>
      <c r="X43" s="0" t="n">
        <v>4573</v>
      </c>
      <c r="Y43" s="0" t="s">
        <v>444</v>
      </c>
      <c r="Z43" s="0" t="s">
        <v>445</v>
      </c>
      <c r="AA43" s="0" t="s">
        <v>224</v>
      </c>
      <c r="AE43" s="0" t="s">
        <v>260</v>
      </c>
      <c r="AF43" s="0" t="s">
        <v>446</v>
      </c>
      <c r="AG43" s="0" t="s">
        <v>434</v>
      </c>
      <c r="AH43" s="0" t="s">
        <v>447</v>
      </c>
      <c r="AI43" s="0" t="s">
        <v>448</v>
      </c>
      <c r="AJ43" s="0" t="s">
        <v>449</v>
      </c>
      <c r="AK43" s="0" t="s">
        <v>166</v>
      </c>
      <c r="AL43" s="0" t="s">
        <v>264</v>
      </c>
      <c r="AM43" s="0" t="s">
        <v>450</v>
      </c>
    </row>
    <row collapsed="false" customFormat="false" customHeight="false" hidden="false" ht="12.65" outlineLevel="0" r="44">
      <c r="A44" s="0" t="s">
        <v>451</v>
      </c>
      <c r="B44" s="0" t="s">
        <v>452</v>
      </c>
      <c r="C44" s="0" t="s">
        <v>453</v>
      </c>
      <c r="D44" s="0" t="s">
        <v>453</v>
      </c>
      <c r="F44" s="0" t="n">
        <v>56</v>
      </c>
      <c r="G44" s="0" t="n">
        <v>1</v>
      </c>
      <c r="H44" s="0" t="s">
        <v>454</v>
      </c>
      <c r="I44" s="0" t="s">
        <v>34</v>
      </c>
      <c r="J44" s="0" t="s">
        <v>35</v>
      </c>
      <c r="K44" s="0" t="n">
        <f aca="false">"1210"</f>
        <v>0</v>
      </c>
      <c r="L44" s="0" t="s">
        <v>36</v>
      </c>
      <c r="M44" s="0" t="n">
        <f aca="false">"0041"</f>
        <v>0</v>
      </c>
      <c r="N44" s="0" t="s">
        <v>455</v>
      </c>
      <c r="O44" s="0" t="s">
        <v>456</v>
      </c>
      <c r="P44" s="0" t="n">
        <f aca="false">"6383003438"</f>
        <v>0</v>
      </c>
      <c r="Q44" s="0" t="n">
        <f aca="false">"638301001"</f>
        <v>0</v>
      </c>
      <c r="R44" s="0" t="s">
        <v>457</v>
      </c>
      <c r="S44" s="0" t="s">
        <v>40</v>
      </c>
      <c r="T44" s="0" t="s">
        <v>458</v>
      </c>
      <c r="U44" s="0" t="s">
        <v>459</v>
      </c>
      <c r="AA44" s="0" t="s">
        <v>45</v>
      </c>
      <c r="AE44" s="0" t="s">
        <v>120</v>
      </c>
    </row>
    <row collapsed="false" customFormat="false" customHeight="false" hidden="false" ht="12.65" outlineLevel="0" r="45">
      <c r="A45" s="0" t="s">
        <v>460</v>
      </c>
      <c r="B45" s="0" t="s">
        <v>461</v>
      </c>
      <c r="C45" s="0" t="s">
        <v>462</v>
      </c>
      <c r="D45" s="0" t="s">
        <v>462</v>
      </c>
      <c r="F45" s="0" t="n">
        <v>1</v>
      </c>
      <c r="G45" s="0" t="n">
        <v>0</v>
      </c>
      <c r="H45" s="0" t="s">
        <v>463</v>
      </c>
      <c r="I45" s="0" t="s">
        <v>34</v>
      </c>
      <c r="J45" s="0" t="s">
        <v>64</v>
      </c>
      <c r="K45" s="0" t="n">
        <f aca="false">"1210"</f>
        <v>0</v>
      </c>
      <c r="L45" s="0" t="s">
        <v>36</v>
      </c>
      <c r="M45" s="0" t="n">
        <f aca="false">"0767"</f>
        <v>0</v>
      </c>
      <c r="N45" s="0" t="s">
        <v>53</v>
      </c>
      <c r="O45" s="0" t="s">
        <v>54</v>
      </c>
      <c r="P45" s="0" t="n">
        <f aca="false">"1215137208"</f>
        <v>0</v>
      </c>
      <c r="Q45" s="0" t="n">
        <f aca="false">"121501001"</f>
        <v>0</v>
      </c>
      <c r="R45" s="0" t="s">
        <v>464</v>
      </c>
      <c r="S45" s="0" t="s">
        <v>40</v>
      </c>
      <c r="T45" s="0" t="s">
        <v>465</v>
      </c>
      <c r="U45" s="0" t="s">
        <v>466</v>
      </c>
      <c r="V45" s="0" t="n">
        <v>1407670175</v>
      </c>
      <c r="W45" s="0" t="n">
        <v>4573</v>
      </c>
      <c r="X45" s="0" t="n">
        <v>4573</v>
      </c>
      <c r="Y45" s="0" t="s">
        <v>79</v>
      </c>
      <c r="Z45" s="0" t="s">
        <v>79</v>
      </c>
      <c r="AA45" s="0" t="s">
        <v>224</v>
      </c>
      <c r="AE45" s="0" t="s">
        <v>260</v>
      </c>
      <c r="AF45" s="0" t="s">
        <v>467</v>
      </c>
      <c r="AG45" s="0" t="s">
        <v>468</v>
      </c>
      <c r="AH45" s="0" t="s">
        <v>469</v>
      </c>
      <c r="AI45" s="0" t="s">
        <v>470</v>
      </c>
      <c r="AJ45" s="0" t="s">
        <v>471</v>
      </c>
      <c r="AK45" s="0" t="s">
        <v>291</v>
      </c>
      <c r="AL45" s="0" t="s">
        <v>472</v>
      </c>
    </row>
    <row collapsed="false" customFormat="false" customHeight="false" hidden="false" ht="12.65" outlineLevel="0" r="46">
      <c r="A46" s="0" t="s">
        <v>473</v>
      </c>
      <c r="B46" s="0" t="s">
        <v>474</v>
      </c>
      <c r="C46" s="0" t="s">
        <v>475</v>
      </c>
      <c r="D46" s="0" t="s">
        <v>475</v>
      </c>
      <c r="F46" s="0" t="n">
        <v>1476</v>
      </c>
      <c r="G46" s="0" t="n">
        <v>25</v>
      </c>
      <c r="H46" s="0" t="s">
        <v>476</v>
      </c>
      <c r="I46" s="0" t="s">
        <v>34</v>
      </c>
      <c r="J46" s="0" t="s">
        <v>64</v>
      </c>
      <c r="K46" s="0" t="n">
        <f aca="false">"1210"</f>
        <v>0</v>
      </c>
      <c r="L46" s="0" t="s">
        <v>36</v>
      </c>
      <c r="M46" s="0" t="n">
        <f aca="false">"0542"</f>
        <v>0</v>
      </c>
      <c r="N46" s="0" t="s">
        <v>37</v>
      </c>
      <c r="O46" s="0" t="s">
        <v>38</v>
      </c>
      <c r="P46" s="0" t="n">
        <f aca="false">"5038081008"</f>
        <v>0</v>
      </c>
      <c r="Q46" s="0" t="n">
        <f aca="false">"503801001"</f>
        <v>0</v>
      </c>
      <c r="R46" s="0" t="s">
        <v>477</v>
      </c>
      <c r="S46" s="0" t="s">
        <v>40</v>
      </c>
      <c r="T46" s="0" t="s">
        <v>478</v>
      </c>
      <c r="U46" s="0" t="s">
        <v>479</v>
      </c>
      <c r="V46" s="0" t="n">
        <v>1305422101</v>
      </c>
      <c r="W46" s="0" t="n">
        <v>13650</v>
      </c>
      <c r="X46" s="0" t="n">
        <v>13650</v>
      </c>
      <c r="Y46" s="0" t="s">
        <v>480</v>
      </c>
      <c r="Z46" s="0" t="s">
        <v>175</v>
      </c>
      <c r="AA46" s="0" t="s">
        <v>224</v>
      </c>
      <c r="AE46" s="0" t="s">
        <v>338</v>
      </c>
      <c r="AF46" s="0" t="s">
        <v>167</v>
      </c>
      <c r="AG46" s="0" t="s">
        <v>481</v>
      </c>
    </row>
    <row collapsed="false" customFormat="false" customHeight="false" hidden="false" ht="12.65" outlineLevel="0" r="47">
      <c r="A47" s="0" t="s">
        <v>482</v>
      </c>
      <c r="B47" s="0" t="s">
        <v>483</v>
      </c>
      <c r="C47" s="0" t="s">
        <v>484</v>
      </c>
      <c r="D47" s="0" t="s">
        <v>484</v>
      </c>
      <c r="F47" s="0" t="n">
        <v>20171</v>
      </c>
      <c r="G47" s="0" t="n">
        <v>336</v>
      </c>
      <c r="H47" s="0" t="s">
        <v>343</v>
      </c>
      <c r="I47" s="0" t="s">
        <v>34</v>
      </c>
      <c r="J47" s="0" t="s">
        <v>35</v>
      </c>
      <c r="K47" s="0" t="n">
        <f aca="false">"1210"</f>
        <v>0</v>
      </c>
      <c r="L47" s="0" t="s">
        <v>36</v>
      </c>
      <c r="M47" s="0" t="n">
        <f aca="false">"0542"</f>
        <v>0</v>
      </c>
      <c r="N47" s="0" t="s">
        <v>37</v>
      </c>
      <c r="O47" s="0" t="s">
        <v>38</v>
      </c>
      <c r="P47" s="0" t="n">
        <f aca="false">"5016018362"</f>
        <v>0</v>
      </c>
      <c r="Q47" s="0" t="n">
        <f aca="false">"501601001"</f>
        <v>0</v>
      </c>
      <c r="R47" s="0" t="s">
        <v>485</v>
      </c>
      <c r="S47" s="0" t="s">
        <v>40</v>
      </c>
      <c r="T47" s="0" t="s">
        <v>486</v>
      </c>
      <c r="U47" s="0" t="s">
        <v>487</v>
      </c>
      <c r="V47" s="0" t="n">
        <v>1405420005</v>
      </c>
      <c r="W47" s="0" t="n">
        <v>4125</v>
      </c>
      <c r="Y47" s="0" t="s">
        <v>343</v>
      </c>
      <c r="AA47" s="0" t="s">
        <v>45</v>
      </c>
      <c r="AC47" s="0" t="s">
        <v>58</v>
      </c>
      <c r="AE47" s="0" t="s">
        <v>488</v>
      </c>
    </row>
    <row collapsed="false" customFormat="false" customHeight="false" hidden="false" ht="12.65" outlineLevel="0" r="48">
      <c r="A48" s="0" t="s">
        <v>489</v>
      </c>
      <c r="B48" s="0" t="s">
        <v>490</v>
      </c>
      <c r="C48" s="0" t="s">
        <v>491</v>
      </c>
      <c r="D48" s="0" t="s">
        <v>491</v>
      </c>
      <c r="F48" s="0" t="n">
        <v>943</v>
      </c>
      <c r="G48" s="0" t="n">
        <v>16</v>
      </c>
      <c r="H48" s="0" t="s">
        <v>492</v>
      </c>
      <c r="I48" s="0" t="s">
        <v>34</v>
      </c>
      <c r="J48" s="0" t="s">
        <v>64</v>
      </c>
      <c r="K48" s="0" t="n">
        <f aca="false">"1210"</f>
        <v>0</v>
      </c>
      <c r="L48" s="0" t="s">
        <v>36</v>
      </c>
      <c r="M48" s="0" t="n">
        <f aca="false">"0767"</f>
        <v>0</v>
      </c>
      <c r="N48" s="0" t="s">
        <v>53</v>
      </c>
      <c r="O48" s="0" t="s">
        <v>54</v>
      </c>
      <c r="P48" s="0" t="n">
        <f aca="false">"1215111810"</f>
        <v>0</v>
      </c>
      <c r="Q48" s="0" t="n">
        <f aca="false">"121501001"</f>
        <v>0</v>
      </c>
      <c r="R48" s="0" t="s">
        <v>493</v>
      </c>
      <c r="S48" s="0" t="s">
        <v>40</v>
      </c>
      <c r="T48" s="0" t="s">
        <v>494</v>
      </c>
      <c r="U48" s="0" t="s">
        <v>495</v>
      </c>
      <c r="AA48" s="0" t="s">
        <v>45</v>
      </c>
      <c r="AE48" s="0" t="s">
        <v>496</v>
      </c>
    </row>
    <row collapsed="false" customFormat="false" customHeight="false" hidden="false" ht="12.65" outlineLevel="0" r="49">
      <c r="A49" s="0" t="s">
        <v>497</v>
      </c>
      <c r="B49" s="0" t="s">
        <v>498</v>
      </c>
      <c r="C49" s="0" t="s">
        <v>499</v>
      </c>
      <c r="D49" s="0" t="s">
        <v>499</v>
      </c>
      <c r="F49" s="0" t="n">
        <v>5</v>
      </c>
      <c r="G49" s="0" t="n">
        <v>0</v>
      </c>
      <c r="H49" s="0" t="s">
        <v>44</v>
      </c>
      <c r="I49" s="0" t="s">
        <v>34</v>
      </c>
      <c r="J49" s="0" t="s">
        <v>35</v>
      </c>
      <c r="K49" s="0" t="n">
        <f aca="false">"1210"</f>
        <v>0</v>
      </c>
      <c r="L49" s="0" t="s">
        <v>36</v>
      </c>
      <c r="M49" s="0" t="n">
        <f aca="false">"0542"</f>
        <v>0</v>
      </c>
      <c r="N49" s="0" t="s">
        <v>37</v>
      </c>
      <c r="O49" s="0" t="s">
        <v>38</v>
      </c>
      <c r="P49" s="0" t="n">
        <f aca="false">"7717705920"</f>
        <v>0</v>
      </c>
      <c r="Q49" s="0" t="n">
        <f aca="false">"771701001"</f>
        <v>0</v>
      </c>
      <c r="R49" s="0" t="s">
        <v>500</v>
      </c>
      <c r="S49" s="0" t="s">
        <v>40</v>
      </c>
      <c r="T49" s="0" t="s">
        <v>501</v>
      </c>
      <c r="U49" s="0" t="s">
        <v>502</v>
      </c>
      <c r="V49" s="0" t="n">
        <v>1405420747</v>
      </c>
      <c r="W49" s="0" t="n">
        <v>4125</v>
      </c>
      <c r="Y49" s="0" t="s">
        <v>44</v>
      </c>
      <c r="AA49" s="0" t="s">
        <v>45</v>
      </c>
      <c r="AC49" s="0" t="s">
        <v>46</v>
      </c>
      <c r="AD49" s="0" t="s">
        <v>47</v>
      </c>
      <c r="AF49" s="0" t="s">
        <v>503</v>
      </c>
    </row>
    <row collapsed="false" customFormat="false" customHeight="false" hidden="false" ht="12.65" outlineLevel="0" r="50">
      <c r="A50" s="0" t="s">
        <v>504</v>
      </c>
      <c r="B50" s="0" t="s">
        <v>505</v>
      </c>
      <c r="C50" s="0" t="s">
        <v>506</v>
      </c>
      <c r="D50" s="0" t="s">
        <v>507</v>
      </c>
      <c r="F50" s="0" t="n">
        <v>24</v>
      </c>
      <c r="G50" s="0" t="n">
        <v>0</v>
      </c>
      <c r="H50" s="0" t="s">
        <v>508</v>
      </c>
      <c r="I50" s="0" t="s">
        <v>34</v>
      </c>
      <c r="J50" s="0" t="s">
        <v>64</v>
      </c>
      <c r="K50" s="0" t="n">
        <f aca="false">"1210"</f>
        <v>0</v>
      </c>
      <c r="L50" s="0" t="s">
        <v>36</v>
      </c>
      <c r="M50" s="0" t="n">
        <f aca="false">"0767"</f>
        <v>0</v>
      </c>
      <c r="N50" s="0" t="s">
        <v>53</v>
      </c>
      <c r="O50" s="0" t="s">
        <v>54</v>
      </c>
      <c r="P50" s="0" t="n">
        <f aca="false">"1213003946"</f>
        <v>0</v>
      </c>
      <c r="Q50" s="0" t="n">
        <f aca="false">"121301001"</f>
        <v>0</v>
      </c>
      <c r="R50" s="0" t="s">
        <v>509</v>
      </c>
      <c r="S50" s="0" t="s">
        <v>40</v>
      </c>
      <c r="T50" s="0" t="s">
        <v>40</v>
      </c>
      <c r="U50" s="0" t="s">
        <v>510</v>
      </c>
      <c r="V50" s="0" t="s">
        <v>511</v>
      </c>
      <c r="W50" s="0" t="n">
        <v>1307671117</v>
      </c>
      <c r="X50" s="0" t="n">
        <v>6640</v>
      </c>
      <c r="Y50" s="0" t="n">
        <v>6640</v>
      </c>
      <c r="Z50" s="0" t="s">
        <v>454</v>
      </c>
      <c r="AA50" s="0" t="s">
        <v>45</v>
      </c>
      <c r="AC50" s="0" t="n">
        <v>1</v>
      </c>
      <c r="AF50" s="0" t="s">
        <v>338</v>
      </c>
      <c r="AG50" s="0" t="s">
        <v>264</v>
      </c>
      <c r="AH50" s="0" t="s">
        <v>512</v>
      </c>
    </row>
    <row collapsed="false" customFormat="false" customHeight="false" hidden="false" ht="12.65" outlineLevel="0" r="51">
      <c r="A51" s="0" t="s">
        <v>513</v>
      </c>
      <c r="B51" s="0" t="s">
        <v>514</v>
      </c>
      <c r="C51" s="0" t="s">
        <v>515</v>
      </c>
      <c r="D51" s="0" t="s">
        <v>515</v>
      </c>
      <c r="F51" s="0" t="n">
        <v>1502</v>
      </c>
      <c r="G51" s="0" t="n">
        <v>25</v>
      </c>
      <c r="H51" s="0" t="s">
        <v>516</v>
      </c>
      <c r="I51" s="0" t="s">
        <v>34</v>
      </c>
      <c r="J51" s="0" t="s">
        <v>64</v>
      </c>
      <c r="K51" s="0" t="n">
        <f aca="false">"1210"</f>
        <v>0</v>
      </c>
      <c r="L51" s="0" t="s">
        <v>36</v>
      </c>
      <c r="M51" s="0" t="n">
        <f aca="false">"0027"</f>
        <v>0</v>
      </c>
      <c r="N51" s="0" t="s">
        <v>517</v>
      </c>
      <c r="O51" s="0" t="s">
        <v>518</v>
      </c>
      <c r="P51" s="0" t="s">
        <v>519</v>
      </c>
      <c r="Q51" s="0" t="n">
        <f aca="false">"6679038862"</f>
        <v>0</v>
      </c>
      <c r="R51" s="0" t="n">
        <f aca="false">"667901001"</f>
        <v>0</v>
      </c>
      <c r="S51" s="0" t="s">
        <v>40</v>
      </c>
      <c r="T51" s="0" t="s">
        <v>520</v>
      </c>
      <c r="U51" s="0" t="s">
        <v>521</v>
      </c>
      <c r="V51" s="0" t="s">
        <v>522</v>
      </c>
      <c r="AA51" s="0" t="s">
        <v>45</v>
      </c>
      <c r="AC51" s="0" t="n">
        <v>0</v>
      </c>
      <c r="AF51" s="0" t="s">
        <v>523</v>
      </c>
    </row>
    <row collapsed="false" customFormat="false" customHeight="false" hidden="false" ht="12.65" outlineLevel="0" r="52">
      <c r="A52" s="0" t="s">
        <v>524</v>
      </c>
      <c r="B52" s="0" t="s">
        <v>525</v>
      </c>
      <c r="C52" s="0" t="s">
        <v>526</v>
      </c>
      <c r="D52" s="0" t="s">
        <v>526</v>
      </c>
      <c r="F52" s="0" t="n">
        <v>4</v>
      </c>
      <c r="G52" s="0" t="n">
        <v>0</v>
      </c>
      <c r="H52" s="0" t="s">
        <v>527</v>
      </c>
      <c r="I52" s="0" t="s">
        <v>34</v>
      </c>
      <c r="J52" s="0" t="s">
        <v>64</v>
      </c>
      <c r="K52" s="0" t="n">
        <f aca="false">"1510"</f>
        <v>0</v>
      </c>
      <c r="L52" s="0" t="s">
        <v>400</v>
      </c>
      <c r="M52" s="0" t="n">
        <f aca="false">"0542"</f>
        <v>0</v>
      </c>
      <c r="N52" s="0" t="s">
        <v>37</v>
      </c>
      <c r="O52" s="0" t="s">
        <v>38</v>
      </c>
      <c r="P52" s="0" t="n">
        <f aca="false">"5038055424"</f>
        <v>0</v>
      </c>
      <c r="Q52" s="0" t="n">
        <f aca="false">"503801001"</f>
        <v>0</v>
      </c>
      <c r="R52" s="0" t="s">
        <v>528</v>
      </c>
      <c r="S52" s="0" t="s">
        <v>40</v>
      </c>
      <c r="T52" s="0" t="s">
        <v>529</v>
      </c>
      <c r="U52" s="0" t="s">
        <v>530</v>
      </c>
      <c r="AA52" s="0" t="s">
        <v>45</v>
      </c>
      <c r="AC52" s="0" t="s">
        <v>531</v>
      </c>
      <c r="AE52" s="0" t="s">
        <v>532</v>
      </c>
    </row>
    <row collapsed="false" customFormat="false" customHeight="false" hidden="false" ht="12.65" outlineLevel="0" r="53">
      <c r="A53" s="0" t="s">
        <v>533</v>
      </c>
      <c r="B53" s="0" t="s">
        <v>534</v>
      </c>
      <c r="C53" s="0" t="s">
        <v>535</v>
      </c>
      <c r="D53" s="0" t="s">
        <v>535</v>
      </c>
      <c r="F53" s="0" t="n">
        <v>20265</v>
      </c>
      <c r="G53" s="0" t="n">
        <v>338</v>
      </c>
      <c r="H53" s="0" t="s">
        <v>343</v>
      </c>
      <c r="I53" s="0" t="s">
        <v>34</v>
      </c>
      <c r="J53" s="0" t="s">
        <v>64</v>
      </c>
      <c r="K53" s="0" t="n">
        <f aca="false">"1210"</f>
        <v>0</v>
      </c>
      <c r="L53" s="0" t="s">
        <v>36</v>
      </c>
      <c r="M53" s="0" t="n">
        <f aca="false">"0542"</f>
        <v>0</v>
      </c>
      <c r="N53" s="0" t="s">
        <v>37</v>
      </c>
      <c r="O53" s="0" t="s">
        <v>38</v>
      </c>
      <c r="P53" s="0" t="n">
        <f aca="false">"502908129599"</f>
        <v>0</v>
      </c>
      <c r="Q53" s="0" t="str">
        <f aca="false">""</f>
        <v/>
      </c>
      <c r="R53" s="0" t="s">
        <v>536</v>
      </c>
      <c r="S53" s="0" t="s">
        <v>40</v>
      </c>
      <c r="T53" s="0" t="s">
        <v>537</v>
      </c>
      <c r="U53" s="0" t="s">
        <v>538</v>
      </c>
      <c r="AA53" s="0" t="s">
        <v>45</v>
      </c>
      <c r="AC53" s="0" t="s">
        <v>68</v>
      </c>
      <c r="AE53" s="0" t="s">
        <v>539</v>
      </c>
    </row>
    <row collapsed="false" customFormat="false" customHeight="false" hidden="false" ht="12.65" outlineLevel="0" r="54">
      <c r="A54" s="0" t="s">
        <v>540</v>
      </c>
      <c r="B54" s="0" t="s">
        <v>541</v>
      </c>
      <c r="C54" s="0" t="s">
        <v>542</v>
      </c>
      <c r="D54" s="0" t="s">
        <v>542</v>
      </c>
      <c r="F54" s="0" t="n">
        <v>18</v>
      </c>
      <c r="G54" s="0" t="n">
        <v>0</v>
      </c>
      <c r="H54" s="0" t="s">
        <v>543</v>
      </c>
      <c r="I54" s="0" t="s">
        <v>34</v>
      </c>
      <c r="J54" s="0" t="s">
        <v>64</v>
      </c>
      <c r="K54" s="0" t="n">
        <f aca="false">"1210"</f>
        <v>0</v>
      </c>
      <c r="L54" s="0" t="s">
        <v>36</v>
      </c>
      <c r="M54" s="0" t="n">
        <f aca="false">"0542"</f>
        <v>0</v>
      </c>
      <c r="N54" s="0" t="s">
        <v>37</v>
      </c>
      <c r="O54" s="0" t="s">
        <v>38</v>
      </c>
      <c r="P54" s="0" t="n">
        <f aca="false">"5018059580"</f>
        <v>0</v>
      </c>
      <c r="Q54" s="0" t="n">
        <f aca="false">"501801001"</f>
        <v>0</v>
      </c>
      <c r="R54" s="0" t="s">
        <v>544</v>
      </c>
      <c r="S54" s="0" t="s">
        <v>40</v>
      </c>
      <c r="T54" s="0" t="s">
        <v>545</v>
      </c>
      <c r="U54" s="0" t="s">
        <v>546</v>
      </c>
      <c r="V54" s="0" t="n">
        <v>1202110554</v>
      </c>
      <c r="W54" s="0" t="n">
        <v>20000</v>
      </c>
      <c r="X54" s="0" t="n">
        <v>20000</v>
      </c>
      <c r="Y54" s="0" t="s">
        <v>547</v>
      </c>
      <c r="Z54" s="0" t="s">
        <v>548</v>
      </c>
      <c r="AA54" s="0" t="s">
        <v>224</v>
      </c>
      <c r="AE54" s="0" t="s">
        <v>549</v>
      </c>
    </row>
    <row collapsed="false" customFormat="false" customHeight="false" hidden="false" ht="12.65" outlineLevel="0" r="55">
      <c r="A55" s="0" t="s">
        <v>550</v>
      </c>
      <c r="B55" s="0" t="s">
        <v>551</v>
      </c>
      <c r="C55" s="0" t="s">
        <v>552</v>
      </c>
      <c r="D55" s="0" t="s">
        <v>552</v>
      </c>
      <c r="F55" s="0" t="n">
        <v>11963</v>
      </c>
      <c r="G55" s="0" t="n">
        <v>199</v>
      </c>
      <c r="H55" s="0" t="s">
        <v>553</v>
      </c>
      <c r="I55" s="0" t="s">
        <v>34</v>
      </c>
      <c r="J55" s="0" t="s">
        <v>64</v>
      </c>
      <c r="K55" s="0" t="n">
        <f aca="false">"1210"</f>
        <v>0</v>
      </c>
      <c r="L55" s="0" t="s">
        <v>36</v>
      </c>
      <c r="M55" s="0" t="n">
        <f aca="false">"0194"</f>
        <v>0</v>
      </c>
      <c r="N55" s="0" t="s">
        <v>554</v>
      </c>
      <c r="O55" s="0" t="s">
        <v>555</v>
      </c>
      <c r="P55" s="0" t="n">
        <f aca="false">"7405010754"</f>
        <v>0</v>
      </c>
      <c r="Q55" s="0" t="n">
        <f aca="false">"740501001"</f>
        <v>0</v>
      </c>
      <c r="R55" s="0" t="s">
        <v>556</v>
      </c>
      <c r="S55" s="0" t="s">
        <v>40</v>
      </c>
      <c r="T55" s="0" t="s">
        <v>557</v>
      </c>
      <c r="U55" s="0" t="s">
        <v>558</v>
      </c>
      <c r="AA55" s="0" t="s">
        <v>45</v>
      </c>
      <c r="AE55" s="0" t="s">
        <v>338</v>
      </c>
      <c r="AF55" s="0" t="s">
        <v>559</v>
      </c>
      <c r="AG55" s="0" t="s">
        <v>560</v>
      </c>
    </row>
    <row collapsed="false" customFormat="false" customHeight="false" hidden="false" ht="12.65" outlineLevel="0" r="56">
      <c r="A56" s="0" t="s">
        <v>561</v>
      </c>
      <c r="B56" s="0" t="s">
        <v>562</v>
      </c>
      <c r="C56" s="0" t="s">
        <v>563</v>
      </c>
      <c r="D56" s="0" t="s">
        <v>563</v>
      </c>
      <c r="F56" s="0" t="n">
        <v>15</v>
      </c>
      <c r="G56" s="0" t="n">
        <v>0</v>
      </c>
      <c r="H56" s="0" t="s">
        <v>564</v>
      </c>
      <c r="I56" s="0" t="s">
        <v>34</v>
      </c>
      <c r="J56" s="0" t="s">
        <v>64</v>
      </c>
      <c r="K56" s="0" t="n">
        <f aca="false">"1510"</f>
        <v>0</v>
      </c>
      <c r="L56" s="0" t="s">
        <v>400</v>
      </c>
      <c r="M56" s="0" t="n">
        <f aca="false">"0194"</f>
        <v>0</v>
      </c>
      <c r="N56" s="0" t="s">
        <v>554</v>
      </c>
      <c r="O56" s="0" t="s">
        <v>555</v>
      </c>
      <c r="P56" s="0" t="n">
        <f aca="false">"7405009251"</f>
        <v>0</v>
      </c>
      <c r="Q56" s="0" t="n">
        <f aca="false">"740501001"</f>
        <v>0</v>
      </c>
      <c r="R56" s="0" t="s">
        <v>565</v>
      </c>
      <c r="S56" s="0" t="s">
        <v>40</v>
      </c>
      <c r="T56" s="0" t="s">
        <v>566</v>
      </c>
      <c r="U56" s="0" t="s">
        <v>567</v>
      </c>
      <c r="V56" s="0" t="n">
        <v>1409742455</v>
      </c>
      <c r="W56" s="0" t="n">
        <v>5950</v>
      </c>
      <c r="X56" s="0" t="n">
        <v>5950</v>
      </c>
      <c r="Y56" s="0" t="s">
        <v>568</v>
      </c>
      <c r="Z56" s="0" t="s">
        <v>569</v>
      </c>
      <c r="AA56" s="0" t="s">
        <v>224</v>
      </c>
      <c r="AC56" s="0" t="s">
        <v>531</v>
      </c>
      <c r="AE56" s="0" t="s">
        <v>570</v>
      </c>
    </row>
    <row collapsed="false" customFormat="false" customHeight="false" hidden="false" ht="12.65" outlineLevel="0" r="57">
      <c r="A57" s="0" t="s">
        <v>571</v>
      </c>
      <c r="B57" s="0" t="s">
        <v>572</v>
      </c>
      <c r="C57" s="0" t="s">
        <v>573</v>
      </c>
      <c r="D57" s="0" t="s">
        <v>573</v>
      </c>
      <c r="F57" s="0" t="n">
        <v>27</v>
      </c>
      <c r="G57" s="0" t="n">
        <v>0</v>
      </c>
      <c r="H57" s="0" t="s">
        <v>574</v>
      </c>
      <c r="I57" s="0" t="s">
        <v>34</v>
      </c>
      <c r="J57" s="0" t="s">
        <v>64</v>
      </c>
      <c r="K57" s="0" t="n">
        <f aca="false">"1210"</f>
        <v>0</v>
      </c>
      <c r="L57" s="0" t="s">
        <v>36</v>
      </c>
      <c r="M57" s="0" t="n">
        <f aca="false">"0194"</f>
        <v>0</v>
      </c>
      <c r="N57" s="0" t="s">
        <v>554</v>
      </c>
      <c r="O57" s="0" t="s">
        <v>555</v>
      </c>
      <c r="P57" s="0" t="n">
        <f aca="false">"7405006772"</f>
        <v>0</v>
      </c>
      <c r="Q57" s="0" t="n">
        <f aca="false">"740501001"</f>
        <v>0</v>
      </c>
      <c r="R57" s="0" t="s">
        <v>575</v>
      </c>
      <c r="S57" s="0" t="s">
        <v>40</v>
      </c>
      <c r="T57" s="0" t="s">
        <v>576</v>
      </c>
      <c r="U57" s="0" t="s">
        <v>577</v>
      </c>
      <c r="V57" s="0" t="n">
        <v>1401940072</v>
      </c>
      <c r="W57" s="0" t="n">
        <v>6300</v>
      </c>
      <c r="Y57" s="0" t="s">
        <v>568</v>
      </c>
      <c r="AA57" s="0" t="s">
        <v>224</v>
      </c>
      <c r="AE57" s="0" t="s">
        <v>578</v>
      </c>
      <c r="AF57" s="0" t="s">
        <v>579</v>
      </c>
      <c r="AG57" s="0" t="s">
        <v>580</v>
      </c>
      <c r="AH57" s="0" t="s">
        <v>581</v>
      </c>
      <c r="AI57" s="0" t="s">
        <v>469</v>
      </c>
      <c r="AJ57" s="0" t="s">
        <v>582</v>
      </c>
      <c r="AK57" s="0" t="s">
        <v>583</v>
      </c>
      <c r="AL57" s="0" t="s">
        <v>584</v>
      </c>
      <c r="AM57" s="0" t="s">
        <v>291</v>
      </c>
      <c r="AN57" s="0" t="s">
        <v>585</v>
      </c>
    </row>
    <row collapsed="false" customFormat="false" customHeight="false" hidden="false" ht="12.65" outlineLevel="0" r="58">
      <c r="A58" s="0" t="s">
        <v>586</v>
      </c>
      <c r="B58" s="0" t="s">
        <v>587</v>
      </c>
      <c r="C58" s="0" t="s">
        <v>588</v>
      </c>
      <c r="D58" s="0" t="s">
        <v>588</v>
      </c>
      <c r="F58" s="0" t="n">
        <v>1121</v>
      </c>
      <c r="G58" s="0" t="n">
        <v>19</v>
      </c>
      <c r="H58" s="0" t="s">
        <v>589</v>
      </c>
      <c r="I58" s="0" t="s">
        <v>34</v>
      </c>
      <c r="J58" s="0" t="s">
        <v>64</v>
      </c>
      <c r="K58" s="0" t="n">
        <f aca="false">"1510"</f>
        <v>0</v>
      </c>
      <c r="L58" s="0" t="s">
        <v>400</v>
      </c>
      <c r="M58" s="0" t="n">
        <f aca="false">"0542"</f>
        <v>0</v>
      </c>
      <c r="N58" s="0" t="s">
        <v>37</v>
      </c>
      <c r="O58" s="0" t="s">
        <v>38</v>
      </c>
      <c r="P58" s="0" t="n">
        <f aca="false">"5042065150"</f>
        <v>0</v>
      </c>
      <c r="Q58" s="0" t="n">
        <f aca="false">"504201001"</f>
        <v>0</v>
      </c>
      <c r="R58" s="0" t="s">
        <v>590</v>
      </c>
      <c r="S58" s="0" t="s">
        <v>40</v>
      </c>
      <c r="T58" s="0" t="s">
        <v>591</v>
      </c>
      <c r="U58" s="0" t="s">
        <v>592</v>
      </c>
      <c r="V58" s="0" t="n">
        <v>1412970391</v>
      </c>
      <c r="W58" s="0" t="n">
        <v>13185</v>
      </c>
      <c r="X58" s="0" t="n">
        <v>13185</v>
      </c>
      <c r="Y58" s="0" t="s">
        <v>593</v>
      </c>
      <c r="Z58" s="0" t="s">
        <v>594</v>
      </c>
      <c r="AA58" s="0" t="s">
        <v>224</v>
      </c>
      <c r="AE58" s="0" t="s">
        <v>595</v>
      </c>
      <c r="AF58" s="0" t="s">
        <v>596</v>
      </c>
      <c r="AG58" s="0" t="s">
        <v>597</v>
      </c>
      <c r="AH58" s="0" t="s">
        <v>598</v>
      </c>
      <c r="AI58" s="0" t="s">
        <v>599</v>
      </c>
      <c r="AJ58" s="0" t="s">
        <v>291</v>
      </c>
      <c r="AK58" s="0" t="s">
        <v>600</v>
      </c>
      <c r="AL58" s="0" t="s">
        <v>601</v>
      </c>
      <c r="AM58" s="0" t="s">
        <v>602</v>
      </c>
      <c r="AN58" s="0" t="s">
        <v>166</v>
      </c>
      <c r="AO58" s="0" t="s">
        <v>603</v>
      </c>
      <c r="AP58" s="0" t="s">
        <v>604</v>
      </c>
    </row>
    <row collapsed="false" customFormat="false" customHeight="false" hidden="false" ht="12.65" outlineLevel="0" r="59">
      <c r="A59" s="0" t="s">
        <v>605</v>
      </c>
      <c r="B59" s="0" t="s">
        <v>606</v>
      </c>
      <c r="C59" s="0" t="s">
        <v>607</v>
      </c>
      <c r="D59" s="0" t="s">
        <v>607</v>
      </c>
      <c r="F59" s="0" t="n">
        <v>2</v>
      </c>
      <c r="G59" s="0" t="n">
        <v>0</v>
      </c>
      <c r="H59" s="0" t="s">
        <v>608</v>
      </c>
      <c r="I59" s="0" t="s">
        <v>34</v>
      </c>
      <c r="J59" s="0" t="s">
        <v>64</v>
      </c>
      <c r="K59" s="0" t="n">
        <f aca="false">"1210"</f>
        <v>0</v>
      </c>
      <c r="L59" s="0" t="s">
        <v>36</v>
      </c>
      <c r="M59" s="0" t="n">
        <f aca="false">"1319"</f>
        <v>0</v>
      </c>
      <c r="N59" s="0" t="s">
        <v>362</v>
      </c>
      <c r="O59" s="0" t="s">
        <v>363</v>
      </c>
      <c r="P59" s="0" t="n">
        <f aca="false">"5406697720"</f>
        <v>0</v>
      </c>
      <c r="Q59" s="0" t="n">
        <f aca="false">"540601001"</f>
        <v>0</v>
      </c>
      <c r="R59" s="0" t="s">
        <v>609</v>
      </c>
      <c r="S59" s="0" t="s">
        <v>40</v>
      </c>
      <c r="T59" s="0" t="s">
        <v>610</v>
      </c>
      <c r="U59" s="0" t="s">
        <v>611</v>
      </c>
      <c r="V59" s="0" t="n">
        <v>1407103148</v>
      </c>
      <c r="W59" s="0" t="n">
        <v>7605</v>
      </c>
      <c r="X59" s="0" t="n">
        <v>7605</v>
      </c>
      <c r="Y59" s="0" t="s">
        <v>89</v>
      </c>
      <c r="Z59" s="0" t="s">
        <v>612</v>
      </c>
      <c r="AA59" s="0" t="s">
        <v>45</v>
      </c>
      <c r="AE59" s="0" t="s">
        <v>613</v>
      </c>
    </row>
    <row collapsed="false" customFormat="false" customHeight="false" hidden="false" ht="12.65" outlineLevel="0" r="60">
      <c r="A60" s="0" t="s">
        <v>614</v>
      </c>
      <c r="B60" s="0" t="s">
        <v>615</v>
      </c>
      <c r="C60" s="0" t="s">
        <v>616</v>
      </c>
      <c r="D60" s="0" t="s">
        <v>616</v>
      </c>
      <c r="F60" s="0" t="n">
        <v>1220</v>
      </c>
      <c r="G60" s="0" t="n">
        <v>21</v>
      </c>
      <c r="H60" s="0" t="s">
        <v>568</v>
      </c>
      <c r="I60" s="0" t="s">
        <v>34</v>
      </c>
      <c r="J60" s="0" t="s">
        <v>35</v>
      </c>
      <c r="K60" s="0" t="n">
        <f aca="false">"1210"</f>
        <v>0</v>
      </c>
      <c r="L60" s="0" t="s">
        <v>36</v>
      </c>
      <c r="M60" s="0" t="n">
        <f aca="false">"1319"</f>
        <v>0</v>
      </c>
      <c r="N60" s="0" t="s">
        <v>362</v>
      </c>
      <c r="O60" s="0" t="s">
        <v>363</v>
      </c>
      <c r="P60" s="0" t="n">
        <f aca="false">"5402555604"</f>
        <v>0</v>
      </c>
      <c r="Q60" s="0" t="n">
        <f aca="false">"540201001"</f>
        <v>0</v>
      </c>
      <c r="R60" s="0" t="s">
        <v>617</v>
      </c>
      <c r="S60" s="0" t="s">
        <v>40</v>
      </c>
      <c r="T60" s="0" t="s">
        <v>618</v>
      </c>
      <c r="U60" s="0" t="s">
        <v>619</v>
      </c>
      <c r="AA60" s="0" t="s">
        <v>45</v>
      </c>
      <c r="AE60" s="0" t="s">
        <v>620</v>
      </c>
    </row>
    <row collapsed="false" customFormat="false" customHeight="false" hidden="false" ht="12.65" outlineLevel="0" r="61">
      <c r="A61" s="0" t="s">
        <v>621</v>
      </c>
      <c r="B61" s="0" t="s">
        <v>622</v>
      </c>
      <c r="C61" s="0" t="s">
        <v>623</v>
      </c>
      <c r="D61" s="0" t="s">
        <v>623</v>
      </c>
      <c r="F61" s="0" t="n">
        <v>16162</v>
      </c>
      <c r="G61" s="0" t="n">
        <v>269</v>
      </c>
      <c r="H61" s="0" t="s">
        <v>624</v>
      </c>
      <c r="I61" s="0" t="s">
        <v>34</v>
      </c>
      <c r="J61" s="0" t="s">
        <v>64</v>
      </c>
      <c r="K61" s="0" t="n">
        <f aca="false">"1210"</f>
        <v>0</v>
      </c>
      <c r="L61" s="0" t="s">
        <v>36</v>
      </c>
      <c r="M61" s="0" t="n">
        <f aca="false">"1319"</f>
        <v>0</v>
      </c>
      <c r="N61" s="0" t="s">
        <v>362</v>
      </c>
      <c r="O61" s="0" t="s">
        <v>363</v>
      </c>
      <c r="P61" s="0" t="n">
        <f aca="false">"5419102585"</f>
        <v>0</v>
      </c>
      <c r="Q61" s="0" t="n">
        <f aca="false">"541901001"</f>
        <v>0</v>
      </c>
      <c r="R61" s="0" t="s">
        <v>625</v>
      </c>
      <c r="S61" s="0" t="s">
        <v>40</v>
      </c>
      <c r="T61" s="0" t="s">
        <v>626</v>
      </c>
      <c r="U61" s="0" t="s">
        <v>627</v>
      </c>
      <c r="AA61" s="0" t="s">
        <v>45</v>
      </c>
      <c r="AC61" s="0" t="s">
        <v>531</v>
      </c>
      <c r="AE61" s="0" t="s">
        <v>628</v>
      </c>
    </row>
    <row collapsed="false" customFormat="false" customHeight="false" hidden="false" ht="12.65" outlineLevel="0" r="62">
      <c r="A62" s="0" t="s">
        <v>629</v>
      </c>
      <c r="B62" s="0" t="s">
        <v>630</v>
      </c>
      <c r="C62" s="0" t="s">
        <v>631</v>
      </c>
      <c r="D62" s="0" t="s">
        <v>631</v>
      </c>
      <c r="F62" s="0" t="n">
        <v>4</v>
      </c>
      <c r="G62" s="0" t="n">
        <v>0</v>
      </c>
      <c r="H62" s="0" t="s">
        <v>632</v>
      </c>
      <c r="I62" s="0" t="s">
        <v>34</v>
      </c>
      <c r="J62" s="0" t="s">
        <v>64</v>
      </c>
      <c r="K62" s="0" t="n">
        <f aca="false">"1210"</f>
        <v>0</v>
      </c>
      <c r="L62" s="0" t="s">
        <v>36</v>
      </c>
      <c r="M62" s="0" t="n">
        <f aca="false">"1319"</f>
        <v>0</v>
      </c>
      <c r="N62" s="0" t="s">
        <v>362</v>
      </c>
      <c r="O62" s="0" t="s">
        <v>363</v>
      </c>
      <c r="P62" s="0" t="n">
        <f aca="false">"5405290515"</f>
        <v>0</v>
      </c>
      <c r="Q62" s="0" t="n">
        <f aca="false">"540501001"</f>
        <v>0</v>
      </c>
      <c r="R62" s="0" t="s">
        <v>633</v>
      </c>
      <c r="S62" s="0" t="s">
        <v>40</v>
      </c>
      <c r="T62" s="0" t="s">
        <v>634</v>
      </c>
      <c r="U62" s="0" t="s">
        <v>635</v>
      </c>
      <c r="AA62" s="0" t="s">
        <v>45</v>
      </c>
      <c r="AE62" s="0" t="s">
        <v>636</v>
      </c>
    </row>
    <row collapsed="false" customFormat="false" customHeight="false" hidden="false" ht="12.65" outlineLevel="0" r="63">
      <c r="A63" s="0" t="s">
        <v>637</v>
      </c>
      <c r="B63" s="0" t="s">
        <v>638</v>
      </c>
      <c r="C63" s="0" t="s">
        <v>639</v>
      </c>
      <c r="D63" s="0" t="s">
        <v>639</v>
      </c>
      <c r="F63" s="0" t="n">
        <v>1078</v>
      </c>
      <c r="G63" s="0" t="n">
        <v>18</v>
      </c>
      <c r="H63" s="0" t="s">
        <v>89</v>
      </c>
      <c r="I63" s="0" t="s">
        <v>34</v>
      </c>
      <c r="J63" s="0" t="s">
        <v>35</v>
      </c>
      <c r="K63" s="0" t="n">
        <f aca="false">"1210"</f>
        <v>0</v>
      </c>
      <c r="L63" s="0" t="s">
        <v>36</v>
      </c>
      <c r="M63" s="0" t="n">
        <f aca="false">"0317"</f>
        <v>0</v>
      </c>
      <c r="N63" s="0" t="s">
        <v>640</v>
      </c>
      <c r="O63" s="0" t="s">
        <v>641</v>
      </c>
      <c r="P63" s="0" t="n">
        <f aca="false">"6167086800"</f>
        <v>0</v>
      </c>
      <c r="Q63" s="0" t="n">
        <f aca="false">"616301001"</f>
        <v>0</v>
      </c>
      <c r="R63" s="0" t="s">
        <v>642</v>
      </c>
      <c r="S63" s="0" t="s">
        <v>40</v>
      </c>
      <c r="T63" s="0" t="s">
        <v>643</v>
      </c>
      <c r="U63" s="0" t="s">
        <v>644</v>
      </c>
      <c r="AA63" s="0" t="s">
        <v>45</v>
      </c>
      <c r="AC63" s="0" t="s">
        <v>645</v>
      </c>
      <c r="AE63" s="0" t="s">
        <v>646</v>
      </c>
      <c r="AF63" s="0" t="s">
        <v>647</v>
      </c>
      <c r="AG63" s="0" t="s">
        <v>648</v>
      </c>
      <c r="AH63" s="0" t="s">
        <v>649</v>
      </c>
      <c r="AI63" s="0" t="s">
        <v>650</v>
      </c>
    </row>
    <row collapsed="false" customFormat="false" customHeight="false" hidden="false" ht="12.65" outlineLevel="0" r="64">
      <c r="A64" s="0" t="s">
        <v>651</v>
      </c>
      <c r="B64" s="0" t="s">
        <v>652</v>
      </c>
      <c r="C64" s="0" t="s">
        <v>653</v>
      </c>
      <c r="D64" s="0" t="s">
        <v>653</v>
      </c>
      <c r="F64" s="0" t="n">
        <v>26</v>
      </c>
      <c r="G64" s="0" t="n">
        <v>0</v>
      </c>
      <c r="H64" s="0" t="s">
        <v>516</v>
      </c>
      <c r="I64" s="0" t="s">
        <v>34</v>
      </c>
      <c r="J64" s="0" t="s">
        <v>35</v>
      </c>
      <c r="K64" s="0" t="n">
        <f aca="false">"1210"</f>
        <v>0</v>
      </c>
      <c r="L64" s="0" t="s">
        <v>36</v>
      </c>
      <c r="M64" s="0" t="n">
        <f aca="false">"1319"</f>
        <v>0</v>
      </c>
      <c r="N64" s="0" t="s">
        <v>362</v>
      </c>
      <c r="O64" s="0" t="s">
        <v>363</v>
      </c>
      <c r="P64" s="0" t="n">
        <f aca="false">"5402545620"</f>
        <v>0</v>
      </c>
      <c r="Q64" s="0" t="n">
        <f aca="false">"540201001"</f>
        <v>0</v>
      </c>
      <c r="R64" s="0" t="s">
        <v>654</v>
      </c>
      <c r="S64" s="0" t="s">
        <v>40</v>
      </c>
      <c r="T64" s="0" t="s">
        <v>655</v>
      </c>
      <c r="U64" s="0" t="s">
        <v>656</v>
      </c>
      <c r="V64" s="0" t="n">
        <v>1313191003</v>
      </c>
      <c r="W64" s="0" t="n">
        <v>2680</v>
      </c>
      <c r="Y64" s="0" t="s">
        <v>516</v>
      </c>
      <c r="AA64" s="0" t="s">
        <v>45</v>
      </c>
      <c r="AC64" s="0" t="s">
        <v>58</v>
      </c>
      <c r="AE64" s="0" t="s">
        <v>657</v>
      </c>
    </row>
    <row collapsed="false" customFormat="false" customHeight="false" hidden="false" ht="12.65" outlineLevel="0" r="65">
      <c r="A65" s="0" t="s">
        <v>658</v>
      </c>
      <c r="B65" s="0" t="s">
        <v>659</v>
      </c>
      <c r="C65" s="0" t="s">
        <v>660</v>
      </c>
      <c r="D65" s="0" t="s">
        <v>660</v>
      </c>
      <c r="F65" s="0" t="n">
        <v>8205</v>
      </c>
      <c r="G65" s="0" t="n">
        <v>137</v>
      </c>
      <c r="H65" s="0" t="s">
        <v>146</v>
      </c>
      <c r="I65" s="0" t="s">
        <v>34</v>
      </c>
      <c r="J65" s="0" t="s">
        <v>35</v>
      </c>
      <c r="K65" s="0" t="n">
        <f aca="false">"1210"</f>
        <v>0</v>
      </c>
      <c r="L65" s="0" t="s">
        <v>36</v>
      </c>
      <c r="M65" s="0" t="n">
        <f aca="false">"0317"</f>
        <v>0</v>
      </c>
      <c r="N65" s="0" t="s">
        <v>640</v>
      </c>
      <c r="O65" s="0" t="s">
        <v>641</v>
      </c>
      <c r="P65" s="0" t="n">
        <f aca="false">"611106471364"</f>
        <v>0</v>
      </c>
      <c r="Q65" s="0" t="str">
        <f aca="false">""</f>
        <v/>
      </c>
      <c r="R65" s="0" t="s">
        <v>661</v>
      </c>
      <c r="S65" s="0" t="s">
        <v>40</v>
      </c>
      <c r="T65" s="0" t="s">
        <v>662</v>
      </c>
      <c r="U65" s="0" t="s">
        <v>663</v>
      </c>
      <c r="AA65" s="0" t="s">
        <v>45</v>
      </c>
      <c r="AC65" s="0" t="s">
        <v>46</v>
      </c>
      <c r="AD65" s="0" t="s">
        <v>47</v>
      </c>
      <c r="AF65" s="0" t="s">
        <v>664</v>
      </c>
    </row>
    <row collapsed="false" customFormat="false" customHeight="false" hidden="false" ht="12.65" outlineLevel="0" r="66">
      <c r="A66" s="0" t="s">
        <v>665</v>
      </c>
      <c r="B66" s="0" t="s">
        <v>666</v>
      </c>
      <c r="C66" s="0" t="s">
        <v>667</v>
      </c>
      <c r="D66" s="0" t="s">
        <v>667</v>
      </c>
      <c r="F66" s="0" t="n">
        <v>1475</v>
      </c>
      <c r="G66" s="0" t="n">
        <v>25</v>
      </c>
      <c r="H66" s="0" t="s">
        <v>668</v>
      </c>
      <c r="I66" s="0" t="s">
        <v>34</v>
      </c>
      <c r="J66" s="0" t="s">
        <v>64</v>
      </c>
      <c r="K66" s="0" t="n">
        <f aca="false">"1210"</f>
        <v>0</v>
      </c>
      <c r="L66" s="0" t="s">
        <v>36</v>
      </c>
      <c r="M66" s="0" t="n">
        <f aca="false">"0317"</f>
        <v>0</v>
      </c>
      <c r="N66" s="0" t="s">
        <v>640</v>
      </c>
      <c r="O66" s="0" t="s">
        <v>641</v>
      </c>
      <c r="P66" s="0" t="n">
        <f aca="false">"7721247141"</f>
        <v>0</v>
      </c>
      <c r="Q66" s="0" t="n">
        <f aca="false">"614302001"</f>
        <v>0</v>
      </c>
      <c r="R66" s="0" t="s">
        <v>669</v>
      </c>
      <c r="S66" s="0" t="s">
        <v>40</v>
      </c>
      <c r="T66" s="0" t="s">
        <v>670</v>
      </c>
      <c r="U66" s="0" t="s">
        <v>671</v>
      </c>
      <c r="V66" s="0" t="n">
        <v>1417640009</v>
      </c>
      <c r="W66" s="0" t="n">
        <v>8500</v>
      </c>
      <c r="X66" s="0" t="n">
        <v>8500</v>
      </c>
      <c r="Y66" s="0" t="s">
        <v>672</v>
      </c>
      <c r="Z66" s="0" t="s">
        <v>672</v>
      </c>
      <c r="AA66" s="0" t="s">
        <v>224</v>
      </c>
      <c r="AE66" s="0" t="s">
        <v>673</v>
      </c>
      <c r="AF66" s="0" t="s">
        <v>674</v>
      </c>
      <c r="AG66" s="0" t="s">
        <v>675</v>
      </c>
      <c r="AH66" s="0" t="s">
        <v>676</v>
      </c>
      <c r="AI66" s="0" t="s">
        <v>677</v>
      </c>
      <c r="AJ66" s="0" t="s">
        <v>166</v>
      </c>
      <c r="AK66" s="0" t="s">
        <v>678</v>
      </c>
      <c r="AL66" s="0" t="s">
        <v>679</v>
      </c>
    </row>
    <row collapsed="false" customFormat="false" customHeight="false" hidden="false" ht="12.65" outlineLevel="0" r="67">
      <c r="A67" s="0" t="s">
        <v>680</v>
      </c>
      <c r="B67" s="0" t="s">
        <v>681</v>
      </c>
      <c r="C67" s="0" t="s">
        <v>682</v>
      </c>
      <c r="D67" s="0" t="s">
        <v>682</v>
      </c>
      <c r="F67" s="0" t="n">
        <v>1089</v>
      </c>
      <c r="G67" s="0" t="n">
        <v>18</v>
      </c>
      <c r="H67" s="0" t="s">
        <v>683</v>
      </c>
      <c r="I67" s="0" t="s">
        <v>34</v>
      </c>
      <c r="J67" s="0" t="s">
        <v>64</v>
      </c>
      <c r="K67" s="0" t="n">
        <f aca="false">"1210"</f>
        <v>0</v>
      </c>
      <c r="L67" s="0" t="s">
        <v>36</v>
      </c>
      <c r="M67" s="0" t="n">
        <f aca="false">"1319"</f>
        <v>0</v>
      </c>
      <c r="N67" s="0" t="s">
        <v>362</v>
      </c>
      <c r="O67" s="0" t="s">
        <v>363</v>
      </c>
      <c r="P67" s="0" t="n">
        <f aca="false">"7729050901"</f>
        <v>0</v>
      </c>
      <c r="Q67" s="0" t="n">
        <f aca="false">"540543002"</f>
        <v>0</v>
      </c>
      <c r="R67" s="0" t="s">
        <v>684</v>
      </c>
      <c r="S67" s="0" t="s">
        <v>685</v>
      </c>
      <c r="T67" s="0" t="s">
        <v>686</v>
      </c>
      <c r="AA67" s="0" t="s">
        <v>45</v>
      </c>
      <c r="AE67" s="0" t="s">
        <v>687</v>
      </c>
    </row>
    <row collapsed="false" customFormat="false" customHeight="false" hidden="false" ht="12.65" outlineLevel="0" r="68">
      <c r="A68" s="0" t="s">
        <v>688</v>
      </c>
      <c r="B68" s="0" t="s">
        <v>689</v>
      </c>
      <c r="C68" s="0" t="s">
        <v>690</v>
      </c>
      <c r="D68" s="0" t="s">
        <v>690</v>
      </c>
      <c r="F68" s="0" t="n">
        <v>43</v>
      </c>
      <c r="G68" s="0" t="n">
        <v>1</v>
      </c>
      <c r="H68" s="0" t="s">
        <v>691</v>
      </c>
      <c r="I68" s="0" t="s">
        <v>34</v>
      </c>
      <c r="J68" s="0" t="s">
        <v>64</v>
      </c>
      <c r="K68" s="0" t="n">
        <f aca="false">"1510"</f>
        <v>0</v>
      </c>
      <c r="L68" s="0" t="s">
        <v>400</v>
      </c>
      <c r="M68" s="0" t="n">
        <f aca="false">"1319"</f>
        <v>0</v>
      </c>
      <c r="N68" s="0" t="s">
        <v>362</v>
      </c>
      <c r="O68" s="0" t="s">
        <v>363</v>
      </c>
      <c r="P68" s="0" t="n">
        <f aca="false">"7708503727"</f>
        <v>0</v>
      </c>
      <c r="Q68" s="0" t="n">
        <f aca="false">"542231015"</f>
        <v>0</v>
      </c>
      <c r="R68" s="0" t="s">
        <v>692</v>
      </c>
      <c r="S68" s="0" t="s">
        <v>685</v>
      </c>
      <c r="T68" s="0" t="s">
        <v>693</v>
      </c>
      <c r="AA68" s="0" t="s">
        <v>45</v>
      </c>
      <c r="AE68" s="0" t="s">
        <v>694</v>
      </c>
    </row>
    <row collapsed="false" customFormat="false" customHeight="false" hidden="false" ht="12.65" outlineLevel="0" r="69">
      <c r="A69" s="0" t="s">
        <v>695</v>
      </c>
      <c r="B69" s="0" t="s">
        <v>696</v>
      </c>
      <c r="C69" s="0" t="s">
        <v>697</v>
      </c>
      <c r="D69" s="0" t="s">
        <v>697</v>
      </c>
      <c r="F69" s="0" t="n">
        <v>9</v>
      </c>
      <c r="G69" s="0" t="n">
        <v>1</v>
      </c>
      <c r="H69" s="0" t="s">
        <v>698</v>
      </c>
      <c r="I69" s="0" t="s">
        <v>34</v>
      </c>
      <c r="J69" s="0" t="s">
        <v>64</v>
      </c>
      <c r="K69" s="0" t="n">
        <f aca="false">"1210"</f>
        <v>0</v>
      </c>
      <c r="L69" s="0" t="s">
        <v>36</v>
      </c>
      <c r="M69" s="0" t="n">
        <f aca="false">"1319"</f>
        <v>0</v>
      </c>
      <c r="N69" s="0" t="s">
        <v>362</v>
      </c>
      <c r="O69" s="0" t="s">
        <v>363</v>
      </c>
      <c r="P69" s="0" t="n">
        <f aca="false">"5433188785"</f>
        <v>0</v>
      </c>
      <c r="Q69" s="0" t="n">
        <f aca="false">"543301001"</f>
        <v>0</v>
      </c>
      <c r="R69" s="0" t="s">
        <v>699</v>
      </c>
      <c r="S69" s="0" t="s">
        <v>40</v>
      </c>
      <c r="T69" s="0" t="s">
        <v>700</v>
      </c>
      <c r="U69" s="0" t="s">
        <v>701</v>
      </c>
      <c r="V69" s="0" t="s">
        <v>702</v>
      </c>
      <c r="AA69" s="0" t="s">
        <v>45</v>
      </c>
      <c r="AC69" s="0" t="n">
        <v>1</v>
      </c>
      <c r="AF69" s="0" t="s">
        <v>703</v>
      </c>
    </row>
    <row collapsed="false" customFormat="false" customHeight="false" hidden="false" ht="12.65" outlineLevel="0" r="70">
      <c r="A70" s="0" t="s">
        <v>704</v>
      </c>
      <c r="B70" s="0" t="s">
        <v>705</v>
      </c>
      <c r="C70" s="0" t="s">
        <v>706</v>
      </c>
      <c r="D70" s="0" t="s">
        <v>706</v>
      </c>
      <c r="F70" s="0" t="n">
        <v>6</v>
      </c>
      <c r="G70" s="0" t="n">
        <v>0</v>
      </c>
      <c r="H70" s="0" t="s">
        <v>707</v>
      </c>
      <c r="I70" s="0" t="s">
        <v>34</v>
      </c>
      <c r="J70" s="0" t="s">
        <v>35</v>
      </c>
      <c r="K70" s="0" t="n">
        <f aca="false">"1210"</f>
        <v>0</v>
      </c>
      <c r="L70" s="0" t="s">
        <v>36</v>
      </c>
      <c r="M70" s="0" t="n">
        <f aca="false">"0542"</f>
        <v>0</v>
      </c>
      <c r="N70" s="0" t="s">
        <v>37</v>
      </c>
      <c r="O70" s="0" t="s">
        <v>38</v>
      </c>
      <c r="P70" s="0" t="n">
        <f aca="false">"5038038122"</f>
        <v>0</v>
      </c>
      <c r="Q70" s="0" t="n">
        <f aca="false">"503801001"</f>
        <v>0</v>
      </c>
      <c r="R70" s="0" t="s">
        <v>708</v>
      </c>
      <c r="S70" s="0" t="s">
        <v>40</v>
      </c>
      <c r="T70" s="0" t="s">
        <v>709</v>
      </c>
      <c r="U70" s="0" t="s">
        <v>710</v>
      </c>
      <c r="V70" s="0" t="n">
        <v>1405420179</v>
      </c>
      <c r="W70" s="0" t="n">
        <v>4125</v>
      </c>
      <c r="Y70" s="0" t="s">
        <v>707</v>
      </c>
      <c r="AA70" s="0" t="s">
        <v>45</v>
      </c>
      <c r="AC70" s="0" t="s">
        <v>46</v>
      </c>
      <c r="AD70" s="0" t="s">
        <v>47</v>
      </c>
      <c r="AF70" s="0" t="s">
        <v>711</v>
      </c>
    </row>
    <row collapsed="false" customFormat="false" customHeight="false" hidden="false" ht="12.65" outlineLevel="0" r="71">
      <c r="A71" s="0" t="s">
        <v>712</v>
      </c>
      <c r="B71" s="0" t="s">
        <v>713</v>
      </c>
      <c r="C71" s="0" t="s">
        <v>714</v>
      </c>
      <c r="D71" s="0" t="s">
        <v>714</v>
      </c>
      <c r="F71" s="0" t="n">
        <v>54</v>
      </c>
      <c r="G71" s="0" t="n">
        <v>1</v>
      </c>
      <c r="H71" s="0" t="s">
        <v>715</v>
      </c>
      <c r="I71" s="0" t="s">
        <v>34</v>
      </c>
      <c r="J71" s="0" t="s">
        <v>64</v>
      </c>
      <c r="K71" s="0" t="n">
        <f aca="false">"1210"</f>
        <v>0</v>
      </c>
      <c r="L71" s="0" t="s">
        <v>36</v>
      </c>
      <c r="M71" s="0" t="n">
        <f aca="false">"0041"</f>
        <v>0</v>
      </c>
      <c r="N71" s="0" t="s">
        <v>455</v>
      </c>
      <c r="O71" s="0" t="s">
        <v>456</v>
      </c>
      <c r="P71" s="0" t="n">
        <f aca="false">"6325038294"</f>
        <v>0</v>
      </c>
      <c r="Q71" s="0" t="n">
        <f aca="false">"632501001"</f>
        <v>0</v>
      </c>
      <c r="R71" s="0" t="s">
        <v>716</v>
      </c>
      <c r="S71" s="0" t="s">
        <v>40</v>
      </c>
      <c r="T71" s="0" t="s">
        <v>717</v>
      </c>
      <c r="U71" s="0" t="s">
        <v>718</v>
      </c>
      <c r="AA71" s="0" t="s">
        <v>45</v>
      </c>
      <c r="AC71" s="0" t="s">
        <v>58</v>
      </c>
      <c r="AE71" s="0" t="s">
        <v>719</v>
      </c>
    </row>
    <row collapsed="false" customFormat="false" customHeight="false" hidden="false" ht="12.65" outlineLevel="0" r="72">
      <c r="A72" s="0" t="s">
        <v>720</v>
      </c>
      <c r="B72" s="0" t="s">
        <v>721</v>
      </c>
      <c r="D72" s="0" t="s">
        <v>722</v>
      </c>
      <c r="I72" s="0" t="s">
        <v>34</v>
      </c>
      <c r="J72" s="0" t="s">
        <v>305</v>
      </c>
      <c r="K72" s="0" t="n">
        <f aca="false">"1210"</f>
        <v>0</v>
      </c>
      <c r="L72" s="0" t="s">
        <v>36</v>
      </c>
      <c r="M72" s="0" t="n">
        <f aca="false">"0041"</f>
        <v>0</v>
      </c>
      <c r="N72" s="0" t="s">
        <v>455</v>
      </c>
      <c r="O72" s="0" t="s">
        <v>456</v>
      </c>
      <c r="P72" s="0" t="n">
        <f aca="false">"6325051390"</f>
        <v>0</v>
      </c>
      <c r="Q72" s="1" t="s">
        <v>723</v>
      </c>
      <c r="R72" s="0" t="s">
        <v>724</v>
      </c>
      <c r="S72" s="0" t="s">
        <v>40</v>
      </c>
      <c r="T72" s="0" t="s">
        <v>725</v>
      </c>
      <c r="U72" s="0" t="s">
        <v>726</v>
      </c>
      <c r="AA72" s="0" t="s">
        <v>45</v>
      </c>
      <c r="AC72" s="0" t="s">
        <v>46</v>
      </c>
      <c r="AD72" s="0" t="s">
        <v>47</v>
      </c>
      <c r="AE72" s="0" t="s">
        <v>727</v>
      </c>
      <c r="AF72" s="0" t="s">
        <v>728</v>
      </c>
      <c r="AG72" s="0" t="s">
        <v>729</v>
      </c>
      <c r="AH72" s="0" t="s">
        <v>730</v>
      </c>
    </row>
    <row collapsed="false" customFormat="false" customHeight="false" hidden="false" ht="12.65" outlineLevel="0" r="73">
      <c r="A73" s="0" t="s">
        <v>731</v>
      </c>
      <c r="B73" s="0" t="s">
        <v>732</v>
      </c>
      <c r="C73" s="0" t="s">
        <v>733</v>
      </c>
      <c r="D73" s="0" t="s">
        <v>733</v>
      </c>
      <c r="F73" s="0" t="n">
        <v>38312</v>
      </c>
      <c r="G73" s="0" t="n">
        <v>639</v>
      </c>
      <c r="H73" s="0" t="s">
        <v>93</v>
      </c>
      <c r="I73" s="0" t="s">
        <v>34</v>
      </c>
      <c r="J73" s="0" t="s">
        <v>64</v>
      </c>
      <c r="K73" s="0" t="n">
        <f aca="false">"1210"</f>
        <v>0</v>
      </c>
      <c r="L73" s="0" t="s">
        <v>36</v>
      </c>
      <c r="M73" s="0" t="n">
        <f aca="false">"0319"</f>
        <v>0</v>
      </c>
      <c r="N73" s="0" t="s">
        <v>734</v>
      </c>
      <c r="O73" s="0" t="s">
        <v>735</v>
      </c>
      <c r="P73" s="0" t="n">
        <f aca="false">"5023010212"</f>
        <v>0</v>
      </c>
      <c r="Q73" s="0" t="n">
        <f aca="false">"502301001"</f>
        <v>0</v>
      </c>
      <c r="R73" s="0" t="s">
        <v>94</v>
      </c>
      <c r="S73" s="0" t="s">
        <v>40</v>
      </c>
      <c r="T73" s="0" t="s">
        <v>95</v>
      </c>
      <c r="U73" s="0" t="s">
        <v>96</v>
      </c>
      <c r="V73" s="0" t="n">
        <v>1305421827</v>
      </c>
      <c r="W73" s="0" t="n">
        <v>7700</v>
      </c>
      <c r="X73" s="0" t="n">
        <v>7700</v>
      </c>
      <c r="Y73" s="0" t="s">
        <v>736</v>
      </c>
      <c r="Z73" s="0" t="s">
        <v>737</v>
      </c>
      <c r="AA73" s="0" t="s">
        <v>45</v>
      </c>
      <c r="AE73" s="0" t="s">
        <v>738</v>
      </c>
    </row>
    <row collapsed="false" customFormat="false" customHeight="false" hidden="false" ht="12.65" outlineLevel="0" r="74">
      <c r="A74" s="0" t="s">
        <v>739</v>
      </c>
      <c r="B74" s="0" t="s">
        <v>740</v>
      </c>
      <c r="C74" s="0" t="s">
        <v>741</v>
      </c>
      <c r="D74" s="0" t="s">
        <v>741</v>
      </c>
      <c r="F74" s="0" t="n">
        <v>96</v>
      </c>
      <c r="G74" s="0" t="n">
        <v>1</v>
      </c>
      <c r="H74" s="0" t="s">
        <v>742</v>
      </c>
      <c r="I74" s="0" t="s">
        <v>34</v>
      </c>
      <c r="J74" s="0" t="s">
        <v>35</v>
      </c>
      <c r="K74" s="0" t="n">
        <f aca="false">"1210"</f>
        <v>0</v>
      </c>
      <c r="L74" s="0" t="s">
        <v>36</v>
      </c>
      <c r="M74" s="0" t="n">
        <f aca="false">"0027"</f>
        <v>0</v>
      </c>
      <c r="N74" s="0" t="s">
        <v>517</v>
      </c>
      <c r="O74" s="0" t="s">
        <v>518</v>
      </c>
      <c r="P74" s="0" t="s">
        <v>519</v>
      </c>
      <c r="Q74" s="0" t="n">
        <f aca="false">"6612042382"</f>
        <v>0</v>
      </c>
      <c r="R74" s="0" t="n">
        <f aca="false">"661201001"</f>
        <v>0</v>
      </c>
      <c r="S74" s="0" t="s">
        <v>40</v>
      </c>
      <c r="T74" s="0" t="s">
        <v>40</v>
      </c>
      <c r="U74" s="0" t="s">
        <v>743</v>
      </c>
      <c r="V74" s="0" t="s">
        <v>744</v>
      </c>
      <c r="W74" s="0" t="n">
        <v>1400270130</v>
      </c>
      <c r="X74" s="0" t="n">
        <v>2680</v>
      </c>
      <c r="Z74" s="0" t="s">
        <v>742</v>
      </c>
      <c r="AA74" s="0" t="s">
        <v>45</v>
      </c>
      <c r="AC74" s="0" t="n">
        <v>1</v>
      </c>
      <c r="AD74" s="0" t="s">
        <v>58</v>
      </c>
      <c r="AF74" s="0" t="s">
        <v>745</v>
      </c>
    </row>
    <row collapsed="false" customFormat="false" customHeight="false" hidden="false" ht="12.65" outlineLevel="0" r="75">
      <c r="A75" s="0" t="s">
        <v>746</v>
      </c>
      <c r="B75" s="0" t="s">
        <v>747</v>
      </c>
      <c r="C75" s="0" t="s">
        <v>748</v>
      </c>
      <c r="D75" s="0" t="s">
        <v>748</v>
      </c>
      <c r="F75" s="0" t="n">
        <v>315</v>
      </c>
      <c r="G75" s="0" t="n">
        <v>5</v>
      </c>
      <c r="H75" s="0" t="s">
        <v>43</v>
      </c>
      <c r="I75" s="0" t="s">
        <v>34</v>
      </c>
      <c r="J75" s="0" t="s">
        <v>35</v>
      </c>
      <c r="K75" s="0" t="n">
        <f aca="false">"1210"</f>
        <v>0</v>
      </c>
      <c r="L75" s="0" t="s">
        <v>36</v>
      </c>
      <c r="M75" s="0" t="n">
        <f aca="false">"0027"</f>
        <v>0</v>
      </c>
      <c r="N75" s="0" t="s">
        <v>517</v>
      </c>
      <c r="O75" s="0" t="s">
        <v>518</v>
      </c>
      <c r="P75" s="0" t="s">
        <v>519</v>
      </c>
      <c r="Q75" s="0" t="n">
        <f aca="false">"6612044012"</f>
        <v>0</v>
      </c>
      <c r="R75" s="0" t="n">
        <f aca="false">"661201001"</f>
        <v>0</v>
      </c>
      <c r="S75" s="0" t="s">
        <v>40</v>
      </c>
      <c r="T75" s="0" t="s">
        <v>40</v>
      </c>
      <c r="U75" s="0" t="s">
        <v>749</v>
      </c>
      <c r="V75" s="0" t="s">
        <v>750</v>
      </c>
      <c r="W75" s="0" t="n">
        <v>1400270128</v>
      </c>
      <c r="X75" s="0" t="n">
        <v>2680</v>
      </c>
      <c r="Z75" s="0" t="s">
        <v>43</v>
      </c>
      <c r="AA75" s="0" t="s">
        <v>45</v>
      </c>
      <c r="AC75" s="0" t="n">
        <v>1</v>
      </c>
      <c r="AE75" s="0" t="s">
        <v>751</v>
      </c>
      <c r="AG75" s="0" t="s">
        <v>752</v>
      </c>
    </row>
    <row collapsed="false" customFormat="false" customHeight="false" hidden="false" ht="12.65" outlineLevel="0" r="76">
      <c r="A76" s="0" t="s">
        <v>753</v>
      </c>
      <c r="B76" s="0" t="s">
        <v>754</v>
      </c>
      <c r="C76" s="0" t="s">
        <v>755</v>
      </c>
      <c r="D76" s="0" t="s">
        <v>755</v>
      </c>
      <c r="F76" s="0" t="n">
        <v>20</v>
      </c>
      <c r="G76" s="0" t="n">
        <v>0</v>
      </c>
      <c r="H76" s="0" t="s">
        <v>756</v>
      </c>
      <c r="I76" s="0" t="s">
        <v>34</v>
      </c>
      <c r="J76" s="0" t="s">
        <v>64</v>
      </c>
      <c r="K76" s="0" t="n">
        <f aca="false">"1210"</f>
        <v>0</v>
      </c>
      <c r="L76" s="0" t="s">
        <v>36</v>
      </c>
      <c r="M76" s="0" t="n">
        <f aca="false">"0767"</f>
        <v>0</v>
      </c>
      <c r="N76" s="0" t="s">
        <v>53</v>
      </c>
      <c r="O76" s="0" t="s">
        <v>54</v>
      </c>
      <c r="P76" s="0" t="n">
        <f aca="false">"1215068723"</f>
        <v>0</v>
      </c>
      <c r="Q76" s="0" t="n">
        <f aca="false">"121501001"</f>
        <v>0</v>
      </c>
      <c r="R76" s="0" t="s">
        <v>757</v>
      </c>
      <c r="S76" s="0" t="s">
        <v>40</v>
      </c>
      <c r="T76" s="0" t="s">
        <v>758</v>
      </c>
      <c r="U76" s="0" t="s">
        <v>759</v>
      </c>
      <c r="V76" s="0" t="n">
        <v>1407670208</v>
      </c>
      <c r="W76" s="0" t="n">
        <v>4841.97</v>
      </c>
      <c r="X76" s="0" t="n">
        <v>4841.97</v>
      </c>
      <c r="Y76" s="0" t="s">
        <v>568</v>
      </c>
      <c r="Z76" s="0" t="s">
        <v>760</v>
      </c>
      <c r="AA76" s="0" t="s">
        <v>224</v>
      </c>
      <c r="AE76" s="0" t="s">
        <v>761</v>
      </c>
    </row>
    <row collapsed="false" customFormat="false" customHeight="false" hidden="false" ht="12.65" outlineLevel="0" r="77">
      <c r="A77" s="0" t="s">
        <v>762</v>
      </c>
      <c r="B77" s="0" t="s">
        <v>763</v>
      </c>
      <c r="C77" s="0" t="s">
        <v>764</v>
      </c>
      <c r="D77" s="0" t="s">
        <v>764</v>
      </c>
      <c r="F77" s="0" t="n">
        <v>42</v>
      </c>
      <c r="G77" s="0" t="n">
        <v>1</v>
      </c>
      <c r="H77" s="0" t="s">
        <v>742</v>
      </c>
      <c r="I77" s="0" t="s">
        <v>34</v>
      </c>
      <c r="J77" s="0" t="s">
        <v>35</v>
      </c>
      <c r="K77" s="0" t="n">
        <f aca="false">"1210"</f>
        <v>0</v>
      </c>
      <c r="L77" s="0" t="s">
        <v>36</v>
      </c>
      <c r="M77" s="0" t="n">
        <f aca="false">"0027"</f>
        <v>0</v>
      </c>
      <c r="N77" s="0" t="s">
        <v>517</v>
      </c>
      <c r="O77" s="0" t="s">
        <v>518</v>
      </c>
      <c r="P77" s="0" t="s">
        <v>519</v>
      </c>
      <c r="Q77" s="0" t="n">
        <f aca="false">"6612033839"</f>
        <v>0</v>
      </c>
      <c r="R77" s="0" t="n">
        <f aca="false">"661201001"</f>
        <v>0</v>
      </c>
      <c r="S77" s="0" t="s">
        <v>40</v>
      </c>
      <c r="T77" s="0" t="s">
        <v>40</v>
      </c>
      <c r="U77" s="0" t="s">
        <v>765</v>
      </c>
      <c r="V77" s="0" t="s">
        <v>766</v>
      </c>
      <c r="AA77" s="0" t="s">
        <v>45</v>
      </c>
      <c r="AC77" s="0" t="n">
        <v>1</v>
      </c>
      <c r="AD77" s="0" t="s">
        <v>58</v>
      </c>
      <c r="AF77" s="0" t="s">
        <v>767</v>
      </c>
    </row>
    <row collapsed="false" customFormat="false" customHeight="false" hidden="false" ht="12.65" outlineLevel="0" r="78">
      <c r="A78" s="0" t="s">
        <v>768</v>
      </c>
      <c r="B78" s="0" t="s">
        <v>769</v>
      </c>
      <c r="C78" s="0" t="s">
        <v>770</v>
      </c>
      <c r="D78" s="0" t="s">
        <v>770</v>
      </c>
      <c r="F78" s="0" t="n">
        <v>57</v>
      </c>
      <c r="G78" s="0" t="n">
        <v>1</v>
      </c>
      <c r="H78" s="0" t="s">
        <v>44</v>
      </c>
      <c r="I78" s="0" t="s">
        <v>34</v>
      </c>
      <c r="J78" s="0" t="s">
        <v>35</v>
      </c>
      <c r="K78" s="0" t="n">
        <f aca="false">"1210"</f>
        <v>0</v>
      </c>
      <c r="L78" s="0" t="s">
        <v>36</v>
      </c>
      <c r="M78" s="0" t="n">
        <f aca="false">"0317"</f>
        <v>0</v>
      </c>
      <c r="N78" s="0" t="s">
        <v>640</v>
      </c>
      <c r="O78" s="0" t="s">
        <v>641</v>
      </c>
      <c r="P78" s="0" t="n">
        <f aca="false">"6104000817"</f>
        <v>0</v>
      </c>
      <c r="Q78" s="0" t="n">
        <f aca="false">"610401001"</f>
        <v>0</v>
      </c>
      <c r="R78" s="0" t="s">
        <v>771</v>
      </c>
      <c r="S78" s="0" t="s">
        <v>40</v>
      </c>
      <c r="T78" s="0" t="s">
        <v>772</v>
      </c>
      <c r="U78" s="0" t="s">
        <v>773</v>
      </c>
      <c r="AA78" s="0" t="s">
        <v>45</v>
      </c>
      <c r="AC78" s="0" t="s">
        <v>774</v>
      </c>
      <c r="AE78" s="0" t="s">
        <v>775</v>
      </c>
      <c r="AF78" s="0" t="s">
        <v>776</v>
      </c>
      <c r="AG78" s="0" t="s">
        <v>777</v>
      </c>
      <c r="AH78" s="0" t="s">
        <v>778</v>
      </c>
      <c r="AI78" s="0" t="s">
        <v>779</v>
      </c>
    </row>
    <row collapsed="false" customFormat="false" customHeight="false" hidden="false" ht="12.65" outlineLevel="0" r="79">
      <c r="A79" s="0" t="s">
        <v>780</v>
      </c>
      <c r="B79" s="0" t="s">
        <v>781</v>
      </c>
      <c r="C79" s="0" t="s">
        <v>782</v>
      </c>
      <c r="D79" s="0" t="s">
        <v>782</v>
      </c>
      <c r="F79" s="0" t="n">
        <v>4</v>
      </c>
      <c r="G79" s="0" t="n">
        <v>0</v>
      </c>
      <c r="H79" s="0" t="s">
        <v>492</v>
      </c>
      <c r="I79" s="0" t="s">
        <v>34</v>
      </c>
      <c r="J79" s="0" t="s">
        <v>35</v>
      </c>
      <c r="K79" s="0" t="n">
        <f aca="false">"1210"</f>
        <v>0</v>
      </c>
      <c r="L79" s="0" t="s">
        <v>36</v>
      </c>
      <c r="M79" s="0" t="n">
        <f aca="false">"0317"</f>
        <v>0</v>
      </c>
      <c r="N79" s="0" t="s">
        <v>640</v>
      </c>
      <c r="O79" s="0" t="s">
        <v>641</v>
      </c>
      <c r="P79" s="0" t="n">
        <f aca="false">"7717766031"</f>
        <v>0</v>
      </c>
      <c r="Q79" s="0" t="n">
        <f aca="false">"771701001"</f>
        <v>0</v>
      </c>
      <c r="R79" s="0" t="s">
        <v>783</v>
      </c>
      <c r="S79" s="0" t="s">
        <v>40</v>
      </c>
      <c r="T79" s="0" t="s">
        <v>784</v>
      </c>
      <c r="U79" s="0" t="s">
        <v>785</v>
      </c>
      <c r="V79" s="0" t="n">
        <v>1403171812</v>
      </c>
      <c r="W79" s="0" t="n">
        <v>4400</v>
      </c>
      <c r="X79" s="0" t="n">
        <v>4400</v>
      </c>
      <c r="Y79" s="0" t="s">
        <v>492</v>
      </c>
      <c r="Z79" s="0" t="s">
        <v>43</v>
      </c>
      <c r="AA79" s="0" t="s">
        <v>45</v>
      </c>
      <c r="AE79" s="0" t="s">
        <v>786</v>
      </c>
    </row>
    <row collapsed="false" customFormat="false" customHeight="false" hidden="false" ht="12.65" outlineLevel="0" r="80">
      <c r="A80" s="0" t="s">
        <v>787</v>
      </c>
      <c r="B80" s="0" t="s">
        <v>788</v>
      </c>
      <c r="C80" s="0" t="s">
        <v>789</v>
      </c>
      <c r="D80" s="0" t="s">
        <v>789</v>
      </c>
      <c r="F80" s="0" t="n">
        <v>26132</v>
      </c>
      <c r="G80" s="0" t="n">
        <v>436</v>
      </c>
      <c r="H80" s="0" t="s">
        <v>790</v>
      </c>
      <c r="I80" s="0" t="s">
        <v>34</v>
      </c>
      <c r="J80" s="0" t="s">
        <v>64</v>
      </c>
      <c r="K80" s="0" t="n">
        <f aca="false">"1210"</f>
        <v>0</v>
      </c>
      <c r="L80" s="0" t="s">
        <v>36</v>
      </c>
      <c r="M80" s="0" t="n">
        <f aca="false">"0027"</f>
        <v>0</v>
      </c>
      <c r="N80" s="0" t="s">
        <v>517</v>
      </c>
      <c r="O80" s="0" t="s">
        <v>518</v>
      </c>
      <c r="P80" s="0" t="s">
        <v>519</v>
      </c>
      <c r="Q80" s="0" t="n">
        <f aca="false">"6612043146"</f>
        <v>0</v>
      </c>
      <c r="R80" s="0" t="n">
        <f aca="false">"661201001"</f>
        <v>0</v>
      </c>
      <c r="S80" s="0" t="s">
        <v>40</v>
      </c>
      <c r="T80" s="0" t="s">
        <v>40</v>
      </c>
      <c r="U80" s="0" t="s">
        <v>791</v>
      </c>
      <c r="V80" s="0" t="s">
        <v>792</v>
      </c>
      <c r="AA80" s="0" t="s">
        <v>45</v>
      </c>
      <c r="AC80" s="0" t="n">
        <v>0</v>
      </c>
      <c r="AD80" s="0" t="s">
        <v>46</v>
      </c>
      <c r="AE80" s="0" t="s">
        <v>47</v>
      </c>
      <c r="AG80" s="0" t="s">
        <v>793</v>
      </c>
      <c r="AH80" s="0" t="s">
        <v>794</v>
      </c>
      <c r="AI80" s="0" t="s">
        <v>795</v>
      </c>
    </row>
    <row collapsed="false" customFormat="false" customHeight="false" hidden="false" ht="12.65" outlineLevel="0" r="81">
      <c r="A81" s="0" t="s">
        <v>796</v>
      </c>
      <c r="B81" s="0" t="s">
        <v>797</v>
      </c>
      <c r="C81" s="0" t="s">
        <v>798</v>
      </c>
      <c r="D81" s="0" t="s">
        <v>798</v>
      </c>
      <c r="F81" s="0" t="n">
        <v>51</v>
      </c>
      <c r="G81" s="0" t="n">
        <v>1</v>
      </c>
      <c r="H81" s="0" t="s">
        <v>799</v>
      </c>
      <c r="I81" s="0" t="s">
        <v>34</v>
      </c>
      <c r="J81" s="0" t="s">
        <v>35</v>
      </c>
      <c r="K81" s="0" t="n">
        <f aca="false">"1210"</f>
        <v>0</v>
      </c>
      <c r="L81" s="0" t="s">
        <v>36</v>
      </c>
      <c r="M81" s="0" t="n">
        <f aca="false">"0317"</f>
        <v>0</v>
      </c>
      <c r="N81" s="0" t="s">
        <v>640</v>
      </c>
      <c r="O81" s="0" t="s">
        <v>641</v>
      </c>
      <c r="P81" s="0" t="n">
        <f aca="false">"6163126508"</f>
        <v>0</v>
      </c>
      <c r="Q81" s="0" t="n">
        <f aca="false">"616301001"</f>
        <v>0</v>
      </c>
      <c r="R81" s="0" t="s">
        <v>800</v>
      </c>
      <c r="S81" s="0" t="s">
        <v>40</v>
      </c>
      <c r="T81" s="0" t="s">
        <v>801</v>
      </c>
      <c r="U81" s="0" t="s">
        <v>802</v>
      </c>
      <c r="V81" s="0" t="s">
        <v>803</v>
      </c>
      <c r="AA81" s="0" t="s">
        <v>45</v>
      </c>
      <c r="AC81" s="0" t="n">
        <v>1</v>
      </c>
      <c r="AF81" s="0" t="s">
        <v>804</v>
      </c>
    </row>
    <row collapsed="false" customFormat="false" customHeight="false" hidden="false" ht="12.65" outlineLevel="0" r="82">
      <c r="A82" s="0" t="s">
        <v>805</v>
      </c>
      <c r="B82" s="0" t="s">
        <v>806</v>
      </c>
      <c r="C82" s="0" t="s">
        <v>807</v>
      </c>
      <c r="D82" s="0" t="s">
        <v>807</v>
      </c>
      <c r="F82" s="0" t="n">
        <v>18</v>
      </c>
      <c r="G82" s="0" t="n">
        <v>1</v>
      </c>
      <c r="H82" s="0" t="s">
        <v>808</v>
      </c>
      <c r="I82" s="0" t="s">
        <v>34</v>
      </c>
      <c r="J82" s="0" t="s">
        <v>64</v>
      </c>
      <c r="K82" s="0" t="n">
        <f aca="false">"1210"</f>
        <v>0</v>
      </c>
      <c r="L82" s="0" t="s">
        <v>36</v>
      </c>
      <c r="M82" s="0" t="n">
        <f aca="false">"0194"</f>
        <v>0</v>
      </c>
      <c r="N82" s="0" t="s">
        <v>554</v>
      </c>
      <c r="O82" s="0" t="s">
        <v>555</v>
      </c>
      <c r="P82" s="0" t="n">
        <f aca="false">"7410002484"</f>
        <v>0</v>
      </c>
      <c r="Q82" s="0" t="n">
        <f aca="false">"741001001"</f>
        <v>0</v>
      </c>
      <c r="R82" s="0" t="s">
        <v>809</v>
      </c>
      <c r="S82" s="0" t="s">
        <v>40</v>
      </c>
      <c r="T82" s="0" t="s">
        <v>810</v>
      </c>
      <c r="U82" s="0" t="s">
        <v>811</v>
      </c>
      <c r="V82" s="0" t="n">
        <v>1401940074</v>
      </c>
      <c r="W82" s="0" t="n">
        <v>6300</v>
      </c>
      <c r="X82" s="0" t="n">
        <v>6300</v>
      </c>
      <c r="Y82" s="0" t="s">
        <v>568</v>
      </c>
      <c r="Z82" s="0" t="s">
        <v>812</v>
      </c>
      <c r="AA82" s="0" t="s">
        <v>224</v>
      </c>
      <c r="AE82" s="0" t="s">
        <v>578</v>
      </c>
      <c r="AF82" s="0" t="s">
        <v>282</v>
      </c>
      <c r="AG82" s="0" t="s">
        <v>283</v>
      </c>
      <c r="AH82" s="0" t="s">
        <v>288</v>
      </c>
      <c r="AI82" s="0" t="s">
        <v>285</v>
      </c>
      <c r="AJ82" s="0" t="s">
        <v>283</v>
      </c>
      <c r="AK82" s="0" t="s">
        <v>288</v>
      </c>
      <c r="AL82" s="0" t="s">
        <v>287</v>
      </c>
      <c r="AM82" s="0" t="s">
        <v>813</v>
      </c>
      <c r="AN82" s="0" t="s">
        <v>814</v>
      </c>
      <c r="AO82" s="0" t="s">
        <v>815</v>
      </c>
      <c r="AP82" s="0" t="s">
        <v>813</v>
      </c>
      <c r="AQ82" s="0" t="s">
        <v>287</v>
      </c>
      <c r="AR82" s="0" t="s">
        <v>288</v>
      </c>
      <c r="AS82" s="0" t="s">
        <v>287</v>
      </c>
      <c r="AT82" s="0" t="s">
        <v>816</v>
      </c>
      <c r="AU82" s="0" t="s">
        <v>287</v>
      </c>
      <c r="AV82" s="0" t="s">
        <v>284</v>
      </c>
      <c r="AW82" s="0" t="s">
        <v>287</v>
      </c>
      <c r="AX82" s="0" t="s">
        <v>813</v>
      </c>
      <c r="AY82" s="0" t="s">
        <v>285</v>
      </c>
      <c r="AZ82" s="0" t="s">
        <v>283</v>
      </c>
      <c r="BA82" s="0" t="s">
        <v>286</v>
      </c>
      <c r="BB82" s="0" t="s">
        <v>291</v>
      </c>
      <c r="BC82" s="0" t="s">
        <v>817</v>
      </c>
      <c r="BD82" s="0" t="s">
        <v>818</v>
      </c>
      <c r="BE82" s="0" t="s">
        <v>166</v>
      </c>
      <c r="BF82" s="0" t="s">
        <v>559</v>
      </c>
      <c r="BG82" s="0" t="s">
        <v>819</v>
      </c>
    </row>
    <row collapsed="false" customFormat="false" customHeight="false" hidden="false" ht="12.65" outlineLevel="0" r="83">
      <c r="A83" s="0" t="s">
        <v>820</v>
      </c>
      <c r="B83" s="0" t="s">
        <v>821</v>
      </c>
      <c r="C83" s="0" t="s">
        <v>822</v>
      </c>
      <c r="D83" s="0" t="s">
        <v>822</v>
      </c>
      <c r="F83" s="0" t="n">
        <v>2195</v>
      </c>
      <c r="G83" s="0" t="n">
        <v>37</v>
      </c>
      <c r="H83" s="0" t="s">
        <v>823</v>
      </c>
      <c r="I83" s="0" t="s">
        <v>34</v>
      </c>
      <c r="J83" s="0" t="s">
        <v>64</v>
      </c>
      <c r="K83" s="0" t="n">
        <f aca="false">"1210"</f>
        <v>0</v>
      </c>
      <c r="L83" s="0" t="s">
        <v>36</v>
      </c>
      <c r="M83" s="0" t="n">
        <f aca="false">"0194"</f>
        <v>0</v>
      </c>
      <c r="N83" s="0" t="s">
        <v>554</v>
      </c>
      <c r="O83" s="0" t="s">
        <v>555</v>
      </c>
      <c r="P83" s="0" t="n">
        <f aca="false">"741003202467"</f>
        <v>0</v>
      </c>
      <c r="Q83" s="0" t="str">
        <f aca="false">""</f>
        <v/>
      </c>
      <c r="R83" s="0" t="s">
        <v>824</v>
      </c>
      <c r="S83" s="0" t="s">
        <v>40</v>
      </c>
      <c r="T83" s="0" t="s">
        <v>825</v>
      </c>
      <c r="U83" s="0" t="s">
        <v>826</v>
      </c>
      <c r="V83" s="0" t="n">
        <v>1401940041</v>
      </c>
      <c r="W83" s="0" t="n">
        <v>2680</v>
      </c>
      <c r="Y83" s="0" t="s">
        <v>827</v>
      </c>
      <c r="AA83" s="0" t="s">
        <v>45</v>
      </c>
      <c r="AC83" s="0" t="s">
        <v>46</v>
      </c>
      <c r="AD83" s="0" t="s">
        <v>47</v>
      </c>
      <c r="AF83" s="0" t="s">
        <v>828</v>
      </c>
    </row>
    <row collapsed="false" customFormat="false" customHeight="false" hidden="false" ht="12.65" outlineLevel="0" r="84">
      <c r="A84" s="0" t="s">
        <v>829</v>
      </c>
      <c r="B84" s="0" t="s">
        <v>830</v>
      </c>
      <c r="C84" s="0" t="s">
        <v>831</v>
      </c>
      <c r="D84" s="0" t="s">
        <v>831</v>
      </c>
      <c r="F84" s="0" t="n">
        <v>68</v>
      </c>
      <c r="G84" s="0" t="n">
        <v>1</v>
      </c>
      <c r="H84" s="0" t="s">
        <v>73</v>
      </c>
      <c r="I84" s="0" t="s">
        <v>34</v>
      </c>
      <c r="J84" s="0" t="s">
        <v>35</v>
      </c>
      <c r="K84" s="0" t="n">
        <f aca="false">"1210"</f>
        <v>0</v>
      </c>
      <c r="L84" s="0" t="s">
        <v>36</v>
      </c>
      <c r="M84" s="0" t="n">
        <f aca="false">"0317"</f>
        <v>0</v>
      </c>
      <c r="N84" s="0" t="s">
        <v>640</v>
      </c>
      <c r="O84" s="0" t="s">
        <v>641</v>
      </c>
      <c r="P84" s="0" t="n">
        <f aca="false">"6147030816"</f>
        <v>0</v>
      </c>
      <c r="Q84" s="0" t="n">
        <f aca="false">"614701001"</f>
        <v>0</v>
      </c>
      <c r="R84" s="0" t="s">
        <v>832</v>
      </c>
      <c r="S84" s="0" t="s">
        <v>833</v>
      </c>
      <c r="T84" s="0" t="s">
        <v>834</v>
      </c>
      <c r="U84" s="0" t="s">
        <v>835</v>
      </c>
      <c r="AA84" s="0" t="s">
        <v>45</v>
      </c>
      <c r="AC84" s="0" t="s">
        <v>68</v>
      </c>
      <c r="AE84" s="0" t="s">
        <v>836</v>
      </c>
    </row>
    <row collapsed="false" customFormat="false" customHeight="false" hidden="false" ht="12.65" outlineLevel="0" r="85">
      <c r="A85" s="0" t="s">
        <v>837</v>
      </c>
      <c r="B85" s="0" t="s">
        <v>838</v>
      </c>
      <c r="C85" s="0" t="s">
        <v>839</v>
      </c>
      <c r="D85" s="0" t="s">
        <v>839</v>
      </c>
      <c r="F85" s="0" t="n">
        <v>73</v>
      </c>
      <c r="G85" s="0" t="n">
        <v>1</v>
      </c>
      <c r="H85" s="0" t="s">
        <v>444</v>
      </c>
      <c r="I85" s="0" t="s">
        <v>34</v>
      </c>
      <c r="J85" s="0" t="s">
        <v>35</v>
      </c>
      <c r="K85" s="0" t="n">
        <f aca="false">"1210"</f>
        <v>0</v>
      </c>
      <c r="L85" s="0" t="s">
        <v>36</v>
      </c>
      <c r="M85" s="0" t="n">
        <f aca="false">"0317"</f>
        <v>0</v>
      </c>
      <c r="N85" s="0" t="s">
        <v>640</v>
      </c>
      <c r="O85" s="0" t="s">
        <v>641</v>
      </c>
      <c r="P85" s="0" t="n">
        <f aca="false">"6164303260"</f>
        <v>0</v>
      </c>
      <c r="Q85" s="0" t="n">
        <f aca="false">"616401001"</f>
        <v>0</v>
      </c>
      <c r="R85" s="0" t="s">
        <v>840</v>
      </c>
      <c r="S85" s="0" t="s">
        <v>40</v>
      </c>
      <c r="T85" s="0" t="s">
        <v>841</v>
      </c>
      <c r="U85" s="0" t="s">
        <v>842</v>
      </c>
      <c r="V85" s="0" t="n">
        <v>1403170223</v>
      </c>
      <c r="W85" s="0" t="n">
        <v>500</v>
      </c>
      <c r="X85" s="0" t="n">
        <v>500</v>
      </c>
      <c r="Y85" s="0" t="s">
        <v>444</v>
      </c>
      <c r="Z85" s="0" t="s">
        <v>445</v>
      </c>
      <c r="AA85" s="0" t="s">
        <v>45</v>
      </c>
      <c r="AE85" s="0" t="s">
        <v>843</v>
      </c>
    </row>
    <row collapsed="false" customFormat="false" customHeight="false" hidden="false" ht="12.65" outlineLevel="0" r="86">
      <c r="A86" s="0" t="s">
        <v>844</v>
      </c>
      <c r="B86" s="0" t="s">
        <v>845</v>
      </c>
      <c r="C86" s="0" t="s">
        <v>846</v>
      </c>
      <c r="D86" s="0" t="s">
        <v>846</v>
      </c>
      <c r="F86" s="0" t="n">
        <v>8300</v>
      </c>
      <c r="G86" s="0" t="n">
        <v>138</v>
      </c>
      <c r="H86" s="0" t="s">
        <v>847</v>
      </c>
      <c r="I86" s="0" t="s">
        <v>34</v>
      </c>
      <c r="J86" s="0" t="s">
        <v>64</v>
      </c>
      <c r="K86" s="0" t="n">
        <f aca="false">"1210"</f>
        <v>0</v>
      </c>
      <c r="L86" s="0" t="s">
        <v>36</v>
      </c>
      <c r="M86" s="0" t="n">
        <f aca="false">"1871"</f>
        <v>0</v>
      </c>
      <c r="N86" s="0" t="s">
        <v>848</v>
      </c>
      <c r="O86" s="0" t="s">
        <v>849</v>
      </c>
      <c r="P86" s="0" t="n">
        <f aca="false">"2609021650"</f>
        <v>0</v>
      </c>
      <c r="Q86" s="0" t="n">
        <f aca="false">"260901001"</f>
        <v>0</v>
      </c>
      <c r="R86" s="0" t="s">
        <v>850</v>
      </c>
      <c r="S86" s="0" t="s">
        <v>40</v>
      </c>
      <c r="T86" s="0" t="s">
        <v>851</v>
      </c>
      <c r="U86" s="0" t="s">
        <v>852</v>
      </c>
      <c r="AA86" s="0" t="s">
        <v>45</v>
      </c>
      <c r="AE86" s="0" t="s">
        <v>853</v>
      </c>
      <c r="AF86" s="0" t="s">
        <v>854</v>
      </c>
      <c r="AG86" s="0" t="s">
        <v>599</v>
      </c>
      <c r="AH86" s="0" t="s">
        <v>855</v>
      </c>
      <c r="AI86" s="0" t="s">
        <v>856</v>
      </c>
      <c r="AJ86" s="0" t="s">
        <v>857</v>
      </c>
      <c r="AK86" s="0" t="s">
        <v>858</v>
      </c>
      <c r="AL86" s="0" t="s">
        <v>392</v>
      </c>
      <c r="AM86" s="0" t="s">
        <v>859</v>
      </c>
      <c r="AN86" s="0" t="s">
        <v>860</v>
      </c>
      <c r="AO86" s="0" t="s">
        <v>166</v>
      </c>
      <c r="AP86" s="0" t="s">
        <v>861</v>
      </c>
      <c r="AQ86" s="0" t="s">
        <v>862</v>
      </c>
    </row>
    <row collapsed="false" customFormat="false" customHeight="false" hidden="false" ht="12.65" outlineLevel="0" r="87">
      <c r="A87" s="0" t="s">
        <v>863</v>
      </c>
      <c r="B87" s="0" t="s">
        <v>864</v>
      </c>
      <c r="C87" s="0" t="s">
        <v>865</v>
      </c>
      <c r="D87" s="0" t="s">
        <v>865</v>
      </c>
      <c r="F87" s="0" t="n">
        <v>6</v>
      </c>
      <c r="G87" s="0" t="n">
        <v>0</v>
      </c>
      <c r="H87" s="0" t="s">
        <v>866</v>
      </c>
      <c r="I87" s="0" t="s">
        <v>34</v>
      </c>
      <c r="J87" s="0" t="s">
        <v>35</v>
      </c>
      <c r="K87" s="0" t="n">
        <f aca="false">"1210"</f>
        <v>0</v>
      </c>
      <c r="L87" s="0" t="s">
        <v>36</v>
      </c>
      <c r="M87" s="0" t="n">
        <f aca="false">"0542"</f>
        <v>0</v>
      </c>
      <c r="N87" s="0" t="s">
        <v>37</v>
      </c>
      <c r="O87" s="0" t="s">
        <v>38</v>
      </c>
      <c r="P87" s="0" t="n">
        <f aca="false">"503819559619"</f>
        <v>0</v>
      </c>
      <c r="Q87" s="0" t="str">
        <f aca="false">""</f>
        <v/>
      </c>
      <c r="R87" s="0" t="s">
        <v>867</v>
      </c>
      <c r="S87" s="0" t="s">
        <v>40</v>
      </c>
      <c r="T87" s="0" t="s">
        <v>868</v>
      </c>
      <c r="U87" s="0" t="s">
        <v>869</v>
      </c>
      <c r="V87" s="0" t="n">
        <v>1305421783</v>
      </c>
      <c r="W87" s="0" t="n">
        <v>4125</v>
      </c>
      <c r="Y87" s="0" t="s">
        <v>866</v>
      </c>
      <c r="AA87" s="0" t="s">
        <v>45</v>
      </c>
      <c r="AC87" s="0" t="s">
        <v>58</v>
      </c>
      <c r="AE87" s="0" t="s">
        <v>870</v>
      </c>
    </row>
    <row collapsed="false" customFormat="false" customHeight="false" hidden="false" ht="12.65" outlineLevel="0" r="88">
      <c r="A88" s="0" t="s">
        <v>871</v>
      </c>
      <c r="B88" s="0" t="s">
        <v>872</v>
      </c>
      <c r="C88" s="0" t="s">
        <v>873</v>
      </c>
      <c r="D88" s="0" t="s">
        <v>873</v>
      </c>
      <c r="F88" s="0" t="n">
        <v>1</v>
      </c>
      <c r="G88" s="0" t="n">
        <v>0</v>
      </c>
      <c r="H88" s="0" t="s">
        <v>874</v>
      </c>
      <c r="I88" s="0" t="s">
        <v>34</v>
      </c>
      <c r="J88" s="0" t="s">
        <v>35</v>
      </c>
      <c r="K88" s="0" t="n">
        <f aca="false">"1210"</f>
        <v>0</v>
      </c>
      <c r="L88" s="0" t="s">
        <v>36</v>
      </c>
      <c r="M88" s="0" t="n">
        <f aca="false">"0317"</f>
        <v>0</v>
      </c>
      <c r="N88" s="0" t="s">
        <v>640</v>
      </c>
      <c r="O88" s="0" t="s">
        <v>641</v>
      </c>
      <c r="P88" s="0" t="n">
        <f aca="false">"6101931783"</f>
        <v>0</v>
      </c>
      <c r="Q88" s="0" t="n">
        <f aca="false">"610101001"</f>
        <v>0</v>
      </c>
      <c r="R88" s="0" t="s">
        <v>875</v>
      </c>
      <c r="S88" s="0" t="s">
        <v>132</v>
      </c>
      <c r="T88" s="0" t="s">
        <v>876</v>
      </c>
      <c r="U88" s="0" t="s">
        <v>877</v>
      </c>
      <c r="AA88" s="0" t="s">
        <v>45</v>
      </c>
      <c r="AE88" s="0" t="s">
        <v>878</v>
      </c>
    </row>
    <row collapsed="false" customFormat="false" customHeight="false" hidden="false" ht="12.65" outlineLevel="0" r="89">
      <c r="A89" s="0" t="s">
        <v>879</v>
      </c>
      <c r="B89" s="0" t="s">
        <v>880</v>
      </c>
      <c r="C89" s="0" t="s">
        <v>881</v>
      </c>
      <c r="D89" s="0" t="s">
        <v>881</v>
      </c>
      <c r="F89" s="0" t="n">
        <v>97</v>
      </c>
      <c r="G89" s="0" t="n">
        <v>2</v>
      </c>
      <c r="H89" s="0" t="s">
        <v>882</v>
      </c>
      <c r="I89" s="0" t="s">
        <v>34</v>
      </c>
      <c r="J89" s="0" t="s">
        <v>64</v>
      </c>
      <c r="K89" s="0" t="n">
        <f aca="false">"1210"</f>
        <v>0</v>
      </c>
      <c r="L89" s="0" t="s">
        <v>36</v>
      </c>
      <c r="M89" s="0" t="n">
        <f aca="false">"0317"</f>
        <v>0</v>
      </c>
      <c r="N89" s="0" t="s">
        <v>640</v>
      </c>
      <c r="O89" s="0" t="s">
        <v>641</v>
      </c>
      <c r="P89" s="0" t="n">
        <f aca="false">"616616419272"</f>
        <v>0</v>
      </c>
      <c r="Q89" s="0" t="str">
        <f aca="false">""</f>
        <v/>
      </c>
      <c r="R89" s="0" t="s">
        <v>883</v>
      </c>
      <c r="S89" s="0" t="s">
        <v>132</v>
      </c>
      <c r="T89" s="0" t="s">
        <v>884</v>
      </c>
      <c r="U89" s="0" t="s">
        <v>885</v>
      </c>
      <c r="AA89" s="0" t="s">
        <v>45</v>
      </c>
      <c r="AE89" s="0" t="s">
        <v>886</v>
      </c>
    </row>
    <row collapsed="false" customFormat="false" customHeight="false" hidden="false" ht="12.65" outlineLevel="0" r="90">
      <c r="A90" s="0" t="s">
        <v>887</v>
      </c>
      <c r="B90" s="0" t="s">
        <v>888</v>
      </c>
      <c r="C90" s="0" t="s">
        <v>889</v>
      </c>
      <c r="D90" s="0" t="s">
        <v>889</v>
      </c>
      <c r="F90" s="0" t="n">
        <v>893</v>
      </c>
      <c r="G90" s="0" t="n">
        <v>15</v>
      </c>
      <c r="H90" s="0" t="s">
        <v>890</v>
      </c>
      <c r="I90" s="0" t="s">
        <v>34</v>
      </c>
      <c r="J90" s="0" t="s">
        <v>64</v>
      </c>
      <c r="K90" s="0" t="n">
        <f aca="false">"1210"</f>
        <v>0</v>
      </c>
      <c r="L90" s="0" t="s">
        <v>36</v>
      </c>
      <c r="M90" s="0" t="n">
        <f aca="false">"0317"</f>
        <v>0</v>
      </c>
      <c r="N90" s="0" t="s">
        <v>640</v>
      </c>
      <c r="O90" s="0" t="s">
        <v>641</v>
      </c>
      <c r="P90" s="0" t="n">
        <f aca="false">"6116010538"</f>
        <v>0</v>
      </c>
      <c r="Q90" s="0" t="n">
        <f aca="false">"611601001"</f>
        <v>0</v>
      </c>
      <c r="R90" s="0" t="s">
        <v>891</v>
      </c>
      <c r="S90" s="0" t="s">
        <v>833</v>
      </c>
      <c r="T90" s="0" t="s">
        <v>892</v>
      </c>
      <c r="U90" s="0" t="s">
        <v>893</v>
      </c>
      <c r="AA90" s="0" t="s">
        <v>45</v>
      </c>
      <c r="AC90" s="0" t="s">
        <v>68</v>
      </c>
      <c r="AE90" s="0" t="s">
        <v>894</v>
      </c>
    </row>
    <row collapsed="false" customFormat="false" customHeight="false" hidden="false" ht="12.65" outlineLevel="0" r="91">
      <c r="A91" s="0" t="s">
        <v>895</v>
      </c>
      <c r="B91" s="0" t="s">
        <v>896</v>
      </c>
      <c r="C91" s="0" t="s">
        <v>897</v>
      </c>
      <c r="D91" s="0" t="s">
        <v>897</v>
      </c>
      <c r="F91" s="0" t="n">
        <v>26</v>
      </c>
      <c r="G91" s="0" t="n">
        <v>1</v>
      </c>
      <c r="H91" s="0" t="s">
        <v>898</v>
      </c>
      <c r="I91" s="0" t="s">
        <v>34</v>
      </c>
      <c r="J91" s="0" t="s">
        <v>35</v>
      </c>
      <c r="K91" s="0" t="n">
        <f aca="false">"1210"</f>
        <v>0</v>
      </c>
      <c r="L91" s="0" t="s">
        <v>36</v>
      </c>
      <c r="M91" s="0" t="n">
        <f aca="false">"1319"</f>
        <v>0</v>
      </c>
      <c r="N91" s="0" t="s">
        <v>362</v>
      </c>
      <c r="O91" s="0" t="s">
        <v>363</v>
      </c>
      <c r="P91" s="0" t="n">
        <f aca="false">"5406199675"</f>
        <v>0</v>
      </c>
      <c r="Q91" s="0" t="n">
        <f aca="false">"540601001"</f>
        <v>0</v>
      </c>
      <c r="R91" s="0" t="s">
        <v>899</v>
      </c>
      <c r="S91" s="0" t="s">
        <v>40</v>
      </c>
      <c r="T91" s="0" t="s">
        <v>900</v>
      </c>
      <c r="U91" s="0" t="s">
        <v>901</v>
      </c>
      <c r="V91" s="0" t="n">
        <v>1413190071</v>
      </c>
      <c r="W91" s="0" t="n">
        <v>2680</v>
      </c>
      <c r="Y91" s="0" t="s">
        <v>898</v>
      </c>
      <c r="AA91" s="0" t="s">
        <v>45</v>
      </c>
      <c r="AC91" s="0" t="s">
        <v>46</v>
      </c>
      <c r="AD91" s="0" t="s">
        <v>47</v>
      </c>
      <c r="AF91" s="0" t="s">
        <v>902</v>
      </c>
    </row>
    <row collapsed="false" customFormat="false" customHeight="false" hidden="false" ht="12.65" outlineLevel="0" r="92">
      <c r="A92" s="0" t="s">
        <v>903</v>
      </c>
      <c r="B92" s="0" t="s">
        <v>904</v>
      </c>
      <c r="C92" s="0" t="s">
        <v>905</v>
      </c>
      <c r="D92" s="0" t="s">
        <v>905</v>
      </c>
      <c r="F92" s="0" t="n">
        <v>1050</v>
      </c>
      <c r="G92" s="0" t="n">
        <v>17</v>
      </c>
      <c r="H92" s="0" t="s">
        <v>906</v>
      </c>
      <c r="I92" s="0" t="s">
        <v>34</v>
      </c>
      <c r="J92" s="0" t="s">
        <v>35</v>
      </c>
      <c r="K92" s="0" t="n">
        <f aca="false">"1210"</f>
        <v>0</v>
      </c>
      <c r="L92" s="0" t="s">
        <v>36</v>
      </c>
      <c r="M92" s="0" t="n">
        <f aca="false">"0617"</f>
        <v>0</v>
      </c>
      <c r="N92" s="0" t="s">
        <v>907</v>
      </c>
      <c r="O92" s="0" t="s">
        <v>908</v>
      </c>
      <c r="P92" s="0" t="n">
        <f aca="false">"3804049594"</f>
        <v>0</v>
      </c>
      <c r="Q92" s="0" t="n">
        <f aca="false">"380401001"</f>
        <v>0</v>
      </c>
      <c r="R92" s="0" t="s">
        <v>909</v>
      </c>
      <c r="S92" s="0" t="s">
        <v>40</v>
      </c>
      <c r="T92" s="0" t="s">
        <v>910</v>
      </c>
      <c r="U92" s="0" t="s">
        <v>911</v>
      </c>
      <c r="AA92" s="0" t="s">
        <v>45</v>
      </c>
      <c r="AC92" s="0" t="s">
        <v>58</v>
      </c>
      <c r="AE92" s="0" t="s">
        <v>912</v>
      </c>
    </row>
    <row collapsed="false" customFormat="false" customHeight="false" hidden="false" ht="12.65" outlineLevel="0" r="93">
      <c r="A93" s="0" t="s">
        <v>913</v>
      </c>
      <c r="B93" s="0" t="s">
        <v>914</v>
      </c>
      <c r="C93" s="0" t="s">
        <v>915</v>
      </c>
      <c r="D93" s="0" t="s">
        <v>915</v>
      </c>
      <c r="F93" s="0" t="n">
        <v>3774</v>
      </c>
      <c r="G93" s="0" t="n">
        <v>63</v>
      </c>
      <c r="H93" s="0" t="s">
        <v>325</v>
      </c>
      <c r="I93" s="0" t="s">
        <v>34</v>
      </c>
      <c r="J93" s="0" t="s">
        <v>35</v>
      </c>
      <c r="K93" s="0" t="n">
        <f aca="false">"1210"</f>
        <v>0</v>
      </c>
      <c r="L93" s="0" t="s">
        <v>36</v>
      </c>
      <c r="M93" s="0" t="n">
        <f aca="false">"0317"</f>
        <v>0</v>
      </c>
      <c r="N93" s="0" t="s">
        <v>640</v>
      </c>
      <c r="O93" s="0" t="s">
        <v>641</v>
      </c>
      <c r="P93" s="0" t="n">
        <f aca="false">"6165082447"</f>
        <v>0</v>
      </c>
      <c r="Q93" s="0" t="n">
        <f aca="false">"616501001"</f>
        <v>0</v>
      </c>
      <c r="R93" s="0" t="s">
        <v>916</v>
      </c>
      <c r="S93" s="0" t="s">
        <v>132</v>
      </c>
      <c r="T93" s="0" t="s">
        <v>917</v>
      </c>
      <c r="U93" s="0" t="s">
        <v>918</v>
      </c>
      <c r="AA93" s="0" t="s">
        <v>45</v>
      </c>
      <c r="AE93" s="0" t="s">
        <v>919</v>
      </c>
    </row>
    <row collapsed="false" customFormat="false" customHeight="false" hidden="false" ht="12.65" outlineLevel="0" r="94">
      <c r="A94" s="0" t="s">
        <v>920</v>
      </c>
      <c r="B94" s="0" t="s">
        <v>921</v>
      </c>
      <c r="C94" s="0" t="s">
        <v>922</v>
      </c>
      <c r="D94" s="0" t="s">
        <v>922</v>
      </c>
      <c r="F94" s="0" t="n">
        <v>132</v>
      </c>
      <c r="G94" s="0" t="n">
        <v>3</v>
      </c>
      <c r="H94" s="0" t="s">
        <v>923</v>
      </c>
      <c r="I94" s="0" t="s">
        <v>34</v>
      </c>
      <c r="J94" s="0" t="s">
        <v>64</v>
      </c>
      <c r="K94" s="0" t="n">
        <f aca="false">"1210"</f>
        <v>0</v>
      </c>
      <c r="L94" s="0" t="s">
        <v>36</v>
      </c>
      <c r="M94" s="0" t="n">
        <f aca="false">"0317"</f>
        <v>0</v>
      </c>
      <c r="N94" s="0" t="s">
        <v>640</v>
      </c>
      <c r="O94" s="0" t="s">
        <v>641</v>
      </c>
      <c r="P94" s="0" t="n">
        <f aca="false">"6163064604"</f>
        <v>0</v>
      </c>
      <c r="Q94" s="0" t="n">
        <f aca="false">"616301001"</f>
        <v>0</v>
      </c>
      <c r="R94" s="0" t="s">
        <v>924</v>
      </c>
      <c r="S94" s="0" t="s">
        <v>40</v>
      </c>
      <c r="T94" s="0" t="s">
        <v>925</v>
      </c>
      <c r="U94" s="0" t="s">
        <v>926</v>
      </c>
      <c r="V94" s="0" t="s">
        <v>927</v>
      </c>
      <c r="W94" s="0" t="n">
        <v>1403170003</v>
      </c>
      <c r="X94" s="0" t="n">
        <v>7340</v>
      </c>
      <c r="Y94" s="0" t="n">
        <v>7340</v>
      </c>
      <c r="Z94" s="0" t="s">
        <v>343</v>
      </c>
      <c r="AA94" s="0" t="s">
        <v>45</v>
      </c>
      <c r="AC94" s="0" t="n">
        <v>1</v>
      </c>
      <c r="AF94" s="0" t="s">
        <v>338</v>
      </c>
      <c r="AG94" s="0" t="s">
        <v>928</v>
      </c>
      <c r="AH94" s="0" t="s">
        <v>929</v>
      </c>
    </row>
    <row collapsed="false" customFormat="false" customHeight="false" hidden="false" ht="12.65" outlineLevel="0" r="95">
      <c r="A95" s="0" t="s">
        <v>930</v>
      </c>
      <c r="B95" s="0" t="s">
        <v>253</v>
      </c>
      <c r="C95" s="0" t="s">
        <v>931</v>
      </c>
      <c r="D95" s="0" t="s">
        <v>931</v>
      </c>
      <c r="F95" s="0" t="n">
        <v>7</v>
      </c>
      <c r="G95" s="0" t="n">
        <v>0</v>
      </c>
      <c r="H95" s="0" t="s">
        <v>932</v>
      </c>
      <c r="I95" s="0" t="s">
        <v>34</v>
      </c>
      <c r="J95" s="0" t="s">
        <v>64</v>
      </c>
      <c r="K95" s="0" t="n">
        <f aca="false">"1210"</f>
        <v>0</v>
      </c>
      <c r="L95" s="0" t="s">
        <v>36</v>
      </c>
      <c r="M95" s="0" t="n">
        <f aca="false">"0317"</f>
        <v>0</v>
      </c>
      <c r="N95" s="0" t="s">
        <v>640</v>
      </c>
      <c r="O95" s="0" t="s">
        <v>641</v>
      </c>
      <c r="P95" s="0" t="n">
        <f aca="false">"6161050483"</f>
        <v>0</v>
      </c>
      <c r="Q95" s="0" t="n">
        <f aca="false">"616501001"</f>
        <v>0</v>
      </c>
      <c r="R95" s="0" t="s">
        <v>933</v>
      </c>
      <c r="S95" s="0" t="s">
        <v>40</v>
      </c>
      <c r="T95" s="0" t="s">
        <v>934</v>
      </c>
      <c r="U95" s="0" t="s">
        <v>935</v>
      </c>
      <c r="V95" s="0" t="n">
        <v>1403170032</v>
      </c>
      <c r="W95" s="0" t="n">
        <v>8500</v>
      </c>
      <c r="X95" s="0" t="n">
        <v>8500</v>
      </c>
      <c r="Y95" s="0" t="s">
        <v>343</v>
      </c>
      <c r="Z95" s="0" t="s">
        <v>387</v>
      </c>
      <c r="AA95" s="0" t="s">
        <v>45</v>
      </c>
      <c r="AE95" s="0" t="s">
        <v>936</v>
      </c>
      <c r="AF95" s="0" t="s">
        <v>937</v>
      </c>
      <c r="AG95" s="0" t="s">
        <v>391</v>
      </c>
      <c r="AH95" s="0" t="s">
        <v>938</v>
      </c>
      <c r="AI95" s="0" t="s">
        <v>939</v>
      </c>
      <c r="AJ95" s="0" t="s">
        <v>471</v>
      </c>
      <c r="AK95" s="0" t="s">
        <v>940</v>
      </c>
      <c r="AL95" s="0" t="s">
        <v>582</v>
      </c>
      <c r="AM95" s="0" t="s">
        <v>941</v>
      </c>
      <c r="AN95" s="0" t="s">
        <v>942</v>
      </c>
      <c r="AO95" s="0" t="s">
        <v>943</v>
      </c>
      <c r="AP95" s="0" t="s">
        <v>166</v>
      </c>
      <c r="AQ95" s="0" t="s">
        <v>928</v>
      </c>
      <c r="AR95" s="0" t="s">
        <v>944</v>
      </c>
    </row>
    <row collapsed="false" customFormat="false" customHeight="false" hidden="false" ht="12.65" outlineLevel="0" r="96">
      <c r="A96" s="0" t="s">
        <v>945</v>
      </c>
      <c r="B96" s="0" t="s">
        <v>946</v>
      </c>
      <c r="C96" s="0" t="s">
        <v>947</v>
      </c>
      <c r="D96" s="0" t="s">
        <v>947</v>
      </c>
      <c r="F96" s="0" t="n">
        <v>73</v>
      </c>
      <c r="G96" s="0" t="n">
        <v>2</v>
      </c>
      <c r="H96" s="0" t="s">
        <v>948</v>
      </c>
      <c r="I96" s="0" t="s">
        <v>34</v>
      </c>
      <c r="J96" s="0" t="s">
        <v>35</v>
      </c>
      <c r="K96" s="0" t="n">
        <f aca="false">"1210"</f>
        <v>0</v>
      </c>
      <c r="L96" s="0" t="s">
        <v>36</v>
      </c>
      <c r="M96" s="0" t="n">
        <f aca="false">"0317"</f>
        <v>0</v>
      </c>
      <c r="N96" s="0" t="s">
        <v>640</v>
      </c>
      <c r="O96" s="0" t="s">
        <v>641</v>
      </c>
      <c r="P96" s="0" t="n">
        <f aca="false">"6165180719"</f>
        <v>0</v>
      </c>
      <c r="Q96" s="0" t="n">
        <f aca="false">"616501001"</f>
        <v>0</v>
      </c>
      <c r="R96" s="0" t="s">
        <v>949</v>
      </c>
      <c r="S96" s="0" t="s">
        <v>40</v>
      </c>
      <c r="T96" s="0" t="s">
        <v>950</v>
      </c>
      <c r="U96" s="0" t="s">
        <v>951</v>
      </c>
      <c r="V96" s="0" t="s">
        <v>952</v>
      </c>
      <c r="W96" s="0" t="n">
        <v>1303174316</v>
      </c>
      <c r="X96" s="0" t="n">
        <v>7040</v>
      </c>
      <c r="Y96" s="0" t="n">
        <v>7040</v>
      </c>
      <c r="Z96" s="0" t="s">
        <v>953</v>
      </c>
      <c r="AA96" s="0" t="s">
        <v>45</v>
      </c>
      <c r="AC96" s="0" t="n">
        <v>1</v>
      </c>
      <c r="AF96" s="0" t="s">
        <v>954</v>
      </c>
    </row>
    <row collapsed="false" customFormat="false" customHeight="false" hidden="false" ht="12.65" outlineLevel="0" r="97">
      <c r="A97" s="0" t="s">
        <v>955</v>
      </c>
      <c r="B97" s="0" t="s">
        <v>956</v>
      </c>
      <c r="C97" s="0" t="s">
        <v>957</v>
      </c>
      <c r="D97" s="0" t="s">
        <v>957</v>
      </c>
      <c r="F97" s="0" t="n">
        <v>33</v>
      </c>
      <c r="G97" s="0" t="n">
        <v>1</v>
      </c>
      <c r="H97" s="0" t="s">
        <v>958</v>
      </c>
      <c r="I97" s="0" t="s">
        <v>34</v>
      </c>
      <c r="J97" s="0" t="s">
        <v>64</v>
      </c>
      <c r="K97" s="0" t="n">
        <f aca="false">"1510"</f>
        <v>0</v>
      </c>
      <c r="L97" s="0" t="s">
        <v>400</v>
      </c>
      <c r="M97" s="0" t="n">
        <f aca="false">"0317"</f>
        <v>0</v>
      </c>
      <c r="N97" s="0" t="s">
        <v>640</v>
      </c>
      <c r="O97" s="0" t="s">
        <v>641</v>
      </c>
      <c r="P97" s="0" t="n">
        <f aca="false">"616608930081"</f>
        <v>0</v>
      </c>
      <c r="Q97" s="0" t="str">
        <f aca="false">""</f>
        <v/>
      </c>
      <c r="R97" s="0" t="s">
        <v>959</v>
      </c>
      <c r="S97" s="0" t="s">
        <v>685</v>
      </c>
      <c r="T97" s="0" t="s">
        <v>960</v>
      </c>
      <c r="U97" s="0" t="s">
        <v>961</v>
      </c>
      <c r="AA97" s="0" t="s">
        <v>45</v>
      </c>
      <c r="AE97" s="0" t="s">
        <v>962</v>
      </c>
    </row>
    <row collapsed="false" customFormat="false" customHeight="false" hidden="false" ht="12.65" outlineLevel="0" r="98">
      <c r="A98" s="0" t="s">
        <v>963</v>
      </c>
      <c r="B98" s="0" t="s">
        <v>964</v>
      </c>
      <c r="C98" s="0" t="s">
        <v>965</v>
      </c>
      <c r="D98" s="0" t="s">
        <v>966</v>
      </c>
      <c r="F98" s="0" t="n">
        <v>27</v>
      </c>
      <c r="G98" s="0" t="n">
        <v>1</v>
      </c>
      <c r="H98" s="0" t="s">
        <v>967</v>
      </c>
      <c r="I98" s="0" t="s">
        <v>34</v>
      </c>
      <c r="J98" s="0" t="s">
        <v>64</v>
      </c>
      <c r="K98" s="0" t="n">
        <f aca="false">"1210"</f>
        <v>0</v>
      </c>
      <c r="L98" s="0" t="s">
        <v>36</v>
      </c>
      <c r="M98" s="0" t="n">
        <f aca="false">"0317"</f>
        <v>0</v>
      </c>
      <c r="N98" s="0" t="s">
        <v>640</v>
      </c>
      <c r="O98" s="0" t="s">
        <v>641</v>
      </c>
      <c r="P98" s="0" t="n">
        <f aca="false">"613202361960"</f>
        <v>0</v>
      </c>
      <c r="Q98" s="0" t="str">
        <f aca="false">""</f>
        <v/>
      </c>
      <c r="R98" s="0" t="s">
        <v>968</v>
      </c>
      <c r="S98" s="0" t="s">
        <v>40</v>
      </c>
      <c r="T98" s="0" t="s">
        <v>969</v>
      </c>
      <c r="U98" s="0" t="s">
        <v>970</v>
      </c>
      <c r="AA98" s="0" t="s">
        <v>45</v>
      </c>
      <c r="AC98" s="0" t="s">
        <v>58</v>
      </c>
      <c r="AE98" s="0" t="s">
        <v>971</v>
      </c>
    </row>
    <row collapsed="false" customFormat="false" customHeight="false" hidden="false" ht="12.65" outlineLevel="0" r="99">
      <c r="A99" s="0" t="s">
        <v>972</v>
      </c>
      <c r="B99" s="0" t="s">
        <v>973</v>
      </c>
      <c r="C99" s="0" t="s">
        <v>974</v>
      </c>
      <c r="D99" s="0" t="s">
        <v>974</v>
      </c>
      <c r="F99" s="0" t="n">
        <v>4144</v>
      </c>
      <c r="G99" s="0" t="n">
        <v>69</v>
      </c>
      <c r="H99" s="0" t="s">
        <v>975</v>
      </c>
      <c r="I99" s="0" t="s">
        <v>34</v>
      </c>
      <c r="J99" s="0" t="s">
        <v>64</v>
      </c>
      <c r="K99" s="0" t="n">
        <f aca="false">"1210"</f>
        <v>0</v>
      </c>
      <c r="L99" s="0" t="s">
        <v>36</v>
      </c>
      <c r="M99" s="0" t="n">
        <f aca="false">"0041"</f>
        <v>0</v>
      </c>
      <c r="N99" s="0" t="s">
        <v>455</v>
      </c>
      <c r="O99" s="0" t="s">
        <v>456</v>
      </c>
      <c r="P99" s="0" t="n">
        <f aca="false">"6325006493"</f>
        <v>0</v>
      </c>
      <c r="Q99" s="0" t="n">
        <f aca="false">"632501001"</f>
        <v>0</v>
      </c>
      <c r="R99" s="0" t="s">
        <v>976</v>
      </c>
      <c r="S99" s="0" t="s">
        <v>40</v>
      </c>
      <c r="T99" s="0" t="s">
        <v>977</v>
      </c>
      <c r="U99" s="0" t="s">
        <v>978</v>
      </c>
      <c r="V99" s="0" t="n">
        <v>1402370014</v>
      </c>
      <c r="W99" s="0" t="n">
        <v>7000</v>
      </c>
      <c r="X99" s="0" t="n">
        <v>7000</v>
      </c>
      <c r="Y99" s="0" t="s">
        <v>73</v>
      </c>
      <c r="Z99" s="0" t="s">
        <v>569</v>
      </c>
      <c r="AA99" s="0" t="s">
        <v>224</v>
      </c>
      <c r="AE99" s="0" t="s">
        <v>979</v>
      </c>
      <c r="AF99" s="0" t="s">
        <v>980</v>
      </c>
      <c r="AG99" s="0" t="s">
        <v>981</v>
      </c>
      <c r="AH99" s="0" t="s">
        <v>982</v>
      </c>
      <c r="AI99" s="0" t="s">
        <v>166</v>
      </c>
      <c r="AJ99" s="0" t="s">
        <v>983</v>
      </c>
      <c r="AK99" s="0" t="s">
        <v>984</v>
      </c>
    </row>
    <row collapsed="false" customFormat="false" customHeight="false" hidden="false" ht="12.65" outlineLevel="0" r="100">
      <c r="A100" s="0" t="s">
        <v>985</v>
      </c>
      <c r="B100" s="0" t="s">
        <v>986</v>
      </c>
      <c r="C100" s="0" t="s">
        <v>987</v>
      </c>
      <c r="D100" s="0" t="s">
        <v>987</v>
      </c>
      <c r="F100" s="0" t="n">
        <v>27</v>
      </c>
      <c r="G100" s="0" t="n">
        <v>1</v>
      </c>
      <c r="H100" s="0" t="s">
        <v>967</v>
      </c>
      <c r="I100" s="0" t="s">
        <v>34</v>
      </c>
      <c r="J100" s="0" t="s">
        <v>35</v>
      </c>
      <c r="K100" s="0" t="n">
        <f aca="false">"1210"</f>
        <v>0</v>
      </c>
      <c r="L100" s="0" t="s">
        <v>36</v>
      </c>
      <c r="M100" s="0" t="n">
        <f aca="false">"0317"</f>
        <v>0</v>
      </c>
      <c r="N100" s="0" t="s">
        <v>640</v>
      </c>
      <c r="O100" s="0" t="s">
        <v>641</v>
      </c>
      <c r="P100" s="0" t="n">
        <f aca="false">"613202361960"</f>
        <v>0</v>
      </c>
      <c r="Q100" s="0" t="str">
        <f aca="false">""</f>
        <v/>
      </c>
      <c r="R100" s="0" t="s">
        <v>968</v>
      </c>
      <c r="S100" s="0" t="s">
        <v>40</v>
      </c>
      <c r="T100" s="0" t="s">
        <v>969</v>
      </c>
      <c r="U100" s="0" t="s">
        <v>970</v>
      </c>
      <c r="AA100" s="0" t="s">
        <v>45</v>
      </c>
      <c r="AC100" s="0" t="s">
        <v>58</v>
      </c>
      <c r="AE100" s="0" t="s">
        <v>971</v>
      </c>
    </row>
    <row collapsed="false" customFormat="false" customHeight="false" hidden="false" ht="12.65" outlineLevel="0" r="101">
      <c r="A101" s="0" t="s">
        <v>988</v>
      </c>
      <c r="B101" s="0" t="s">
        <v>989</v>
      </c>
      <c r="C101" s="0" t="s">
        <v>990</v>
      </c>
      <c r="D101" s="0" t="s">
        <v>990</v>
      </c>
      <c r="F101" s="0" t="n">
        <v>5</v>
      </c>
      <c r="G101" s="0" t="n">
        <v>0</v>
      </c>
      <c r="H101" s="0" t="s">
        <v>138</v>
      </c>
      <c r="I101" s="0" t="s">
        <v>34</v>
      </c>
      <c r="J101" s="0" t="s">
        <v>64</v>
      </c>
      <c r="K101" s="0" t="n">
        <f aca="false">"1210"</f>
        <v>0</v>
      </c>
      <c r="L101" s="0" t="s">
        <v>36</v>
      </c>
      <c r="M101" s="0" t="n">
        <f aca="false">"0542"</f>
        <v>0</v>
      </c>
      <c r="N101" s="0" t="s">
        <v>37</v>
      </c>
      <c r="O101" s="0" t="s">
        <v>38</v>
      </c>
      <c r="P101" s="0" t="n">
        <f aca="false">"503809239289"</f>
        <v>0</v>
      </c>
      <c r="Q101" s="0" t="str">
        <f aca="false">""</f>
        <v/>
      </c>
      <c r="R101" s="0" t="s">
        <v>991</v>
      </c>
      <c r="S101" s="0" t="s">
        <v>40</v>
      </c>
      <c r="T101" s="0" t="s">
        <v>992</v>
      </c>
      <c r="U101" s="0" t="s">
        <v>993</v>
      </c>
      <c r="V101" s="0" t="n">
        <v>1405420055</v>
      </c>
      <c r="W101" s="0" t="n">
        <v>4125</v>
      </c>
      <c r="Y101" s="0" t="s">
        <v>138</v>
      </c>
      <c r="AA101" s="0" t="s">
        <v>45</v>
      </c>
      <c r="AE101" s="0" t="s">
        <v>994</v>
      </c>
    </row>
    <row collapsed="false" customFormat="false" customHeight="false" hidden="false" ht="12.65" outlineLevel="0" r="102">
      <c r="A102" s="0" t="s">
        <v>995</v>
      </c>
      <c r="B102" s="0" t="s">
        <v>996</v>
      </c>
      <c r="C102" s="0" t="s">
        <v>997</v>
      </c>
      <c r="D102" s="0" t="s">
        <v>997</v>
      </c>
      <c r="F102" s="0" t="n">
        <v>11</v>
      </c>
      <c r="G102" s="0" t="n">
        <v>0</v>
      </c>
      <c r="H102" s="0" t="s">
        <v>998</v>
      </c>
      <c r="I102" s="0" t="s">
        <v>34</v>
      </c>
      <c r="J102" s="0" t="s">
        <v>35</v>
      </c>
      <c r="K102" s="0" t="n">
        <f aca="false">"1210"</f>
        <v>0</v>
      </c>
      <c r="L102" s="0" t="s">
        <v>36</v>
      </c>
      <c r="M102" s="0" t="n">
        <f aca="false">"0317"</f>
        <v>0</v>
      </c>
      <c r="N102" s="0" t="s">
        <v>640</v>
      </c>
      <c r="O102" s="0" t="s">
        <v>641</v>
      </c>
      <c r="P102" s="0" t="n">
        <f aca="false">"6111984618"</f>
        <v>0</v>
      </c>
      <c r="Q102" s="0" t="n">
        <f aca="false">"611101001"</f>
        <v>0</v>
      </c>
      <c r="R102" s="0" t="s">
        <v>999</v>
      </c>
      <c r="S102" s="0" t="s">
        <v>40</v>
      </c>
      <c r="T102" s="0" t="s">
        <v>1000</v>
      </c>
      <c r="U102" s="0" t="s">
        <v>1001</v>
      </c>
      <c r="AA102" s="0" t="s">
        <v>45</v>
      </c>
      <c r="AE102" s="0" t="s">
        <v>1002</v>
      </c>
    </row>
    <row collapsed="false" customFormat="false" customHeight="false" hidden="false" ht="12.65" outlineLevel="0" r="103">
      <c r="A103" s="0" t="s">
        <v>1003</v>
      </c>
      <c r="B103" s="0" t="s">
        <v>1004</v>
      </c>
      <c r="C103" s="0" t="s">
        <v>1005</v>
      </c>
      <c r="D103" s="0" t="s">
        <v>1005</v>
      </c>
      <c r="F103" s="0" t="n">
        <v>1180</v>
      </c>
      <c r="G103" s="0" t="n">
        <v>20</v>
      </c>
      <c r="H103" s="0" t="s">
        <v>1006</v>
      </c>
      <c r="I103" s="0" t="s">
        <v>34</v>
      </c>
      <c r="J103" s="0" t="s">
        <v>35</v>
      </c>
      <c r="K103" s="0" t="n">
        <f aca="false">"1210"</f>
        <v>0</v>
      </c>
      <c r="L103" s="0" t="s">
        <v>36</v>
      </c>
      <c r="M103" s="0" t="n">
        <f aca="false">"0027"</f>
        <v>0</v>
      </c>
      <c r="N103" s="0" t="s">
        <v>517</v>
      </c>
      <c r="O103" s="0" t="s">
        <v>518</v>
      </c>
      <c r="P103" s="0" t="s">
        <v>519</v>
      </c>
      <c r="Q103" s="0" t="n">
        <f aca="false">"6612024961"</f>
        <v>0</v>
      </c>
      <c r="R103" s="0" t="n">
        <f aca="false">"661201001"</f>
        <v>0</v>
      </c>
      <c r="S103" s="0" t="s">
        <v>40</v>
      </c>
      <c r="T103" s="0" t="s">
        <v>40</v>
      </c>
      <c r="U103" s="0" t="s">
        <v>1007</v>
      </c>
      <c r="V103" s="0" t="s">
        <v>1008</v>
      </c>
      <c r="AA103" s="0" t="s">
        <v>45</v>
      </c>
      <c r="AC103" s="0" t="n">
        <v>1</v>
      </c>
      <c r="AD103" s="0" t="s">
        <v>58</v>
      </c>
      <c r="AF103" s="0" t="s">
        <v>1009</v>
      </c>
    </row>
    <row collapsed="false" customFormat="false" customHeight="false" hidden="false" ht="12.65" outlineLevel="0" r="104">
      <c r="A104" s="0" t="s">
        <v>1010</v>
      </c>
      <c r="B104" s="0" t="s">
        <v>1011</v>
      </c>
      <c r="C104" s="0" t="s">
        <v>1012</v>
      </c>
      <c r="D104" s="0" t="s">
        <v>1012</v>
      </c>
      <c r="F104" s="0" t="n">
        <v>6995</v>
      </c>
      <c r="G104" s="0" t="n">
        <v>117</v>
      </c>
      <c r="H104" s="0" t="s">
        <v>612</v>
      </c>
      <c r="I104" s="0" t="s">
        <v>34</v>
      </c>
      <c r="J104" s="0" t="s">
        <v>35</v>
      </c>
      <c r="K104" s="0" t="n">
        <f aca="false">"1210"</f>
        <v>0</v>
      </c>
      <c r="L104" s="0" t="s">
        <v>36</v>
      </c>
      <c r="M104" s="0" t="n">
        <f aca="false">"0232"</f>
        <v>0</v>
      </c>
      <c r="N104" s="0" t="s">
        <v>1013</v>
      </c>
      <c r="O104" s="0" t="s">
        <v>1014</v>
      </c>
      <c r="P104" s="0" t="n">
        <f aca="false">"860317125785"</f>
        <v>0</v>
      </c>
      <c r="Q104" s="0" t="str">
        <f aca="false">""</f>
        <v/>
      </c>
      <c r="R104" s="0" t="s">
        <v>1015</v>
      </c>
      <c r="S104" s="0" t="s">
        <v>40</v>
      </c>
      <c r="T104" s="0" t="s">
        <v>1016</v>
      </c>
      <c r="U104" s="0" t="s">
        <v>1017</v>
      </c>
      <c r="AA104" s="0" t="s">
        <v>45</v>
      </c>
      <c r="AC104" s="0" t="s">
        <v>58</v>
      </c>
      <c r="AD104" s="0" t="s">
        <v>1018</v>
      </c>
      <c r="AE104" s="0" t="s">
        <v>1019</v>
      </c>
      <c r="AG104" s="0" t="s">
        <v>1020</v>
      </c>
    </row>
    <row collapsed="false" customFormat="false" customHeight="false" hidden="false" ht="12.65" outlineLevel="0" r="105">
      <c r="A105" s="0" t="s">
        <v>1021</v>
      </c>
      <c r="B105" s="0" t="s">
        <v>1022</v>
      </c>
      <c r="C105" s="0" t="s">
        <v>1023</v>
      </c>
      <c r="D105" s="0" t="s">
        <v>1023</v>
      </c>
      <c r="F105" s="0" t="n">
        <v>178</v>
      </c>
      <c r="G105" s="0" t="n">
        <v>2</v>
      </c>
      <c r="H105" s="0" t="s">
        <v>138</v>
      </c>
      <c r="I105" s="0" t="s">
        <v>34</v>
      </c>
      <c r="J105" s="0" t="s">
        <v>35</v>
      </c>
      <c r="K105" s="0" t="n">
        <f aca="false">"1210"</f>
        <v>0</v>
      </c>
      <c r="L105" s="0" t="s">
        <v>36</v>
      </c>
      <c r="M105" s="0" t="n">
        <f aca="false">"0317"</f>
        <v>0</v>
      </c>
      <c r="N105" s="0" t="s">
        <v>640</v>
      </c>
      <c r="O105" s="0" t="s">
        <v>641</v>
      </c>
      <c r="P105" s="0" t="n">
        <f aca="false">"6164990132"</f>
        <v>0</v>
      </c>
      <c r="Q105" s="0" t="n">
        <f aca="false">"616401001"</f>
        <v>0</v>
      </c>
      <c r="R105" s="0" t="s">
        <v>1024</v>
      </c>
      <c r="S105" s="0" t="s">
        <v>40</v>
      </c>
      <c r="T105" s="0" t="s">
        <v>1025</v>
      </c>
      <c r="U105" s="0" t="s">
        <v>1026</v>
      </c>
      <c r="V105" s="0" t="s">
        <v>1027</v>
      </c>
      <c r="AA105" s="0" t="s">
        <v>45</v>
      </c>
      <c r="AC105" s="0" t="n">
        <v>0</v>
      </c>
      <c r="AD105" s="0" t="s">
        <v>1028</v>
      </c>
      <c r="AF105" s="0" t="s">
        <v>1029</v>
      </c>
    </row>
    <row collapsed="false" customFormat="false" customHeight="false" hidden="false" ht="12.65" outlineLevel="0" r="106">
      <c r="A106" s="0" t="s">
        <v>1030</v>
      </c>
      <c r="B106" s="0" t="s">
        <v>1031</v>
      </c>
      <c r="C106" s="0" t="s">
        <v>1032</v>
      </c>
      <c r="D106" s="0" t="s">
        <v>1032</v>
      </c>
      <c r="F106" s="0" t="n">
        <v>942</v>
      </c>
      <c r="G106" s="0" t="n">
        <v>16</v>
      </c>
      <c r="H106" s="0" t="s">
        <v>297</v>
      </c>
      <c r="I106" s="0" t="s">
        <v>34</v>
      </c>
      <c r="J106" s="0" t="s">
        <v>64</v>
      </c>
      <c r="K106" s="0" t="n">
        <f aca="false">"1210"</f>
        <v>0</v>
      </c>
      <c r="L106" s="0" t="s">
        <v>36</v>
      </c>
      <c r="M106" s="0" t="n">
        <f aca="false">"0317"</f>
        <v>0</v>
      </c>
      <c r="N106" s="0" t="s">
        <v>640</v>
      </c>
      <c r="O106" s="0" t="s">
        <v>641</v>
      </c>
      <c r="P106" s="0" t="n">
        <f aca="false">"611500546794"</f>
        <v>0</v>
      </c>
      <c r="Q106" s="0" t="str">
        <f aca="false">""</f>
        <v/>
      </c>
      <c r="R106" s="0" t="s">
        <v>1033</v>
      </c>
      <c r="S106" s="0" t="s">
        <v>40</v>
      </c>
      <c r="T106" s="0" t="s">
        <v>1034</v>
      </c>
      <c r="U106" s="0" t="s">
        <v>1035</v>
      </c>
      <c r="AA106" s="0" t="s">
        <v>45</v>
      </c>
      <c r="AC106" s="0" t="s">
        <v>58</v>
      </c>
      <c r="AE106" s="0" t="s">
        <v>1036</v>
      </c>
    </row>
    <row collapsed="false" customFormat="false" customHeight="false" hidden="false" ht="12.65" outlineLevel="0" r="107">
      <c r="A107" s="0" t="s">
        <v>1037</v>
      </c>
      <c r="B107" s="0" t="s">
        <v>1038</v>
      </c>
      <c r="C107" s="0" t="s">
        <v>1039</v>
      </c>
      <c r="D107" s="0" t="s">
        <v>1039</v>
      </c>
      <c r="F107" s="0" t="n">
        <v>130</v>
      </c>
      <c r="G107" s="0" t="n">
        <v>3</v>
      </c>
      <c r="H107" s="0" t="s">
        <v>1040</v>
      </c>
      <c r="I107" s="0" t="s">
        <v>34</v>
      </c>
      <c r="J107" s="0" t="s">
        <v>35</v>
      </c>
      <c r="K107" s="0" t="n">
        <f aca="false">"1210"</f>
        <v>0</v>
      </c>
      <c r="L107" s="0" t="s">
        <v>36</v>
      </c>
      <c r="M107" s="0" t="n">
        <f aca="false">"0232"</f>
        <v>0</v>
      </c>
      <c r="N107" s="0" t="s">
        <v>1013</v>
      </c>
      <c r="O107" s="0" t="s">
        <v>1014</v>
      </c>
      <c r="P107" s="0" t="n">
        <f aca="false">"8603193163"</f>
        <v>0</v>
      </c>
      <c r="Q107" s="0" t="n">
        <f aca="false">"860301001"</f>
        <v>0</v>
      </c>
      <c r="R107" s="0" t="s">
        <v>1041</v>
      </c>
      <c r="S107" s="0" t="s">
        <v>40</v>
      </c>
      <c r="T107" s="0" t="s">
        <v>1042</v>
      </c>
      <c r="U107" s="0" t="s">
        <v>1043</v>
      </c>
      <c r="AA107" s="0" t="s">
        <v>45</v>
      </c>
      <c r="AC107" s="0" t="s">
        <v>58</v>
      </c>
      <c r="AE107" s="0" t="s">
        <v>1044</v>
      </c>
      <c r="AF107" s="0" t="s">
        <v>1045</v>
      </c>
      <c r="AG107" s="0" t="s">
        <v>1046</v>
      </c>
      <c r="AH107" s="0" t="s">
        <v>1047</v>
      </c>
    </row>
    <row collapsed="false" customFormat="false" customHeight="false" hidden="false" ht="12.65" outlineLevel="0" r="108">
      <c r="A108" s="0" t="s">
        <v>1048</v>
      </c>
      <c r="B108" s="0" t="s">
        <v>1049</v>
      </c>
      <c r="C108" s="0" t="s">
        <v>1050</v>
      </c>
      <c r="D108" s="0" t="s">
        <v>1050</v>
      </c>
      <c r="F108" s="0" t="n">
        <v>24</v>
      </c>
      <c r="G108" s="0" t="n">
        <v>0</v>
      </c>
      <c r="H108" s="0" t="s">
        <v>1051</v>
      </c>
      <c r="I108" s="0" t="s">
        <v>34</v>
      </c>
      <c r="J108" s="0" t="s">
        <v>64</v>
      </c>
      <c r="K108" s="0" t="n">
        <f aca="false">"2153"</f>
        <v>0</v>
      </c>
      <c r="L108" s="0" t="s">
        <v>1052</v>
      </c>
      <c r="M108" s="0" t="n">
        <f aca="false">"0232"</f>
        <v>0</v>
      </c>
      <c r="N108" s="0" t="s">
        <v>1013</v>
      </c>
      <c r="O108" s="0" t="s">
        <v>1014</v>
      </c>
      <c r="P108" s="0" t="n">
        <f aca="false">"701727858466"</f>
        <v>0</v>
      </c>
      <c r="Q108" s="0" t="str">
        <f aca="false">""</f>
        <v/>
      </c>
      <c r="R108" s="0" t="s">
        <v>1053</v>
      </c>
      <c r="S108" s="0" t="s">
        <v>40</v>
      </c>
      <c r="T108" s="0" t="s">
        <v>1054</v>
      </c>
      <c r="U108" s="0" t="s">
        <v>1055</v>
      </c>
      <c r="AA108" s="0" t="s">
        <v>45</v>
      </c>
      <c r="AC108" s="0" t="s">
        <v>58</v>
      </c>
      <c r="AE108" s="0" t="s">
        <v>1056</v>
      </c>
    </row>
    <row collapsed="false" customFormat="false" customHeight="false" hidden="false" ht="12.65" outlineLevel="0" r="109">
      <c r="A109" s="0" t="s">
        <v>1057</v>
      </c>
      <c r="B109" s="0" t="s">
        <v>1058</v>
      </c>
      <c r="C109" s="0" t="s">
        <v>1059</v>
      </c>
      <c r="D109" s="0" t="s">
        <v>1059</v>
      </c>
      <c r="F109" s="0" t="n">
        <v>1226</v>
      </c>
      <c r="G109" s="0" t="n">
        <v>20</v>
      </c>
      <c r="H109" s="0" t="s">
        <v>1060</v>
      </c>
      <c r="I109" s="0" t="s">
        <v>34</v>
      </c>
      <c r="J109" s="0" t="s">
        <v>64</v>
      </c>
      <c r="K109" s="0" t="n">
        <f aca="false">"1210"</f>
        <v>0</v>
      </c>
      <c r="L109" s="0" t="s">
        <v>36</v>
      </c>
      <c r="M109" s="0" t="n">
        <f aca="false">"0317"</f>
        <v>0</v>
      </c>
      <c r="N109" s="0" t="s">
        <v>640</v>
      </c>
      <c r="O109" s="0" t="s">
        <v>641</v>
      </c>
      <c r="P109" s="0" t="n">
        <f aca="false">"6166088177"</f>
        <v>0</v>
      </c>
      <c r="Q109" s="0" t="n">
        <f aca="false">"616601001"</f>
        <v>0</v>
      </c>
      <c r="R109" s="0" t="s">
        <v>1061</v>
      </c>
      <c r="S109" s="0" t="s">
        <v>132</v>
      </c>
      <c r="T109" s="0" t="s">
        <v>1062</v>
      </c>
      <c r="U109" s="0" t="s">
        <v>1063</v>
      </c>
      <c r="V109" s="0" t="s">
        <v>1064</v>
      </c>
      <c r="AA109" s="0" t="s">
        <v>45</v>
      </c>
      <c r="AC109" s="0" t="n">
        <v>1</v>
      </c>
      <c r="AF109" s="0" t="s">
        <v>1065</v>
      </c>
    </row>
    <row collapsed="false" customFormat="false" customHeight="false" hidden="false" ht="12.65" outlineLevel="0" r="110">
      <c r="A110" s="0" t="s">
        <v>1066</v>
      </c>
      <c r="B110" s="0" t="s">
        <v>1067</v>
      </c>
      <c r="C110" s="0" t="s">
        <v>1068</v>
      </c>
      <c r="D110" s="0" t="s">
        <v>1068</v>
      </c>
      <c r="F110" s="0" t="n">
        <v>1813</v>
      </c>
      <c r="G110" s="0" t="n">
        <v>30</v>
      </c>
      <c r="H110" s="0" t="s">
        <v>444</v>
      </c>
      <c r="I110" s="0" t="s">
        <v>34</v>
      </c>
      <c r="J110" s="0" t="s">
        <v>35</v>
      </c>
      <c r="K110" s="0" t="n">
        <f aca="false">"1210"</f>
        <v>0</v>
      </c>
      <c r="L110" s="0" t="s">
        <v>36</v>
      </c>
      <c r="M110" s="0" t="n">
        <f aca="false">"0542"</f>
        <v>0</v>
      </c>
      <c r="N110" s="0" t="s">
        <v>37</v>
      </c>
      <c r="O110" s="0" t="s">
        <v>38</v>
      </c>
      <c r="P110" s="0" t="n">
        <f aca="false">"7717751469"</f>
        <v>0</v>
      </c>
      <c r="Q110" s="0" t="n">
        <f aca="false">"771701001"</f>
        <v>0</v>
      </c>
      <c r="R110" s="0" t="s">
        <v>1069</v>
      </c>
      <c r="S110" s="0" t="s">
        <v>40</v>
      </c>
      <c r="T110" s="0" t="s">
        <v>1070</v>
      </c>
      <c r="U110" s="0" t="s">
        <v>1071</v>
      </c>
      <c r="AA110" s="0" t="s">
        <v>45</v>
      </c>
      <c r="AE110" s="0" t="s">
        <v>1072</v>
      </c>
      <c r="AF110" s="0" t="s">
        <v>1073</v>
      </c>
      <c r="AG110" s="0" t="s">
        <v>1074</v>
      </c>
    </row>
    <row collapsed="false" customFormat="false" customHeight="false" hidden="false" ht="12.65" outlineLevel="0" r="111">
      <c r="A111" s="0" t="s">
        <v>1075</v>
      </c>
      <c r="B111" s="0" t="s">
        <v>1076</v>
      </c>
      <c r="C111" s="0" t="s">
        <v>1077</v>
      </c>
      <c r="D111" s="0" t="s">
        <v>1077</v>
      </c>
      <c r="F111" s="0" t="n">
        <v>204</v>
      </c>
      <c r="G111" s="0" t="n">
        <v>4</v>
      </c>
      <c r="H111" s="0" t="s">
        <v>1078</v>
      </c>
      <c r="I111" s="0" t="s">
        <v>34</v>
      </c>
      <c r="J111" s="0" t="s">
        <v>64</v>
      </c>
      <c r="K111" s="0" t="n">
        <f aca="false">"1210"</f>
        <v>0</v>
      </c>
      <c r="L111" s="0" t="s">
        <v>36</v>
      </c>
      <c r="M111" s="0" t="n">
        <f aca="false">"0232"</f>
        <v>0</v>
      </c>
      <c r="N111" s="0" t="s">
        <v>1013</v>
      </c>
      <c r="O111" s="0" t="s">
        <v>1014</v>
      </c>
      <c r="P111" s="0" t="n">
        <f aca="false">"8603177612"</f>
        <v>0</v>
      </c>
      <c r="Q111" s="0" t="n">
        <f aca="false">"860301001"</f>
        <v>0</v>
      </c>
      <c r="R111" s="0" t="s">
        <v>1079</v>
      </c>
      <c r="S111" s="0" t="s">
        <v>40</v>
      </c>
      <c r="T111" s="0" t="s">
        <v>1080</v>
      </c>
      <c r="U111" s="0" t="s">
        <v>1081</v>
      </c>
      <c r="AA111" s="0" t="s">
        <v>45</v>
      </c>
      <c r="AE111" s="0" t="s">
        <v>1082</v>
      </c>
      <c r="AF111" s="0" t="s">
        <v>1083</v>
      </c>
    </row>
    <row collapsed="false" customFormat="false" customHeight="false" hidden="false" ht="12.65" outlineLevel="0" r="112">
      <c r="A112" s="0" t="s">
        <v>1084</v>
      </c>
      <c r="B112" s="0" t="s">
        <v>1085</v>
      </c>
      <c r="C112" s="0" t="s">
        <v>1086</v>
      </c>
      <c r="D112" s="0" t="s">
        <v>1086</v>
      </c>
      <c r="F112" s="0" t="n">
        <v>2544</v>
      </c>
      <c r="G112" s="0" t="n">
        <v>42</v>
      </c>
      <c r="H112" s="0" t="s">
        <v>208</v>
      </c>
      <c r="I112" s="0" t="s">
        <v>34</v>
      </c>
      <c r="J112" s="0" t="s">
        <v>64</v>
      </c>
      <c r="K112" s="0" t="n">
        <f aca="false">"1210"</f>
        <v>0</v>
      </c>
      <c r="L112" s="0" t="s">
        <v>36</v>
      </c>
      <c r="M112" s="0" t="n">
        <f aca="false">"0542"</f>
        <v>0</v>
      </c>
      <c r="N112" s="0" t="s">
        <v>37</v>
      </c>
      <c r="O112" s="0" t="s">
        <v>38</v>
      </c>
      <c r="P112" s="0" t="n">
        <f aca="false">"5047148548"</f>
        <v>0</v>
      </c>
      <c r="Q112" s="0" t="n">
        <f aca="false">"504701001"</f>
        <v>0</v>
      </c>
      <c r="R112" s="0" t="s">
        <v>1087</v>
      </c>
      <c r="S112" s="0" t="s">
        <v>40</v>
      </c>
      <c r="T112" s="0" t="s">
        <v>1088</v>
      </c>
      <c r="U112" s="0" t="s">
        <v>1089</v>
      </c>
      <c r="AA112" s="0" t="s">
        <v>45</v>
      </c>
      <c r="AE112" s="0" t="s">
        <v>1090</v>
      </c>
    </row>
    <row collapsed="false" customFormat="false" customHeight="false" hidden="false" ht="12.65" outlineLevel="0" r="113">
      <c r="A113" s="0" t="s">
        <v>1091</v>
      </c>
      <c r="B113" s="0" t="s">
        <v>1092</v>
      </c>
      <c r="C113" s="0" t="s">
        <v>1093</v>
      </c>
      <c r="D113" s="0" t="s">
        <v>1093</v>
      </c>
      <c r="F113" s="0" t="n">
        <v>5</v>
      </c>
      <c r="G113" s="0" t="n">
        <v>0</v>
      </c>
      <c r="H113" s="0" t="s">
        <v>1094</v>
      </c>
      <c r="I113" s="0" t="s">
        <v>34</v>
      </c>
      <c r="J113" s="0" t="s">
        <v>35</v>
      </c>
      <c r="K113" s="0" t="n">
        <f aca="false">"1210"</f>
        <v>0</v>
      </c>
      <c r="L113" s="0" t="s">
        <v>36</v>
      </c>
      <c r="M113" s="0" t="n">
        <f aca="false">"0542"</f>
        <v>0</v>
      </c>
      <c r="N113" s="0" t="s">
        <v>37</v>
      </c>
      <c r="O113" s="0" t="s">
        <v>38</v>
      </c>
      <c r="P113" s="0" t="n">
        <f aca="false">"504203355306"</f>
        <v>0</v>
      </c>
      <c r="Q113" s="0" t="str">
        <f aca="false">""</f>
        <v/>
      </c>
      <c r="R113" s="0" t="s">
        <v>1095</v>
      </c>
      <c r="S113" s="0" t="s">
        <v>40</v>
      </c>
      <c r="T113" s="0" t="s">
        <v>1096</v>
      </c>
      <c r="U113" s="0" t="s">
        <v>869</v>
      </c>
      <c r="V113" s="0" t="n">
        <v>1305421765</v>
      </c>
      <c r="W113" s="0" t="n">
        <v>4125</v>
      </c>
      <c r="Y113" s="0" t="s">
        <v>1094</v>
      </c>
      <c r="AA113" s="0" t="s">
        <v>45</v>
      </c>
      <c r="AC113" s="0" t="s">
        <v>58</v>
      </c>
      <c r="AE113" s="0" t="s">
        <v>1097</v>
      </c>
    </row>
    <row collapsed="false" customFormat="false" customHeight="false" hidden="false" ht="12.65" outlineLevel="0" r="114">
      <c r="A114" s="0" t="s">
        <v>1098</v>
      </c>
      <c r="B114" s="0" t="s">
        <v>1099</v>
      </c>
      <c r="C114" s="0" t="s">
        <v>1100</v>
      </c>
      <c r="D114" s="0" t="s">
        <v>1100</v>
      </c>
      <c r="F114" s="0" t="n">
        <v>470</v>
      </c>
      <c r="G114" s="0" t="n">
        <v>7</v>
      </c>
      <c r="H114" s="0" t="s">
        <v>1101</v>
      </c>
      <c r="I114" s="0" t="s">
        <v>34</v>
      </c>
      <c r="J114" s="0" t="s">
        <v>64</v>
      </c>
      <c r="K114" s="0" t="n">
        <f aca="false">"1210"</f>
        <v>0</v>
      </c>
      <c r="L114" s="0" t="s">
        <v>36</v>
      </c>
      <c r="M114" s="0" t="n">
        <f aca="false">"0232"</f>
        <v>0</v>
      </c>
      <c r="N114" s="0" t="s">
        <v>1013</v>
      </c>
      <c r="O114" s="0" t="s">
        <v>1014</v>
      </c>
      <c r="P114" s="0" t="n">
        <f aca="false">"8603175534"</f>
        <v>0</v>
      </c>
      <c r="Q114" s="0" t="n">
        <f aca="false">"860301001"</f>
        <v>0</v>
      </c>
      <c r="R114" s="0" t="s">
        <v>1102</v>
      </c>
      <c r="S114" s="0" t="s">
        <v>40</v>
      </c>
      <c r="T114" s="0" t="s">
        <v>1103</v>
      </c>
      <c r="U114" s="0" t="s">
        <v>1104</v>
      </c>
      <c r="AA114" s="0" t="s">
        <v>45</v>
      </c>
      <c r="AC114" s="0" t="s">
        <v>46</v>
      </c>
      <c r="AD114" s="0" t="s">
        <v>47</v>
      </c>
      <c r="AF114" s="0" t="s">
        <v>1105</v>
      </c>
    </row>
    <row collapsed="false" customFormat="false" customHeight="false" hidden="false" ht="12.65" outlineLevel="0" r="115">
      <c r="A115" s="0" t="s">
        <v>1106</v>
      </c>
      <c r="B115" s="0" t="s">
        <v>1107</v>
      </c>
      <c r="C115" s="0" t="s">
        <v>1108</v>
      </c>
      <c r="D115" s="0" t="s">
        <v>1108</v>
      </c>
      <c r="F115" s="0" t="n">
        <v>3040</v>
      </c>
      <c r="G115" s="0" t="n">
        <v>51</v>
      </c>
      <c r="H115" s="0" t="s">
        <v>175</v>
      </c>
      <c r="I115" s="0" t="s">
        <v>34</v>
      </c>
      <c r="J115" s="0" t="s">
        <v>64</v>
      </c>
      <c r="K115" s="0" t="n">
        <f aca="false">"1210"</f>
        <v>0</v>
      </c>
      <c r="L115" s="0" t="s">
        <v>36</v>
      </c>
      <c r="M115" s="0" t="n">
        <f aca="false">"0542"</f>
        <v>0</v>
      </c>
      <c r="N115" s="0" t="s">
        <v>37</v>
      </c>
      <c r="O115" s="0" t="s">
        <v>38</v>
      </c>
      <c r="P115" s="0" t="n">
        <f aca="false">"501809873780"</f>
        <v>0</v>
      </c>
      <c r="Q115" s="0" t="str">
        <f aca="false">""</f>
        <v/>
      </c>
      <c r="R115" s="0" t="s">
        <v>1109</v>
      </c>
      <c r="S115" s="0" t="s">
        <v>40</v>
      </c>
      <c r="T115" s="0" t="s">
        <v>1110</v>
      </c>
      <c r="U115" s="0" t="s">
        <v>1111</v>
      </c>
      <c r="V115" s="0" t="n">
        <v>1405420660</v>
      </c>
      <c r="W115" s="0" t="n">
        <v>4125</v>
      </c>
      <c r="Y115" s="0" t="s">
        <v>1112</v>
      </c>
      <c r="AA115" s="0" t="s">
        <v>45</v>
      </c>
      <c r="AC115" s="0" t="s">
        <v>46</v>
      </c>
      <c r="AD115" s="0" t="s">
        <v>47</v>
      </c>
      <c r="AF115" s="0" t="s">
        <v>1113</v>
      </c>
    </row>
    <row collapsed="false" customFormat="false" customHeight="false" hidden="false" ht="12.65" outlineLevel="0" r="116">
      <c r="A116" s="0" t="s">
        <v>1114</v>
      </c>
      <c r="B116" s="0" t="s">
        <v>1115</v>
      </c>
      <c r="C116" s="0" t="s">
        <v>1116</v>
      </c>
      <c r="D116" s="0" t="s">
        <v>1116</v>
      </c>
      <c r="F116" s="0" t="n">
        <v>73</v>
      </c>
      <c r="G116" s="0" t="n">
        <v>1</v>
      </c>
      <c r="H116" s="0" t="s">
        <v>387</v>
      </c>
      <c r="I116" s="0" t="s">
        <v>34</v>
      </c>
      <c r="J116" s="0" t="s">
        <v>35</v>
      </c>
      <c r="K116" s="0" t="n">
        <f aca="false">"1210"</f>
        <v>0</v>
      </c>
      <c r="L116" s="0" t="s">
        <v>36</v>
      </c>
      <c r="M116" s="0" t="n">
        <f aca="false">"0317"</f>
        <v>0</v>
      </c>
      <c r="N116" s="0" t="s">
        <v>640</v>
      </c>
      <c r="O116" s="0" t="s">
        <v>641</v>
      </c>
      <c r="P116" s="0" t="n">
        <f aca="false">"6161063002"</f>
        <v>0</v>
      </c>
      <c r="Q116" s="0" t="n">
        <f aca="false">"616101001"</f>
        <v>0</v>
      </c>
      <c r="R116" s="0" t="s">
        <v>1117</v>
      </c>
      <c r="S116" s="0" t="s">
        <v>132</v>
      </c>
      <c r="T116" s="0" t="s">
        <v>1118</v>
      </c>
      <c r="U116" s="0" t="s">
        <v>1119</v>
      </c>
      <c r="V116" s="0" t="s">
        <v>1120</v>
      </c>
      <c r="AA116" s="0" t="s">
        <v>45</v>
      </c>
      <c r="AC116" s="0" t="n">
        <v>1</v>
      </c>
      <c r="AD116" s="0" t="s">
        <v>1121</v>
      </c>
      <c r="AF116" s="0" t="s">
        <v>1122</v>
      </c>
    </row>
    <row collapsed="false" customFormat="false" customHeight="false" hidden="false" ht="12.65" outlineLevel="0" r="117">
      <c r="A117" s="0" t="s">
        <v>1123</v>
      </c>
      <c r="B117" s="0" t="s">
        <v>1124</v>
      </c>
      <c r="C117" s="0" t="s">
        <v>1125</v>
      </c>
      <c r="D117" s="0" t="s">
        <v>1125</v>
      </c>
      <c r="F117" s="0" t="n">
        <v>87</v>
      </c>
      <c r="G117" s="0" t="n">
        <v>1</v>
      </c>
      <c r="H117" s="0" t="s">
        <v>1126</v>
      </c>
      <c r="I117" s="0" t="s">
        <v>34</v>
      </c>
      <c r="J117" s="0" t="s">
        <v>35</v>
      </c>
      <c r="K117" s="0" t="n">
        <f aca="false">"2153"</f>
        <v>0</v>
      </c>
      <c r="L117" s="0" t="s">
        <v>1052</v>
      </c>
      <c r="M117" s="0" t="n">
        <f aca="false">"0192"</f>
        <v>0</v>
      </c>
      <c r="N117" s="0" t="s">
        <v>1127</v>
      </c>
      <c r="O117" s="0" t="s">
        <v>1128</v>
      </c>
      <c r="P117" s="0" t="s">
        <v>1129</v>
      </c>
      <c r="Q117" s="0" t="n">
        <f aca="false">"2210009733"</f>
        <v>0</v>
      </c>
      <c r="R117" s="0" t="n">
        <f aca="false">"221001001"</f>
        <v>0</v>
      </c>
      <c r="S117" s="0" t="s">
        <v>40</v>
      </c>
      <c r="T117" s="0" t="s">
        <v>40</v>
      </c>
      <c r="U117" s="0" t="s">
        <v>1130</v>
      </c>
      <c r="V117" s="0" t="s">
        <v>1131</v>
      </c>
      <c r="W117" s="0" t="n">
        <v>1401920027</v>
      </c>
      <c r="X117" s="0" t="n">
        <v>5950</v>
      </c>
      <c r="Y117" s="0" t="n">
        <v>5950</v>
      </c>
      <c r="Z117" s="0" t="s">
        <v>1126</v>
      </c>
      <c r="AA117" s="0" t="s">
        <v>45</v>
      </c>
      <c r="AC117" s="0" t="n">
        <v>1</v>
      </c>
      <c r="AF117" s="0" t="s">
        <v>1132</v>
      </c>
    </row>
    <row collapsed="false" customFormat="false" customHeight="false" hidden="false" ht="12.65" outlineLevel="0" r="118">
      <c r="A118" s="0" t="s">
        <v>1133</v>
      </c>
      <c r="B118" s="0" t="s">
        <v>1134</v>
      </c>
      <c r="C118" s="0" t="s">
        <v>1135</v>
      </c>
      <c r="D118" s="0" t="s">
        <v>1135</v>
      </c>
      <c r="F118" s="0" t="n">
        <v>858</v>
      </c>
      <c r="G118" s="0" t="n">
        <v>15</v>
      </c>
      <c r="H118" s="0" t="s">
        <v>1136</v>
      </c>
      <c r="I118" s="0" t="s">
        <v>34</v>
      </c>
      <c r="J118" s="0" t="s">
        <v>64</v>
      </c>
      <c r="K118" s="0" t="n">
        <f aca="false">"1210"</f>
        <v>0</v>
      </c>
      <c r="L118" s="0" t="s">
        <v>36</v>
      </c>
      <c r="M118" s="0" t="n">
        <f aca="false">"0192"</f>
        <v>0</v>
      </c>
      <c r="N118" s="0" t="s">
        <v>1127</v>
      </c>
      <c r="O118" s="0" t="s">
        <v>1128</v>
      </c>
      <c r="P118" s="0" t="s">
        <v>1129</v>
      </c>
      <c r="Q118" s="0" t="n">
        <f aca="false">"2236002154"</f>
        <v>0</v>
      </c>
      <c r="R118" s="0" t="n">
        <f aca="false">"223601001"</f>
        <v>0</v>
      </c>
      <c r="S118" s="0" t="s">
        <v>40</v>
      </c>
      <c r="T118" s="0" t="s">
        <v>40</v>
      </c>
      <c r="U118" s="0" t="s">
        <v>1137</v>
      </c>
      <c r="V118" s="0" t="s">
        <v>1138</v>
      </c>
      <c r="W118" s="0" t="n">
        <v>1401920055</v>
      </c>
      <c r="X118" s="0" t="n">
        <v>9250</v>
      </c>
      <c r="Y118" s="0" t="n">
        <v>9250</v>
      </c>
      <c r="Z118" s="0" t="s">
        <v>101</v>
      </c>
      <c r="AA118" s="0" t="s">
        <v>45</v>
      </c>
      <c r="AC118" s="0" t="n">
        <v>1</v>
      </c>
      <c r="AF118" s="0" t="s">
        <v>1139</v>
      </c>
      <c r="AG118" s="0" t="s">
        <v>1140</v>
      </c>
      <c r="AH118" s="0" t="s">
        <v>1141</v>
      </c>
    </row>
    <row collapsed="false" customFormat="false" customHeight="false" hidden="false" ht="12.65" outlineLevel="0" r="119">
      <c r="A119" s="0" t="s">
        <v>1142</v>
      </c>
      <c r="B119" s="0" t="s">
        <v>1143</v>
      </c>
      <c r="C119" s="0" t="s">
        <v>1144</v>
      </c>
      <c r="D119" s="0" t="s">
        <v>1144</v>
      </c>
      <c r="F119" s="0" t="n">
        <v>70</v>
      </c>
      <c r="G119" s="0" t="n">
        <v>1</v>
      </c>
      <c r="H119" s="0" t="s">
        <v>1145</v>
      </c>
      <c r="I119" s="0" t="s">
        <v>34</v>
      </c>
      <c r="J119" s="0" t="s">
        <v>64</v>
      </c>
      <c r="K119" s="0" t="n">
        <f aca="false">"1210"</f>
        <v>0</v>
      </c>
      <c r="L119" s="0" t="s">
        <v>36</v>
      </c>
      <c r="M119" s="0" t="n">
        <f aca="false">"0192"</f>
        <v>0</v>
      </c>
      <c r="N119" s="0" t="s">
        <v>1127</v>
      </c>
      <c r="O119" s="0" t="s">
        <v>1128</v>
      </c>
      <c r="P119" s="0" t="s">
        <v>1129</v>
      </c>
      <c r="Q119" s="0" t="n">
        <f aca="false">"2211003565"</f>
        <v>0</v>
      </c>
      <c r="R119" s="0" t="n">
        <f aca="false">"221101001"</f>
        <v>0</v>
      </c>
      <c r="S119" s="0" t="s">
        <v>40</v>
      </c>
      <c r="T119" s="0" t="s">
        <v>40</v>
      </c>
      <c r="U119" s="0" t="s">
        <v>1146</v>
      </c>
      <c r="V119" s="0" t="s">
        <v>1147</v>
      </c>
      <c r="W119" s="0" t="n">
        <v>1301920195</v>
      </c>
      <c r="X119" s="0" t="n">
        <v>5950</v>
      </c>
      <c r="Y119" s="0" t="n">
        <v>5950</v>
      </c>
      <c r="Z119" s="0" t="s">
        <v>1148</v>
      </c>
      <c r="AA119" s="0" t="s">
        <v>45</v>
      </c>
      <c r="AC119" s="0" t="n">
        <v>1</v>
      </c>
      <c r="AF119" s="0" t="s">
        <v>338</v>
      </c>
      <c r="AG119" s="0" t="s">
        <v>1149</v>
      </c>
      <c r="AH119" s="0" t="s">
        <v>1150</v>
      </c>
    </row>
    <row collapsed="false" customFormat="false" customHeight="false" hidden="false" ht="12.65" outlineLevel="0" r="120">
      <c r="A120" s="0" t="s">
        <v>1151</v>
      </c>
      <c r="B120" s="0" t="s">
        <v>1152</v>
      </c>
      <c r="C120" s="0" t="s">
        <v>1153</v>
      </c>
      <c r="D120" s="0" t="s">
        <v>1153</v>
      </c>
      <c r="F120" s="0" t="n">
        <v>998</v>
      </c>
      <c r="G120" s="0" t="n">
        <v>17</v>
      </c>
      <c r="H120" s="0" t="s">
        <v>1154</v>
      </c>
      <c r="I120" s="0" t="s">
        <v>34</v>
      </c>
      <c r="J120" s="0" t="s">
        <v>64</v>
      </c>
      <c r="K120" s="0" t="n">
        <f aca="false">"1210"</f>
        <v>0</v>
      </c>
      <c r="L120" s="0" t="s">
        <v>36</v>
      </c>
      <c r="M120" s="0" t="n">
        <f aca="false">"0192"</f>
        <v>0</v>
      </c>
      <c r="N120" s="0" t="s">
        <v>1127</v>
      </c>
      <c r="O120" s="0" t="s">
        <v>1128</v>
      </c>
      <c r="P120" s="0" t="s">
        <v>1129</v>
      </c>
      <c r="Q120" s="0" t="n">
        <f aca="false">"2210004020"</f>
        <v>0</v>
      </c>
      <c r="R120" s="0" t="n">
        <f aca="false">"221001001"</f>
        <v>0</v>
      </c>
      <c r="S120" s="0" t="s">
        <v>40</v>
      </c>
      <c r="T120" s="0" t="s">
        <v>40</v>
      </c>
      <c r="U120" s="0" t="s">
        <v>1155</v>
      </c>
      <c r="V120" s="0" t="s">
        <v>1147</v>
      </c>
      <c r="W120" s="0" t="n">
        <v>1301920191</v>
      </c>
      <c r="X120" s="0" t="n">
        <v>5950</v>
      </c>
      <c r="Y120" s="0" t="n">
        <v>5950</v>
      </c>
      <c r="Z120" s="0" t="s">
        <v>1156</v>
      </c>
      <c r="AA120" s="0" t="s">
        <v>45</v>
      </c>
      <c r="AC120" s="0" t="n">
        <v>0</v>
      </c>
      <c r="AF120" s="0" t="s">
        <v>338</v>
      </c>
      <c r="AG120" s="0" t="s">
        <v>1149</v>
      </c>
      <c r="AH120" s="0" t="s">
        <v>1157</v>
      </c>
    </row>
    <row collapsed="false" customFormat="false" customHeight="false" hidden="false" ht="12.65" outlineLevel="0" r="121">
      <c r="A121" s="0" t="s">
        <v>1158</v>
      </c>
      <c r="B121" s="0" t="s">
        <v>1159</v>
      </c>
      <c r="C121" s="0" t="s">
        <v>1160</v>
      </c>
      <c r="D121" s="0" t="s">
        <v>1160</v>
      </c>
      <c r="F121" s="0" t="n">
        <v>197</v>
      </c>
      <c r="G121" s="0" t="n">
        <v>4</v>
      </c>
      <c r="H121" s="0" t="s">
        <v>1161</v>
      </c>
      <c r="I121" s="0" t="s">
        <v>34</v>
      </c>
      <c r="J121" s="0" t="s">
        <v>35</v>
      </c>
      <c r="K121" s="0" t="n">
        <f aca="false">"1210"</f>
        <v>0</v>
      </c>
      <c r="L121" s="0" t="s">
        <v>36</v>
      </c>
      <c r="M121" s="0" t="n">
        <f aca="false">"0617"</f>
        <v>0</v>
      </c>
      <c r="N121" s="0" t="s">
        <v>907</v>
      </c>
      <c r="O121" s="0" t="s">
        <v>908</v>
      </c>
      <c r="P121" s="0" t="n">
        <f aca="false">"3805711725"</f>
        <v>0</v>
      </c>
      <c r="Q121" s="0" t="n">
        <f aca="false">"380501001"</f>
        <v>0</v>
      </c>
      <c r="R121" s="0" t="s">
        <v>1162</v>
      </c>
      <c r="S121" s="0" t="s">
        <v>40</v>
      </c>
      <c r="T121" s="0" t="s">
        <v>1163</v>
      </c>
      <c r="U121" s="0" t="s">
        <v>1164</v>
      </c>
      <c r="AA121" s="0" t="s">
        <v>45</v>
      </c>
      <c r="AE121" s="0" t="s">
        <v>1165</v>
      </c>
    </row>
    <row collapsed="false" customFormat="false" customHeight="false" hidden="false" ht="12.65" outlineLevel="0" r="122">
      <c r="A122" s="0" t="s">
        <v>1166</v>
      </c>
      <c r="B122" s="0" t="s">
        <v>1167</v>
      </c>
      <c r="C122" s="0" t="s">
        <v>1168</v>
      </c>
      <c r="D122" s="0" t="s">
        <v>1168</v>
      </c>
      <c r="F122" s="0" t="n">
        <v>3501</v>
      </c>
      <c r="G122" s="0" t="n">
        <v>58</v>
      </c>
      <c r="H122" s="0" t="s">
        <v>1169</v>
      </c>
      <c r="I122" s="0" t="s">
        <v>34</v>
      </c>
      <c r="J122" s="0" t="s">
        <v>64</v>
      </c>
      <c r="K122" s="0" t="n">
        <f aca="false">"1510"</f>
        <v>0</v>
      </c>
      <c r="L122" s="0" t="s">
        <v>400</v>
      </c>
      <c r="M122" s="0" t="n">
        <f aca="false">"0617"</f>
        <v>0</v>
      </c>
      <c r="N122" s="0" t="s">
        <v>907</v>
      </c>
      <c r="O122" s="0" t="s">
        <v>908</v>
      </c>
      <c r="P122" s="0" t="n">
        <f aca="false">"382300034807"</f>
        <v>0</v>
      </c>
      <c r="Q122" s="0" t="str">
        <f aca="false">""</f>
        <v/>
      </c>
      <c r="R122" s="0" t="s">
        <v>1170</v>
      </c>
      <c r="S122" s="0" t="s">
        <v>40</v>
      </c>
      <c r="T122" s="0" t="s">
        <v>1171</v>
      </c>
      <c r="U122" s="0" t="s">
        <v>1172</v>
      </c>
      <c r="V122" s="0" t="n">
        <v>39730716</v>
      </c>
      <c r="W122" s="0" t="n">
        <v>3480</v>
      </c>
      <c r="X122" s="0" t="n">
        <v>3480</v>
      </c>
      <c r="Y122" s="0" t="s">
        <v>337</v>
      </c>
      <c r="Z122" s="0" t="s">
        <v>1173</v>
      </c>
      <c r="AA122" s="0" t="s">
        <v>45</v>
      </c>
      <c r="AC122" s="0" t="s">
        <v>531</v>
      </c>
      <c r="AE122" s="0" t="s">
        <v>1174</v>
      </c>
    </row>
    <row collapsed="false" customFormat="false" customHeight="false" hidden="false" ht="12.65" outlineLevel="0" r="123">
      <c r="A123" s="0" t="s">
        <v>1175</v>
      </c>
      <c r="B123" s="0" t="s">
        <v>1176</v>
      </c>
      <c r="C123" s="0" t="s">
        <v>1177</v>
      </c>
      <c r="D123" s="0" t="s">
        <v>1177</v>
      </c>
      <c r="F123" s="0" t="n">
        <v>21</v>
      </c>
      <c r="G123" s="0" t="n">
        <v>0</v>
      </c>
      <c r="H123" s="0" t="s">
        <v>1178</v>
      </c>
      <c r="I123" s="0" t="s">
        <v>34</v>
      </c>
      <c r="J123" s="0" t="s">
        <v>64</v>
      </c>
      <c r="K123" s="0" t="n">
        <f aca="false">"1210"</f>
        <v>0</v>
      </c>
      <c r="L123" s="0" t="s">
        <v>36</v>
      </c>
      <c r="M123" s="0" t="n">
        <f aca="false">"0617"</f>
        <v>0</v>
      </c>
      <c r="N123" s="0" t="s">
        <v>907</v>
      </c>
      <c r="O123" s="0" t="s">
        <v>908</v>
      </c>
      <c r="P123" s="0" t="n">
        <f aca="false">"3804049410"</f>
        <v>0</v>
      </c>
      <c r="Q123" s="0" t="n">
        <f aca="false">"380401001"</f>
        <v>0</v>
      </c>
      <c r="R123" s="0" t="s">
        <v>1179</v>
      </c>
      <c r="S123" s="0" t="s">
        <v>40</v>
      </c>
      <c r="T123" s="0" t="s">
        <v>1180</v>
      </c>
      <c r="U123" s="0" t="s">
        <v>1181</v>
      </c>
      <c r="AA123" s="0" t="s">
        <v>45</v>
      </c>
      <c r="AC123" s="0" t="s">
        <v>531</v>
      </c>
      <c r="AE123" s="0" t="s">
        <v>1182</v>
      </c>
    </row>
    <row collapsed="false" customFormat="false" customHeight="false" hidden="false" ht="12.65" outlineLevel="0" r="124">
      <c r="A124" s="0" t="s">
        <v>1183</v>
      </c>
      <c r="B124" s="0" t="s">
        <v>1184</v>
      </c>
      <c r="C124" s="0" t="s">
        <v>1185</v>
      </c>
      <c r="D124" s="0" t="s">
        <v>1185</v>
      </c>
      <c r="F124" s="0" t="n">
        <v>959</v>
      </c>
      <c r="G124" s="0" t="n">
        <v>16</v>
      </c>
      <c r="H124" s="0" t="s">
        <v>1186</v>
      </c>
      <c r="I124" s="0" t="s">
        <v>34</v>
      </c>
      <c r="J124" s="0" t="s">
        <v>64</v>
      </c>
      <c r="K124" s="0" t="n">
        <f aca="false">"1210"</f>
        <v>0</v>
      </c>
      <c r="L124" s="0" t="s">
        <v>36</v>
      </c>
      <c r="M124" s="0" t="n">
        <f aca="false">"0617"</f>
        <v>0</v>
      </c>
      <c r="N124" s="0" t="s">
        <v>907</v>
      </c>
      <c r="O124" s="0" t="s">
        <v>908</v>
      </c>
      <c r="P124" s="0" t="n">
        <f aca="false">"380400161450"</f>
        <v>0</v>
      </c>
      <c r="Q124" s="0" t="str">
        <f aca="false">""</f>
        <v/>
      </c>
      <c r="R124" s="0" t="s">
        <v>1187</v>
      </c>
      <c r="S124" s="0" t="s">
        <v>40</v>
      </c>
      <c r="T124" s="0" t="s">
        <v>1188</v>
      </c>
      <c r="U124" s="0" t="s">
        <v>1189</v>
      </c>
      <c r="V124" s="0" t="n">
        <v>1406170008</v>
      </c>
      <c r="W124" s="0" t="n">
        <v>3480</v>
      </c>
      <c r="X124" s="0" t="n">
        <v>3480</v>
      </c>
      <c r="Y124" s="0" t="s">
        <v>1190</v>
      </c>
      <c r="Z124" s="0" t="s">
        <v>1190</v>
      </c>
      <c r="AA124" s="0" t="s">
        <v>45</v>
      </c>
      <c r="AE124" s="0" t="s">
        <v>1191</v>
      </c>
      <c r="AF124" s="0" t="s">
        <v>1192</v>
      </c>
      <c r="AG124" s="0" t="s">
        <v>471</v>
      </c>
      <c r="AH124" s="0" t="s">
        <v>1193</v>
      </c>
      <c r="AI124" s="0" t="s">
        <v>392</v>
      </c>
      <c r="AJ124" s="0" t="s">
        <v>1194</v>
      </c>
      <c r="AK124" s="0" t="s">
        <v>166</v>
      </c>
      <c r="AL124" s="0" t="s">
        <v>1195</v>
      </c>
      <c r="AM124" s="0" t="s">
        <v>1196</v>
      </c>
    </row>
    <row collapsed="false" customFormat="false" customHeight="false" hidden="false" ht="12.65" outlineLevel="0" r="125">
      <c r="A125" s="0" t="s">
        <v>1197</v>
      </c>
      <c r="B125" s="0" t="s">
        <v>1198</v>
      </c>
      <c r="C125" s="0" t="s">
        <v>1199</v>
      </c>
      <c r="D125" s="0" t="s">
        <v>1199</v>
      </c>
      <c r="F125" s="0" t="n">
        <v>37</v>
      </c>
      <c r="G125" s="0" t="n">
        <v>1</v>
      </c>
      <c r="H125" s="0" t="s">
        <v>1200</v>
      </c>
      <c r="I125" s="0" t="s">
        <v>34</v>
      </c>
      <c r="J125" s="0" t="s">
        <v>64</v>
      </c>
      <c r="K125" s="0" t="n">
        <f aca="false">"1510"</f>
        <v>0</v>
      </c>
      <c r="L125" s="0" t="s">
        <v>400</v>
      </c>
      <c r="M125" s="0" t="n">
        <f aca="false">"0617"</f>
        <v>0</v>
      </c>
      <c r="N125" s="0" t="s">
        <v>907</v>
      </c>
      <c r="O125" s="0" t="s">
        <v>908</v>
      </c>
      <c r="P125" s="0" t="n">
        <f aca="false">"380403623462"</f>
        <v>0</v>
      </c>
      <c r="Q125" s="0" t="str">
        <f aca="false">""</f>
        <v/>
      </c>
      <c r="R125" s="0" t="s">
        <v>1201</v>
      </c>
      <c r="S125" s="0" t="s">
        <v>40</v>
      </c>
      <c r="T125" s="0" t="s">
        <v>1202</v>
      </c>
      <c r="AA125" s="0" t="s">
        <v>45</v>
      </c>
      <c r="AC125" s="0" t="s">
        <v>1203</v>
      </c>
      <c r="AE125" s="0" t="s">
        <v>1204</v>
      </c>
    </row>
    <row collapsed="false" customFormat="false" customHeight="false" hidden="false" ht="12.65" outlineLevel="0" r="126">
      <c r="A126" s="0" t="s">
        <v>1205</v>
      </c>
      <c r="B126" s="0" t="s">
        <v>1206</v>
      </c>
      <c r="C126" s="0" t="s">
        <v>1207</v>
      </c>
      <c r="D126" s="0" t="s">
        <v>1207</v>
      </c>
      <c r="F126" s="0" t="n">
        <v>1053</v>
      </c>
      <c r="G126" s="0" t="n">
        <v>18</v>
      </c>
      <c r="H126" s="0" t="s">
        <v>278</v>
      </c>
      <c r="I126" s="0" t="s">
        <v>34</v>
      </c>
      <c r="J126" s="0" t="s">
        <v>64</v>
      </c>
      <c r="K126" s="0" t="n">
        <f aca="false">"1510"</f>
        <v>0</v>
      </c>
      <c r="L126" s="0" t="s">
        <v>400</v>
      </c>
      <c r="M126" s="0" t="n">
        <f aca="false">"0617"</f>
        <v>0</v>
      </c>
      <c r="N126" s="0" t="s">
        <v>907</v>
      </c>
      <c r="O126" s="0" t="s">
        <v>908</v>
      </c>
      <c r="P126" s="0" t="n">
        <f aca="false">"3804045462"</f>
        <v>0</v>
      </c>
      <c r="Q126" s="0" t="n">
        <f aca="false">"380401001"</f>
        <v>0</v>
      </c>
      <c r="R126" s="0" t="s">
        <v>1208</v>
      </c>
      <c r="S126" s="0" t="s">
        <v>685</v>
      </c>
      <c r="T126" s="0" t="s">
        <v>1209</v>
      </c>
      <c r="U126" s="0" t="s">
        <v>1210</v>
      </c>
      <c r="AA126" s="0" t="s">
        <v>45</v>
      </c>
      <c r="AE126" s="0" t="s">
        <v>1211</v>
      </c>
    </row>
    <row collapsed="false" customFormat="false" customHeight="false" hidden="false" ht="12.65" outlineLevel="0" r="127">
      <c r="A127" s="0" t="s">
        <v>1212</v>
      </c>
      <c r="B127" s="0" t="s">
        <v>1213</v>
      </c>
      <c r="C127" s="0" t="s">
        <v>1214</v>
      </c>
      <c r="D127" s="0" t="s">
        <v>1214</v>
      </c>
      <c r="F127" s="0" t="n">
        <v>314</v>
      </c>
      <c r="G127" s="0" t="n">
        <v>5</v>
      </c>
      <c r="H127" s="0" t="s">
        <v>1215</v>
      </c>
      <c r="I127" s="0" t="s">
        <v>34</v>
      </c>
      <c r="J127" s="0" t="s">
        <v>35</v>
      </c>
      <c r="K127" s="0" t="n">
        <f aca="false">"1210"</f>
        <v>0</v>
      </c>
      <c r="L127" s="0" t="s">
        <v>36</v>
      </c>
      <c r="M127" s="0" t="n">
        <f aca="false">"0617"</f>
        <v>0</v>
      </c>
      <c r="N127" s="0" t="s">
        <v>907</v>
      </c>
      <c r="O127" s="0" t="s">
        <v>908</v>
      </c>
      <c r="P127" s="0" t="n">
        <f aca="false">"3823032042"</f>
        <v>0</v>
      </c>
      <c r="Q127" s="0" t="n">
        <f aca="false">"382301001"</f>
        <v>0</v>
      </c>
      <c r="R127" s="0" t="s">
        <v>1216</v>
      </c>
      <c r="S127" s="0" t="s">
        <v>40</v>
      </c>
      <c r="T127" s="0" t="s">
        <v>1217</v>
      </c>
      <c r="U127" s="0" t="s">
        <v>1218</v>
      </c>
      <c r="AA127" s="0" t="s">
        <v>45</v>
      </c>
      <c r="AE127" s="0" t="s">
        <v>1219</v>
      </c>
    </row>
    <row collapsed="false" customFormat="false" customHeight="false" hidden="false" ht="12.65" outlineLevel="0" r="128">
      <c r="A128" s="0" t="s">
        <v>1220</v>
      </c>
      <c r="B128" s="0" t="s">
        <v>1221</v>
      </c>
      <c r="C128" s="0" t="s">
        <v>1222</v>
      </c>
      <c r="D128" s="0" t="s">
        <v>1222</v>
      </c>
      <c r="F128" s="0" t="n">
        <v>11</v>
      </c>
      <c r="G128" s="0" t="n">
        <v>0</v>
      </c>
      <c r="H128" s="0" t="s">
        <v>1223</v>
      </c>
      <c r="I128" s="0" t="s">
        <v>34</v>
      </c>
      <c r="J128" s="0" t="s">
        <v>35</v>
      </c>
      <c r="K128" s="0" t="n">
        <f aca="false">"1210"</f>
        <v>0</v>
      </c>
      <c r="L128" s="0" t="s">
        <v>36</v>
      </c>
      <c r="M128" s="0" t="n">
        <f aca="false">"0317"</f>
        <v>0</v>
      </c>
      <c r="N128" s="0" t="s">
        <v>640</v>
      </c>
      <c r="O128" s="0" t="s">
        <v>641</v>
      </c>
      <c r="P128" s="0" t="n">
        <f aca="false">"6163108322"</f>
        <v>0</v>
      </c>
      <c r="Q128" s="0" t="n">
        <f aca="false">"616801001"</f>
        <v>0</v>
      </c>
      <c r="R128" s="0" t="s">
        <v>1224</v>
      </c>
      <c r="S128" s="0" t="s">
        <v>40</v>
      </c>
      <c r="T128" s="0" t="s">
        <v>1225</v>
      </c>
      <c r="U128" s="0" t="s">
        <v>1226</v>
      </c>
      <c r="AA128" s="0" t="s">
        <v>45</v>
      </c>
      <c r="AC128" s="0" t="s">
        <v>46</v>
      </c>
      <c r="AD128" s="0" t="s">
        <v>47</v>
      </c>
      <c r="AF128" s="0" t="s">
        <v>1227</v>
      </c>
    </row>
    <row collapsed="false" customFormat="false" customHeight="false" hidden="false" ht="12.65" outlineLevel="0" r="129">
      <c r="A129" s="0" t="s">
        <v>1228</v>
      </c>
      <c r="B129" s="0" t="s">
        <v>1229</v>
      </c>
      <c r="C129" s="0" t="s">
        <v>1230</v>
      </c>
      <c r="D129" s="0" t="s">
        <v>1230</v>
      </c>
      <c r="F129" s="0" t="n">
        <v>28</v>
      </c>
      <c r="G129" s="0" t="n">
        <v>0</v>
      </c>
      <c r="H129" s="0" t="s">
        <v>1231</v>
      </c>
      <c r="I129" s="0" t="s">
        <v>34</v>
      </c>
      <c r="J129" s="0" t="s">
        <v>35</v>
      </c>
      <c r="K129" s="0" t="n">
        <f aca="false">"1210"</f>
        <v>0</v>
      </c>
      <c r="L129" s="0" t="s">
        <v>36</v>
      </c>
      <c r="M129" s="0" t="n">
        <f aca="false">"0317"</f>
        <v>0</v>
      </c>
      <c r="N129" s="0" t="s">
        <v>640</v>
      </c>
      <c r="O129" s="0" t="s">
        <v>641</v>
      </c>
      <c r="P129" s="0" t="n">
        <f aca="false">"615012146849"</f>
        <v>0</v>
      </c>
      <c r="Q129" s="0" t="str">
        <f aca="false">""</f>
        <v/>
      </c>
      <c r="R129" s="0" t="s">
        <v>1232</v>
      </c>
      <c r="S129" s="0" t="s">
        <v>40</v>
      </c>
      <c r="T129" s="0" t="s">
        <v>1233</v>
      </c>
      <c r="U129" s="0" t="s">
        <v>1234</v>
      </c>
      <c r="AA129" s="0" t="s">
        <v>45</v>
      </c>
      <c r="AC129" s="0" t="s">
        <v>58</v>
      </c>
      <c r="AE129" s="0" t="s">
        <v>1235</v>
      </c>
    </row>
    <row collapsed="false" customFormat="false" customHeight="false" hidden="false" ht="12.65" outlineLevel="0" r="130">
      <c r="A130" s="0" t="s">
        <v>1236</v>
      </c>
      <c r="B130" s="0" t="s">
        <v>1237</v>
      </c>
      <c r="D130" s="0" t="s">
        <v>1238</v>
      </c>
      <c r="I130" s="0" t="s">
        <v>34</v>
      </c>
      <c r="J130" s="0" t="s">
        <v>305</v>
      </c>
      <c r="K130" s="0" t="n">
        <f aca="false">"9011"</f>
        <v>0</v>
      </c>
      <c r="L130" s="0" t="s">
        <v>1239</v>
      </c>
      <c r="M130" s="0" t="n">
        <f aca="false">"0000"</f>
        <v>0</v>
      </c>
      <c r="N130" s="0" t="s">
        <v>1240</v>
      </c>
      <c r="O130" s="0" t="s">
        <v>1241</v>
      </c>
      <c r="P130" s="0" t="n">
        <f aca="false">"0000000000"</f>
        <v>0</v>
      </c>
      <c r="Q130" s="1" t="s">
        <v>1242</v>
      </c>
      <c r="R130" s="0" t="s">
        <v>1243</v>
      </c>
      <c r="S130" s="0" t="s">
        <v>40</v>
      </c>
      <c r="T130" s="0" t="s">
        <v>1243</v>
      </c>
      <c r="U130" s="0" t="s">
        <v>1244</v>
      </c>
      <c r="AA130" s="0" t="s">
        <v>45</v>
      </c>
      <c r="AD130" s="0" t="s">
        <v>1245</v>
      </c>
      <c r="AE130" s="0" t="s">
        <v>1246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anton </cp:lastModifiedBy>
  <dcterms:modified xsi:type="dcterms:W3CDTF">2014-06-23T20:55:51.00Z</dcterms:modified>
  <cp:revision>0</cp:revision>
</cp:coreProperties>
</file>