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nert/Documents/UACTech/SystemDocumentation/github/uactechdoc/data/"/>
    </mc:Choice>
  </mc:AlternateContent>
  <xr:revisionPtr revIDLastSave="0" documentId="13_ncr:1_{DC9BE2DE-D376-A44C-8855-605159143B47}" xr6:coauthVersionLast="47" xr6:coauthVersionMax="47" xr10:uidLastSave="{00000000-0000-0000-0000-000000000000}"/>
  <bookViews>
    <workbookView xWindow="0" yWindow="760" windowWidth="30240" windowHeight="18880" activeTab="1" xr2:uid="{3C9C81FE-6D42-AC48-AEA8-E5DCE0F60BC8}"/>
  </bookViews>
  <sheets>
    <sheet name="Summary" sheetId="2" r:id="rId1"/>
    <sheet name="assets" sheetId="1" r:id="rId2"/>
  </sheets>
  <externalReferences>
    <externalReference r:id="rId3"/>
  </externalReferences>
  <definedNames>
    <definedName name="_xlnm._FilterDatabase" localSheetId="1" hidden="1">assets!$A$1:$Z$628</definedName>
    <definedName name="taxrate">'[1]mixer costs'!$I$2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71" i="1" l="1"/>
  <c r="E597" i="1"/>
  <c r="E596" i="1"/>
  <c r="E595" i="1"/>
  <c r="E594" i="1"/>
  <c r="E593" i="1"/>
  <c r="E592" i="1"/>
  <c r="E591" i="1"/>
  <c r="E590" i="1"/>
  <c r="E589" i="1"/>
  <c r="E588" i="1"/>
  <c r="E480" i="1"/>
  <c r="E604" i="1"/>
  <c r="E603" i="1"/>
  <c r="E601" i="1"/>
  <c r="E600" i="1"/>
  <c r="E599" i="1"/>
  <c r="E598" i="1"/>
  <c r="E632" i="1"/>
  <c r="E633" i="1"/>
  <c r="E634" i="1"/>
  <c r="E635" i="1"/>
  <c r="E636" i="1"/>
  <c r="U184" i="1"/>
  <c r="D666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198" i="1"/>
  <c r="E190" i="1"/>
  <c r="U659" i="1"/>
  <c r="E551" i="1" l="1"/>
  <c r="E637" i="1"/>
  <c r="E406" i="1" l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7" i="1"/>
  <c r="E196" i="1"/>
  <c r="E193" i="1"/>
  <c r="E192" i="1"/>
  <c r="E191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330" i="1"/>
  <c r="E329" i="1"/>
  <c r="E328" i="1"/>
  <c r="E327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31" i="1"/>
  <c r="E332" i="1"/>
  <c r="E333" i="1"/>
  <c r="E334" i="1"/>
  <c r="E335" i="1"/>
  <c r="E336" i="1"/>
  <c r="E337" i="1"/>
  <c r="E339" i="1"/>
  <c r="E340" i="1"/>
  <c r="E341" i="1"/>
  <c r="E342" i="1"/>
  <c r="E343" i="1"/>
  <c r="E344" i="1"/>
  <c r="E345" i="1"/>
  <c r="E346" i="1"/>
  <c r="E355" i="1"/>
  <c r="E354" i="1"/>
  <c r="E353" i="1"/>
  <c r="E352" i="1"/>
  <c r="E351" i="1"/>
  <c r="E350" i="1"/>
  <c r="E349" i="1"/>
  <c r="E348" i="1"/>
  <c r="E347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85" i="1"/>
  <c r="E384" i="1"/>
  <c r="E383" i="1"/>
  <c r="E382" i="1"/>
  <c r="E381" i="1"/>
  <c r="E380" i="1"/>
  <c r="E379" i="1"/>
  <c r="E378" i="1"/>
  <c r="E386" i="1"/>
  <c r="E387" i="1"/>
  <c r="E388" i="1"/>
  <c r="E389" i="1"/>
  <c r="E390" i="1"/>
  <c r="E391" i="1"/>
  <c r="E392" i="1"/>
  <c r="E393" i="1"/>
  <c r="E399" i="1"/>
  <c r="E398" i="1"/>
  <c r="E397" i="1"/>
  <c r="E396" i="1"/>
  <c r="E395" i="1"/>
  <c r="E394" i="1"/>
  <c r="E400" i="1"/>
  <c r="E403" i="1"/>
  <c r="E402" i="1"/>
  <c r="E401" i="1"/>
  <c r="E404" i="1"/>
  <c r="E405" i="1"/>
  <c r="E407" i="1"/>
  <c r="D520" i="1"/>
  <c r="D519" i="1"/>
  <c r="D518" i="1"/>
  <c r="U649" i="1"/>
  <c r="U647" i="1"/>
  <c r="E542" i="1"/>
  <c r="U660" i="1"/>
  <c r="E646" i="1" l="1"/>
  <c r="D641" i="1" l="1"/>
  <c r="E641" i="1" s="1"/>
  <c r="D640" i="1"/>
  <c r="E640" i="1" s="1"/>
  <c r="D639" i="1"/>
  <c r="E639" i="1" s="1"/>
  <c r="D638" i="1"/>
  <c r="E638" i="1" s="1"/>
  <c r="D630" i="1"/>
  <c r="E630" i="1" s="1"/>
  <c r="D629" i="1"/>
  <c r="E629" i="1" s="1"/>
  <c r="U177" i="1"/>
  <c r="U179" i="1"/>
  <c r="U259" i="1"/>
  <c r="D325" i="1"/>
  <c r="E325" i="1" s="1"/>
  <c r="D326" i="1"/>
  <c r="E326" i="1" s="1"/>
  <c r="E411" i="1"/>
  <c r="E412" i="1"/>
  <c r="E413" i="1"/>
  <c r="E414" i="1"/>
  <c r="E415" i="1"/>
  <c r="E416" i="1"/>
  <c r="E419" i="1"/>
  <c r="E423" i="1"/>
  <c r="E427" i="1"/>
  <c r="U427" i="1"/>
  <c r="E431" i="1"/>
  <c r="E432" i="1"/>
  <c r="E433" i="1"/>
  <c r="E434" i="1"/>
  <c r="E645" i="1"/>
  <c r="E436" i="1"/>
  <c r="D437" i="1"/>
  <c r="E437" i="1" s="1"/>
  <c r="D438" i="1"/>
  <c r="E438" i="1" s="1"/>
  <c r="U438" i="1"/>
  <c r="D439" i="1"/>
  <c r="E439" i="1" s="1"/>
  <c r="U439" i="1"/>
  <c r="D440" i="1"/>
  <c r="E440" i="1" s="1"/>
  <c r="U440" i="1"/>
  <c r="D441" i="1"/>
  <c r="E441" i="1" s="1"/>
  <c r="U441" i="1"/>
  <c r="D442" i="1"/>
  <c r="E442" i="1" s="1"/>
  <c r="U442" i="1"/>
  <c r="E443" i="1"/>
  <c r="U443" i="1"/>
  <c r="D444" i="1"/>
  <c r="E444" i="1" s="1"/>
  <c r="U444" i="1"/>
  <c r="D445" i="1"/>
  <c r="E445" i="1" s="1"/>
  <c r="U445" i="1"/>
  <c r="D446" i="1"/>
  <c r="E446" i="1" s="1"/>
  <c r="U446" i="1"/>
  <c r="D447" i="1"/>
  <c r="E447" i="1" s="1"/>
  <c r="U447" i="1"/>
  <c r="D448" i="1"/>
  <c r="E448" i="1" s="1"/>
  <c r="U448" i="1"/>
  <c r="D449" i="1"/>
  <c r="E449" i="1" s="1"/>
  <c r="U449" i="1"/>
  <c r="D450" i="1"/>
  <c r="E450" i="1" s="1"/>
  <c r="U450" i="1"/>
  <c r="D451" i="1"/>
  <c r="E451" i="1" s="1"/>
  <c r="U451" i="1"/>
  <c r="D452" i="1"/>
  <c r="E452" i="1" s="1"/>
  <c r="U452" i="1"/>
  <c r="D453" i="1"/>
  <c r="E453" i="1" s="1"/>
  <c r="U453" i="1"/>
  <c r="D454" i="1"/>
  <c r="E454" i="1" s="1"/>
  <c r="U454" i="1"/>
  <c r="D455" i="1"/>
  <c r="E455" i="1" s="1"/>
  <c r="U455" i="1"/>
  <c r="D456" i="1"/>
  <c r="E456" i="1" s="1"/>
  <c r="U456" i="1"/>
  <c r="D457" i="1"/>
  <c r="E457" i="1" s="1"/>
  <c r="U457" i="1"/>
  <c r="E458" i="1"/>
  <c r="E459" i="1"/>
  <c r="E460" i="1"/>
  <c r="E461" i="1"/>
  <c r="E462" i="1"/>
  <c r="E463" i="1"/>
  <c r="E464" i="1"/>
  <c r="E465" i="1"/>
  <c r="E466" i="1"/>
  <c r="D467" i="1"/>
  <c r="E467" i="1" s="1"/>
  <c r="U467" i="1"/>
  <c r="D468" i="1"/>
  <c r="E468" i="1" s="1"/>
  <c r="U468" i="1"/>
  <c r="E469" i="1"/>
  <c r="U469" i="1"/>
  <c r="E470" i="1"/>
  <c r="E471" i="1"/>
  <c r="U471" i="1"/>
  <c r="E472" i="1"/>
  <c r="U472" i="1"/>
  <c r="E473" i="1"/>
  <c r="U473" i="1"/>
  <c r="D474" i="1"/>
  <c r="E474" i="1" s="1"/>
  <c r="U474" i="1"/>
  <c r="D475" i="1"/>
  <c r="E475" i="1" s="1"/>
  <c r="U475" i="1"/>
  <c r="E476" i="1"/>
  <c r="U476" i="1"/>
  <c r="E477" i="1"/>
  <c r="U477" i="1"/>
  <c r="E478" i="1"/>
  <c r="U478" i="1"/>
  <c r="E479" i="1"/>
  <c r="U479" i="1"/>
  <c r="U480" i="1"/>
  <c r="E481" i="1"/>
  <c r="U481" i="1"/>
  <c r="E482" i="1"/>
  <c r="U482" i="1"/>
  <c r="E483" i="1"/>
  <c r="U483" i="1"/>
  <c r="E484" i="1"/>
  <c r="U484" i="1"/>
  <c r="E485" i="1"/>
  <c r="U485" i="1"/>
  <c r="E486" i="1"/>
  <c r="U486" i="1"/>
  <c r="E487" i="1"/>
  <c r="U487" i="1"/>
  <c r="E488" i="1"/>
  <c r="U488" i="1"/>
  <c r="E489" i="1"/>
  <c r="U489" i="1"/>
  <c r="E490" i="1"/>
  <c r="U490" i="1"/>
  <c r="E491" i="1"/>
  <c r="U491" i="1"/>
  <c r="E492" i="1"/>
  <c r="U492" i="1"/>
  <c r="E493" i="1"/>
  <c r="U493" i="1"/>
  <c r="E494" i="1"/>
  <c r="U494" i="1"/>
  <c r="E495" i="1"/>
  <c r="U495" i="1"/>
  <c r="E496" i="1"/>
  <c r="U496" i="1"/>
  <c r="E497" i="1"/>
  <c r="U497" i="1"/>
  <c r="E498" i="1"/>
  <c r="U498" i="1"/>
  <c r="E499" i="1"/>
  <c r="U499" i="1"/>
  <c r="E500" i="1"/>
  <c r="U500" i="1"/>
  <c r="E501" i="1"/>
  <c r="U501" i="1"/>
  <c r="D502" i="1"/>
  <c r="E502" i="1" s="1"/>
  <c r="U502" i="1"/>
  <c r="D503" i="1"/>
  <c r="E503" i="1" s="1"/>
  <c r="U503" i="1"/>
  <c r="D504" i="1"/>
  <c r="E504" i="1" s="1"/>
  <c r="U504" i="1"/>
  <c r="D505" i="1"/>
  <c r="E505" i="1" s="1"/>
  <c r="U505" i="1"/>
  <c r="D506" i="1"/>
  <c r="E506" i="1" s="1"/>
  <c r="U506" i="1"/>
  <c r="E507" i="1"/>
  <c r="E508" i="1"/>
  <c r="U508" i="1"/>
  <c r="E509" i="1"/>
  <c r="U509" i="1"/>
  <c r="E510" i="1"/>
  <c r="U510" i="1"/>
  <c r="E511" i="1"/>
  <c r="U511" i="1"/>
  <c r="E512" i="1"/>
  <c r="U512" i="1"/>
  <c r="D513" i="1"/>
  <c r="E513" i="1" s="1"/>
  <c r="U513" i="1"/>
  <c r="D514" i="1"/>
  <c r="E514" i="1" s="1"/>
  <c r="U514" i="1"/>
  <c r="D515" i="1"/>
  <c r="E515" i="1" s="1"/>
  <c r="U515" i="1"/>
  <c r="D516" i="1"/>
  <c r="E516" i="1" s="1"/>
  <c r="U516" i="1"/>
  <c r="D517" i="1"/>
  <c r="E517" i="1" s="1"/>
  <c r="U517" i="1"/>
  <c r="E518" i="1"/>
  <c r="U518" i="1"/>
  <c r="E519" i="1"/>
  <c r="U519" i="1"/>
  <c r="E520" i="1"/>
  <c r="U520" i="1"/>
  <c r="E521" i="1"/>
  <c r="U521" i="1"/>
  <c r="D522" i="1"/>
  <c r="E522" i="1" s="1"/>
  <c r="U522" i="1"/>
  <c r="E523" i="1"/>
  <c r="U523" i="1"/>
  <c r="E524" i="1"/>
  <c r="U524" i="1"/>
  <c r="E525" i="1"/>
  <c r="U525" i="1"/>
  <c r="E526" i="1"/>
  <c r="U526" i="1"/>
  <c r="E527" i="1"/>
  <c r="U527" i="1"/>
  <c r="E528" i="1"/>
  <c r="U528" i="1"/>
  <c r="E529" i="1"/>
  <c r="U529" i="1"/>
  <c r="E530" i="1"/>
  <c r="U530" i="1"/>
  <c r="E531" i="1"/>
  <c r="U531" i="1"/>
  <c r="E532" i="1"/>
  <c r="U532" i="1"/>
  <c r="E533" i="1"/>
  <c r="U533" i="1"/>
  <c r="E534" i="1"/>
  <c r="U534" i="1"/>
  <c r="E535" i="1"/>
  <c r="U535" i="1"/>
  <c r="E536" i="1"/>
  <c r="U536" i="1"/>
  <c r="E537" i="1"/>
  <c r="U537" i="1"/>
  <c r="E538" i="1"/>
  <c r="U538" i="1"/>
  <c r="E539" i="1"/>
  <c r="U539" i="1"/>
  <c r="E540" i="1"/>
  <c r="U540" i="1"/>
  <c r="E541" i="1"/>
  <c r="U541" i="1"/>
  <c r="E543" i="1"/>
  <c r="U543" i="1"/>
  <c r="E544" i="1"/>
  <c r="U544" i="1"/>
  <c r="E545" i="1"/>
  <c r="U545" i="1"/>
  <c r="E546" i="1"/>
  <c r="U546" i="1"/>
  <c r="E547" i="1"/>
  <c r="U547" i="1"/>
  <c r="E548" i="1"/>
  <c r="U548" i="1"/>
  <c r="E549" i="1"/>
  <c r="U549" i="1"/>
  <c r="E550" i="1"/>
  <c r="U550" i="1"/>
  <c r="U551" i="1"/>
  <c r="D552" i="1"/>
  <c r="E552" i="1" s="1"/>
  <c r="U552" i="1"/>
  <c r="D553" i="1"/>
  <c r="E553" i="1" s="1"/>
  <c r="U553" i="1"/>
  <c r="D554" i="1"/>
  <c r="E554" i="1" s="1"/>
  <c r="U554" i="1"/>
  <c r="D555" i="1"/>
  <c r="E555" i="1" s="1"/>
  <c r="U555" i="1"/>
  <c r="D556" i="1"/>
  <c r="E556" i="1" s="1"/>
  <c r="U556" i="1"/>
  <c r="D557" i="1"/>
  <c r="E557" i="1" s="1"/>
  <c r="U557" i="1"/>
  <c r="E558" i="1"/>
  <c r="U558" i="1"/>
  <c r="E559" i="1"/>
  <c r="U559" i="1"/>
  <c r="E560" i="1"/>
  <c r="U560" i="1"/>
  <c r="E561" i="1"/>
  <c r="U561" i="1"/>
  <c r="E562" i="1"/>
  <c r="U562" i="1"/>
  <c r="E563" i="1"/>
  <c r="U563" i="1"/>
  <c r="E564" i="1"/>
  <c r="U564" i="1"/>
  <c r="D565" i="1"/>
  <c r="E565" i="1" s="1"/>
  <c r="U565" i="1"/>
  <c r="D566" i="1"/>
  <c r="E566" i="1" s="1"/>
  <c r="U566" i="1"/>
  <c r="D567" i="1"/>
  <c r="E567" i="1" s="1"/>
  <c r="U567" i="1"/>
  <c r="D568" i="1"/>
  <c r="E568" i="1" s="1"/>
  <c r="U568" i="1"/>
  <c r="D569" i="1"/>
  <c r="E569" i="1" s="1"/>
  <c r="U569" i="1"/>
  <c r="U570" i="1"/>
  <c r="E574" i="1"/>
  <c r="E585" i="1"/>
  <c r="D607" i="1"/>
  <c r="E607" i="1" s="1"/>
  <c r="U607" i="1"/>
  <c r="D608" i="1"/>
  <c r="E608" i="1" s="1"/>
  <c r="U608" i="1"/>
  <c r="U609" i="1"/>
  <c r="D610" i="1"/>
  <c r="E610" i="1" s="1"/>
  <c r="D611" i="1"/>
  <c r="E611" i="1" s="1"/>
  <c r="U611" i="1"/>
  <c r="D613" i="1"/>
  <c r="E613" i="1" s="1"/>
  <c r="D614" i="1"/>
  <c r="E614" i="1" s="1"/>
  <c r="D615" i="1"/>
  <c r="E615" i="1" s="1"/>
  <c r="D616" i="1"/>
  <c r="E616" i="1" s="1"/>
  <c r="E617" i="1"/>
  <c r="D622" i="1"/>
  <c r="E622" i="1" s="1"/>
  <c r="D623" i="1"/>
  <c r="E623" i="1" s="1"/>
  <c r="D624" i="1"/>
  <c r="E624" i="1" s="1"/>
  <c r="E625" i="1"/>
</calcChain>
</file>

<file path=xl/sharedStrings.xml><?xml version="1.0" encoding="utf-8"?>
<sst xmlns="http://schemas.openxmlformats.org/spreadsheetml/2006/main" count="7388" uniqueCount="1685">
  <si>
    <t>N</t>
  </si>
  <si>
    <t xml:space="preserve">S220300498A37 </t>
  </si>
  <si>
    <t>Subwoofer amp</t>
  </si>
  <si>
    <t>Amp</t>
  </si>
  <si>
    <t>AVRoom</t>
  </si>
  <si>
    <t>Main</t>
  </si>
  <si>
    <t>EP4000</t>
  </si>
  <si>
    <t>Behringer</t>
  </si>
  <si>
    <t>Audio</t>
  </si>
  <si>
    <t>2309-0914</t>
  </si>
  <si>
    <t>hdmi splitter</t>
  </si>
  <si>
    <t>Interface</t>
  </si>
  <si>
    <t>Wall</t>
  </si>
  <si>
    <t>Nursery</t>
  </si>
  <si>
    <t>Basement</t>
  </si>
  <si>
    <t>UHD-PRO102</t>
  </si>
  <si>
    <t>Orei</t>
  </si>
  <si>
    <t>VIdeo</t>
  </si>
  <si>
    <t>2308-2900</t>
  </si>
  <si>
    <t>Rack mount power distro</t>
  </si>
  <si>
    <t>Distro</t>
  </si>
  <si>
    <t>ZVHU-0003</t>
  </si>
  <si>
    <t>Balcony</t>
  </si>
  <si>
    <t>RKPW161915</t>
  </si>
  <si>
    <t>StarTech</t>
  </si>
  <si>
    <t>Video</t>
  </si>
  <si>
    <t>2308-1302</t>
  </si>
  <si>
    <t>Headphones</t>
  </si>
  <si>
    <t>Peripeheral</t>
  </si>
  <si>
    <t>FrontDesk</t>
  </si>
  <si>
    <t>ATH-M50x</t>
  </si>
  <si>
    <t>Audio-Technica</t>
  </si>
  <si>
    <t>2308-1301</t>
  </si>
  <si>
    <t xml:space="preserve">PerfectCue Micro System - Ultra Small (3-Button) </t>
  </si>
  <si>
    <t>PC-MICRO-AS3</t>
  </si>
  <si>
    <t>DSAN</t>
  </si>
  <si>
    <t>2308-1300</t>
  </si>
  <si>
    <t>na</t>
  </si>
  <si>
    <t>SDI Barrel</t>
  </si>
  <si>
    <t>Cable</t>
  </si>
  <si>
    <t>RearDesk</t>
  </si>
  <si>
    <t>BNCF - BNCF Turnaround</t>
  </si>
  <si>
    <t>AVShop</t>
  </si>
  <si>
    <t>2308-1205</t>
  </si>
  <si>
    <t>2308-1204</t>
  </si>
  <si>
    <t>Mouse</t>
  </si>
  <si>
    <t>Logitech</t>
  </si>
  <si>
    <t>2308-1202</t>
  </si>
  <si>
    <t>1820SC533608</t>
  </si>
  <si>
    <t>Keyboard</t>
  </si>
  <si>
    <t>K120</t>
  </si>
  <si>
    <t>2308-1203</t>
  </si>
  <si>
    <t>DAO2-AU-529450</t>
  </si>
  <si>
    <t>Audio to ATEM</t>
  </si>
  <si>
    <t>ADP-DAO-AU-2X0</t>
  </si>
  <si>
    <t>Audinate</t>
  </si>
  <si>
    <t>2308-1124</t>
  </si>
  <si>
    <t>03DQ3NHJ300017x</t>
  </si>
  <si>
    <t>ATEM Multiview</t>
  </si>
  <si>
    <t>Monitor</t>
  </si>
  <si>
    <t>UNH24H4000BF</t>
  </si>
  <si>
    <t>Samsung</t>
  </si>
  <si>
    <t>2308-1123</t>
  </si>
  <si>
    <t>USB Hub 4-Port</t>
  </si>
  <si>
    <t>DAW Desk</t>
  </si>
  <si>
    <t>Prayer</t>
  </si>
  <si>
    <t>SHC-U3</t>
  </si>
  <si>
    <t>Orico</t>
  </si>
  <si>
    <t>2308-1110</t>
  </si>
  <si>
    <t>Monitor Arm</t>
  </si>
  <si>
    <t>Hardware</t>
  </si>
  <si>
    <t>HOIA00014</t>
  </si>
  <si>
    <t>iCan</t>
  </si>
  <si>
    <t>2308-1109</t>
  </si>
  <si>
    <t>2308-1108</t>
  </si>
  <si>
    <t>4K Monitor - Lower</t>
  </si>
  <si>
    <t>28 4K EL2870U</t>
  </si>
  <si>
    <t>BenQ</t>
  </si>
  <si>
    <t>2308-1107</t>
  </si>
  <si>
    <t>4K Monitor - Upper</t>
  </si>
  <si>
    <t>2308-1106</t>
  </si>
  <si>
    <t>MCT23315254</t>
  </si>
  <si>
    <t>Elite Y-BF38</t>
  </si>
  <si>
    <t>2308-1104</t>
  </si>
  <si>
    <t>G502 Hero</t>
  </si>
  <si>
    <t>2308-1105</t>
  </si>
  <si>
    <t>Physical Faders</t>
  </si>
  <si>
    <t>FaderPort 16</t>
  </si>
  <si>
    <t>Presonous</t>
  </si>
  <si>
    <t>2308-1103</t>
  </si>
  <si>
    <t>See 2308-1102</t>
  </si>
  <si>
    <t>Reference Monitor - Right</t>
  </si>
  <si>
    <t>Speaker</t>
  </si>
  <si>
    <t>Eris E4.5BT</t>
  </si>
  <si>
    <t>2308-2003</t>
  </si>
  <si>
    <t>EB4D20112783</t>
  </si>
  <si>
    <t>Reference Monitor - Left</t>
  </si>
  <si>
    <t>2308-1102</t>
  </si>
  <si>
    <t>22172B7002621</t>
  </si>
  <si>
    <t>Network Switch</t>
  </si>
  <si>
    <t>Switch</t>
  </si>
  <si>
    <t>TL-SG1005P(UN) V4</t>
  </si>
  <si>
    <t>TP-Link</t>
  </si>
  <si>
    <t>Network</t>
  </si>
  <si>
    <t>2308-1100</t>
  </si>
  <si>
    <t>PP SW HDMI</t>
  </si>
  <si>
    <t>USB-C Multiport Adapter</t>
  </si>
  <si>
    <t>Apple</t>
  </si>
  <si>
    <t>2308-0919</t>
  </si>
  <si>
    <t>DAW Workstation</t>
  </si>
  <si>
    <t>Computer</t>
  </si>
  <si>
    <t>Mac Mini M1 32g 1TB?</t>
  </si>
  <si>
    <t>CUMU-E001</t>
  </si>
  <si>
    <t>Desk</t>
  </si>
  <si>
    <t>Portable</t>
  </si>
  <si>
    <t>DIY</t>
  </si>
  <si>
    <t>2308-0900</t>
  </si>
  <si>
    <t>Stage</t>
  </si>
  <si>
    <t>Samson</t>
  </si>
  <si>
    <t>2308-0901</t>
  </si>
  <si>
    <t>Eq</t>
  </si>
  <si>
    <t>Processor</t>
  </si>
  <si>
    <t>EQ341</t>
  </si>
  <si>
    <t>2308-0902</t>
  </si>
  <si>
    <t xml:space="preserve">EQ </t>
  </si>
  <si>
    <t>Peavey</t>
  </si>
  <si>
    <t>2308-0903</t>
  </si>
  <si>
    <t>2308-0904</t>
  </si>
  <si>
    <t>CD Player</t>
  </si>
  <si>
    <t>Player</t>
  </si>
  <si>
    <t>Sony</t>
  </si>
  <si>
    <t>2308-0907</t>
  </si>
  <si>
    <t>CX310</t>
  </si>
  <si>
    <t>2308-0908</t>
  </si>
  <si>
    <t>M4000</t>
  </si>
  <si>
    <t>2308-0909</t>
  </si>
  <si>
    <t>CS-800</t>
  </si>
  <si>
    <t>2308-0910</t>
  </si>
  <si>
    <t>2308-0911</t>
  </si>
  <si>
    <t>USA 500</t>
  </si>
  <si>
    <t>QSC</t>
  </si>
  <si>
    <t>2308-0912</t>
  </si>
  <si>
    <t>Isolation Transformer</t>
  </si>
  <si>
    <t>Isolation</t>
  </si>
  <si>
    <t>2308-0913</t>
  </si>
  <si>
    <t>S200829253AVV</t>
  </si>
  <si>
    <t>Youth Audio Interface</t>
  </si>
  <si>
    <t>U-Phoria UM2</t>
  </si>
  <si>
    <t>2308-0008</t>
  </si>
  <si>
    <t>Youth Projector</t>
  </si>
  <si>
    <t>Projector</t>
  </si>
  <si>
    <t>VPL-EW575</t>
  </si>
  <si>
    <t>2308-0003</t>
  </si>
  <si>
    <t>3-way HDMI Switch</t>
  </si>
  <si>
    <t>Control</t>
  </si>
  <si>
    <t>Ugreen</t>
  </si>
  <si>
    <t>2308-0002</t>
  </si>
  <si>
    <t>Youth PC Monitor</t>
  </si>
  <si>
    <t>LE1901wm</t>
  </si>
  <si>
    <t>HP</t>
  </si>
  <si>
    <t>VMNU-0029</t>
  </si>
  <si>
    <t>Youth PC (win)</t>
  </si>
  <si>
    <t>Custom</t>
  </si>
  <si>
    <t>Myteknology</t>
  </si>
  <si>
    <t>CDWU-A002</t>
  </si>
  <si>
    <t>2CF16192846</t>
  </si>
  <si>
    <t>HH12 Handheld xmtr SM87A</t>
  </si>
  <si>
    <t>Mic</t>
  </si>
  <si>
    <t>Drawer</t>
  </si>
  <si>
    <t>ULXD2/B87A-*</t>
  </si>
  <si>
    <t>Shure</t>
  </si>
  <si>
    <t>ZAMU-G003</t>
  </si>
  <si>
    <t>2CF16192935</t>
  </si>
  <si>
    <t>HH11 Handheld xmtr SM87A</t>
  </si>
  <si>
    <t>ZAMU-G002</t>
  </si>
  <si>
    <t>2CF16192860</t>
  </si>
  <si>
    <t>HH10 Handheld xmtr SM87A</t>
  </si>
  <si>
    <t>ZAMU-G001</t>
  </si>
  <si>
    <t xml:space="preserve">Echo Express SE I Thunderbolt 3 to PCIe Expansion System </t>
  </si>
  <si>
    <t>ECHO-EXP-SE1-T3</t>
  </si>
  <si>
    <t>Sonnet</t>
  </si>
  <si>
    <t>ZVIU-E005</t>
  </si>
  <si>
    <t>DeckLink</t>
  </si>
  <si>
    <t>DeckLink Quad 2 (BDLKDVQD2)</t>
  </si>
  <si>
    <t>BMD</t>
  </si>
  <si>
    <t>ZVIU-E004</t>
  </si>
  <si>
    <t>MC SDI to HDMI 3G</t>
  </si>
  <si>
    <t>ZVIU-E003</t>
  </si>
  <si>
    <t>AVShop Invoice #?</t>
  </si>
  <si>
    <t>SDI to HDMI 3G</t>
  </si>
  <si>
    <t>ZVIU-E002</t>
  </si>
  <si>
    <t>PP Stage Display</t>
  </si>
  <si>
    <t>tbd</t>
  </si>
  <si>
    <t>ZVIU-E001</t>
  </si>
  <si>
    <t>PP TW C SDI-HDMI</t>
  </si>
  <si>
    <t>ZVIU-G005</t>
  </si>
  <si>
    <t>PP TW B SDI-HDMI</t>
  </si>
  <si>
    <t>ZVIU-G004</t>
  </si>
  <si>
    <t>PP TW A SDI-HDMI</t>
  </si>
  <si>
    <t>ZVIU-G003</t>
  </si>
  <si>
    <t>HDMI to SDI 3G</t>
  </si>
  <si>
    <t>ZVIU-G002</t>
  </si>
  <si>
    <t>USB Hub</t>
  </si>
  <si>
    <t>6-in-1 USB Type C Multi-Function Hub</t>
  </si>
  <si>
    <t>ZVIU-G001</t>
  </si>
  <si>
    <t>097UHCJW301829</t>
  </si>
  <si>
    <t>Monitor for CUMU-G001</t>
  </si>
  <si>
    <t>U28R550UQN</t>
  </si>
  <si>
    <t>ZVVU-G001</t>
  </si>
  <si>
    <t>`</t>
  </si>
  <si>
    <t>DDGQMXYWDQ</t>
  </si>
  <si>
    <t>Video Edit Computer</t>
  </si>
  <si>
    <t>Mac Mini M2 32g 1TB</t>
  </si>
  <si>
    <t>CUMU-G001</t>
  </si>
  <si>
    <t>DAO2-AU-51732D</t>
  </si>
  <si>
    <t>ZAIU-E002</t>
  </si>
  <si>
    <t>DAI2-AU-50C77F</t>
  </si>
  <si>
    <t>Dante 2Ch Input</t>
  </si>
  <si>
    <t>ADP-DAI-AU-2X0</t>
  </si>
  <si>
    <t>ZAIU-E001</t>
  </si>
  <si>
    <t>specs: https://ark.intel.com/content/www/us/en/ark/products/126148/intel-nuc-kit-nuc8i5beh.html</t>
  </si>
  <si>
    <t>G6BE01600FHW</t>
  </si>
  <si>
    <t>Stream Encoder</t>
  </si>
  <si>
    <t>E1210</t>
  </si>
  <si>
    <t>Resi</t>
  </si>
  <si>
    <t>ZVIU-D002</t>
  </si>
  <si>
    <t>USB-C SD Card Reader</t>
  </si>
  <si>
    <t>SD Card Reader</t>
  </si>
  <si>
    <t>ZVIU-C003</t>
  </si>
  <si>
    <t>NL6G07FY</t>
  </si>
  <si>
    <t>2TB Driver</t>
  </si>
  <si>
    <t>2TB drive</t>
  </si>
  <si>
    <t>Lacie</t>
  </si>
  <si>
    <t>ZVOU-C002</t>
  </si>
  <si>
    <t>ZVIU-C002</t>
  </si>
  <si>
    <t>Narration Mic</t>
  </si>
  <si>
    <t>NT-USB</t>
  </si>
  <si>
    <t>Rode</t>
  </si>
  <si>
    <t>ZVMU-C002</t>
  </si>
  <si>
    <t>ZVMU-C001</t>
  </si>
  <si>
    <t>MDR-7506</t>
  </si>
  <si>
    <t>ZVSU-C001</t>
  </si>
  <si>
    <t>BP1922852357G</t>
  </si>
  <si>
    <t>128GB SD Cards</t>
  </si>
  <si>
    <t>128GB SD Memory Card</t>
  </si>
  <si>
    <t>ZVOU-C003</t>
  </si>
  <si>
    <t>Now used by Kesha as Personal Laptop</t>
  </si>
  <si>
    <t>C02ZJ1HJLVDQ</t>
  </si>
  <si>
    <t>Laptop</t>
  </si>
  <si>
    <t>Macbook Pro</t>
  </si>
  <si>
    <t>Misc</t>
  </si>
  <si>
    <t>CLMU-C001</t>
  </si>
  <si>
    <t>Camera/battery/charger</t>
  </si>
  <si>
    <t>Camera</t>
  </si>
  <si>
    <t>﻿PXW-Z150</t>
  </si>
  <si>
    <t>ZVVU-C001</t>
  </si>
  <si>
    <t>URX-P03 / UTX-B03</t>
  </si>
  <si>
    <t>102145 / 102117</t>
  </si>
  <si>
    <t>Transmitter/Receiver/capsule</t>
  </si>
  <si>
    <t>UWP-D11</t>
  </si>
  <si>
    <t>ARRH00142590</t>
  </si>
  <si>
    <t>CanadaComputers</t>
  </si>
  <si>
    <t>Y</t>
  </si>
  <si>
    <t>backup hard drive for CDMU-A001 and CDMU-A002</t>
  </si>
  <si>
    <t>Other</t>
  </si>
  <si>
    <t>Western Digital</t>
  </si>
  <si>
    <t>ZVOU-C001</t>
  </si>
  <si>
    <t>#149993</t>
  </si>
  <si>
    <t>avshop.ca</t>
  </si>
  <si>
    <t>15' Powercon cable</t>
  </si>
  <si>
    <t>Sanctuary</t>
  </si>
  <si>
    <t>PowerCon 14g 15foot</t>
  </si>
  <si>
    <t>BRTB</t>
  </si>
  <si>
    <t>ZPDU-C006</t>
  </si>
  <si>
    <t>6 outlet Powercon power bar</t>
  </si>
  <si>
    <t>POW-R BAR</t>
  </si>
  <si>
    <t>ADJ</t>
  </si>
  <si>
    <t>ZPDU-C003</t>
  </si>
  <si>
    <t>ZPDU-C005</t>
  </si>
  <si>
    <t>ZPDU-C002</t>
  </si>
  <si>
    <t>ZPDU-C004</t>
  </si>
  <si>
    <t>ZPDU-C001</t>
  </si>
  <si>
    <t>#150294</t>
  </si>
  <si>
    <t>CLD21637</t>
  </si>
  <si>
    <t>HDMI / SDI Cross Converter</t>
  </si>
  <si>
    <t>MD-HX</t>
  </si>
  <si>
    <t>Decimator</t>
  </si>
  <si>
    <t>ZVIU-C001</t>
  </si>
  <si>
    <t>Quote MVCQ18474</t>
  </si>
  <si>
    <t>Matrix</t>
  </si>
  <si>
    <t>Lapel Mic</t>
  </si>
  <si>
    <t>MX150B/O-TQG</t>
  </si>
  <si>
    <t>ZAMU-B019</t>
  </si>
  <si>
    <t>ZAMU-B018</t>
  </si>
  <si>
    <t>ZAMU-B017</t>
  </si>
  <si>
    <t>ZAMU-B016</t>
  </si>
  <si>
    <t>2RF1101793</t>
  </si>
  <si>
    <t>BP06 Bodypack xmtr</t>
  </si>
  <si>
    <t>ULXD1-*</t>
  </si>
  <si>
    <t>ZAMU-B015</t>
  </si>
  <si>
    <t>2RF1101805</t>
  </si>
  <si>
    <t>BP05 Bodypack xmtr</t>
  </si>
  <si>
    <t>ZAMU-B014</t>
  </si>
  <si>
    <t>2RF1101797</t>
  </si>
  <si>
    <t>BP04 Bodypack xmtr</t>
  </si>
  <si>
    <t>ZAMU-B013</t>
  </si>
  <si>
    <t>2RF1101792</t>
  </si>
  <si>
    <t>BP03 Bodypack xmtr</t>
  </si>
  <si>
    <t>ZAMU-B012</t>
  </si>
  <si>
    <t>Terry</t>
  </si>
  <si>
    <t>Broke and unrepairable</t>
  </si>
  <si>
    <t>2RJ2749672</t>
  </si>
  <si>
    <t>Decommissioned HH10 Handheld xmtr SM87A</t>
  </si>
  <si>
    <t>ZAMU-B011</t>
  </si>
  <si>
    <t>2RI1495625</t>
  </si>
  <si>
    <t>HH09 Handheld xmtr SM87A</t>
  </si>
  <si>
    <t>ZAMU-B010</t>
  </si>
  <si>
    <t>2RE0710268</t>
  </si>
  <si>
    <t>HH08 Handheld xmtr SM87A</t>
  </si>
  <si>
    <t>ZAMU-B009</t>
  </si>
  <si>
    <t>2RF2031793</t>
  </si>
  <si>
    <t>HH07 Handheld xmtr SM87A</t>
  </si>
  <si>
    <t>ZAMU-B008</t>
  </si>
  <si>
    <t>2RF2031788</t>
  </si>
  <si>
    <t>HH06 Handheld xmtr SM87A</t>
  </si>
  <si>
    <t>ZAMU-B007</t>
  </si>
  <si>
    <t>2RI1495623</t>
  </si>
  <si>
    <t>HH05 Handheld xmtr SM87A</t>
  </si>
  <si>
    <t>ZAMU-B006</t>
  </si>
  <si>
    <t>2RI495628</t>
  </si>
  <si>
    <t>HH04 Handheld xmtr SM87A</t>
  </si>
  <si>
    <t>ZAMU-B005</t>
  </si>
  <si>
    <t>2RI495637</t>
  </si>
  <si>
    <t>HH03 Handheld xmtr SM87A</t>
  </si>
  <si>
    <t>ZAMU-B004</t>
  </si>
  <si>
    <t>Network Audio</t>
  </si>
  <si>
    <t>Dante-MY16-AUD2</t>
  </si>
  <si>
    <t>ZAIU-B002</t>
  </si>
  <si>
    <t>ZAIU-B001</t>
  </si>
  <si>
    <t>RF Distribution Amp</t>
  </si>
  <si>
    <t>UA844+SWB</t>
  </si>
  <si>
    <t>ZAIU-B003</t>
  </si>
  <si>
    <t>2RJ1697249</t>
  </si>
  <si>
    <t>Quad channel digital wireless receiver</t>
  </si>
  <si>
    <t>ULXD4Q-G</t>
  </si>
  <si>
    <t>ZAMU-B003</t>
  </si>
  <si>
    <t>2RJ1697262</t>
  </si>
  <si>
    <t>ZAMU-B002</t>
  </si>
  <si>
    <t>2RJ1697245</t>
  </si>
  <si>
    <t xml:space="preserve">Quad channel digital wireless receiver </t>
  </si>
  <si>
    <t>ZAMU-B001</t>
  </si>
  <si>
    <t>ARRH00110599</t>
  </si>
  <si>
    <t>none</t>
  </si>
  <si>
    <t>DMX Cat6 White 125 feet runs from opto splitter to balcony bar</t>
  </si>
  <si>
    <t>Attic</t>
  </si>
  <si>
    <t>Cat6 White 125 feet</t>
  </si>
  <si>
    <t>unknown</t>
  </si>
  <si>
    <t>Lighting</t>
  </si>
  <si>
    <t>ZLWU-B002</t>
  </si>
  <si>
    <t>ZLWU-B001</t>
  </si>
  <si>
    <t>Christie</t>
  </si>
  <si>
    <t>DMX RGB Leko fixtures (White)</t>
  </si>
  <si>
    <t>Fixture</t>
  </si>
  <si>
    <t>Bar</t>
  </si>
  <si>
    <t>ColorSource Spot</t>
  </si>
  <si>
    <t>ETC</t>
  </si>
  <si>
    <t>ZLLU-B054</t>
  </si>
  <si>
    <t>ZLLU-B053</t>
  </si>
  <si>
    <t>Source 4 with 4WRD LED retrofit</t>
  </si>
  <si>
    <t>S4 with 4wrd</t>
  </si>
  <si>
    <t>ZLLU-B052</t>
  </si>
  <si>
    <t>ZLLU-B051</t>
  </si>
  <si>
    <t>8-zone DMX Mini Panel with eight relays</t>
  </si>
  <si>
    <t>UFMP8</t>
  </si>
  <si>
    <t>ZLIU-A004</t>
  </si>
  <si>
    <t>Keypad</t>
  </si>
  <si>
    <t>SouthEast</t>
  </si>
  <si>
    <t>Ketra</t>
  </si>
  <si>
    <t>ZLKU-B002</t>
  </si>
  <si>
    <t>ZLIU-B003</t>
  </si>
  <si>
    <t>ZLIU-B002</t>
  </si>
  <si>
    <t>ZLIU-B001</t>
  </si>
  <si>
    <t>Replacement for ZLKU-B001</t>
  </si>
  <si>
    <t>Lighting Console</t>
  </si>
  <si>
    <t>ColorSource 40AV</t>
  </si>
  <si>
    <t>ZLKU-C001</t>
  </si>
  <si>
    <t>returned to Chistie</t>
  </si>
  <si>
    <t>Replaced due to faulty operation</t>
  </si>
  <si>
    <t>Warranty</t>
  </si>
  <si>
    <t>Faulty. Replaced by ZLKU-C001</t>
  </si>
  <si>
    <t>ZLKU-B001</t>
  </si>
  <si>
    <t>wall washer</t>
  </si>
  <si>
    <t>DMX RGBAWUV Lightbar on bulkhead</t>
  </si>
  <si>
    <t>Ceiling</t>
  </si>
  <si>
    <t>ultrahex bar 6</t>
  </si>
  <si>
    <t>ZLLU-B047-B050</t>
  </si>
  <si>
    <t>DMX RGBAWUV Lightbar SPARES</t>
  </si>
  <si>
    <t>Floor</t>
  </si>
  <si>
    <t>ultrahex bar 12</t>
  </si>
  <si>
    <t>ZLLU-B043-B046</t>
  </si>
  <si>
    <t>DMX RGBAWUV Lightbar</t>
  </si>
  <si>
    <t>ZLLU-B029-B042</t>
  </si>
  <si>
    <t>FoH Bar</t>
  </si>
  <si>
    <t>ZLLU-B018-A024</t>
  </si>
  <si>
    <t>DMX White fixture Retrofit (White)</t>
  </si>
  <si>
    <t>4WRD</t>
  </si>
  <si>
    <t>ZLLU-B012-A017</t>
  </si>
  <si>
    <t>Stage Floor</t>
  </si>
  <si>
    <t>DMX RGB fixtures (Black)</t>
  </si>
  <si>
    <t>ColorSource Par</t>
  </si>
  <si>
    <t>ZLLU-B001-A007</t>
  </si>
  <si>
    <t>DMX RGB fixtures (White)</t>
  </si>
  <si>
    <t>ZLLU-B008-A011</t>
  </si>
  <si>
    <t>701-7684912-6002634</t>
  </si>
  <si>
    <t>Amazon</t>
  </si>
  <si>
    <t>SDI 15' Red</t>
  </si>
  <si>
    <t>SDI 15 red</t>
  </si>
  <si>
    <t>BlueJeans Cable</t>
  </si>
  <si>
    <t>runs under stage for wired in-ear</t>
  </si>
  <si>
    <t>Audio XLR 100'</t>
  </si>
  <si>
    <t>100'</t>
  </si>
  <si>
    <t>custom</t>
  </si>
  <si>
    <t>ZAWU-0001</t>
  </si>
  <si>
    <t>701-8603958-5767429</t>
  </si>
  <si>
    <t>DMX Cable 10'</t>
  </si>
  <si>
    <t>AC3PDMX10</t>
  </si>
  <si>
    <t>Accu-cable</t>
  </si>
  <si>
    <t>ZLWU-A007</t>
  </si>
  <si>
    <t>ZLWU-A006</t>
  </si>
  <si>
    <t>ZLWU-A005</t>
  </si>
  <si>
    <t>ZLWU-A004</t>
  </si>
  <si>
    <t>ZLWU-A003</t>
  </si>
  <si>
    <t>runs understage from pathway</t>
  </si>
  <si>
    <t>DMX Cable 50'</t>
  </si>
  <si>
    <t>RDX3M50</t>
  </si>
  <si>
    <t>Rockville</t>
  </si>
  <si>
    <t>ZLWU-A002</t>
  </si>
  <si>
    <t>un labelled - pathway to bulkhead</t>
  </si>
  <si>
    <t>#701-2149452-2042602</t>
  </si>
  <si>
    <t>ZLWU-A001</t>
  </si>
  <si>
    <t>#701-5672064-3614609</t>
  </si>
  <si>
    <t>LED Lightbar</t>
  </si>
  <si>
    <t>AW-252</t>
  </si>
  <si>
    <t>AW</t>
  </si>
  <si>
    <t>ZLLU-A043</t>
  </si>
  <si>
    <t>ZLLU-A042</t>
  </si>
  <si>
    <t>ZLLU-A041</t>
  </si>
  <si>
    <t>#701-5797858-8654642</t>
  </si>
  <si>
    <t>ZLLU-A040</t>
  </si>
  <si>
    <t>ZLLU-A039</t>
  </si>
  <si>
    <t>ZLLU-A038</t>
  </si>
  <si>
    <t>date a guess</t>
  </si>
  <si>
    <t>pending</t>
  </si>
  <si>
    <t>2QJ1703877</t>
  </si>
  <si>
    <t>HH01 Handheld xmtr SM87A supercardioid</t>
  </si>
  <si>
    <t>ZAMU-A007</t>
  </si>
  <si>
    <t>2QJ3047641</t>
  </si>
  <si>
    <t xml:space="preserve">HH02 Handheld xmtr SM87A supercardioid  </t>
  </si>
  <si>
    <t>ZAMU-A006</t>
  </si>
  <si>
    <t>Omnidirectional condenser Lavalier microphone, 5' attached cable, TA4F connector, black, multi-position tie clip, windscreens, carrying pouch.</t>
  </si>
  <si>
    <t>ZAMU-A005</t>
  </si>
  <si>
    <t>ZAMU-A004</t>
  </si>
  <si>
    <t>50 ft BNC to BNC cable</t>
  </si>
  <si>
    <t>UA850</t>
  </si>
  <si>
    <t>ZAWU-A003</t>
  </si>
  <si>
    <t>ZAWU-A002</t>
  </si>
  <si>
    <t>Wireless Antenna</t>
  </si>
  <si>
    <t>UA874US</t>
  </si>
  <si>
    <t>ZAOU-A003</t>
  </si>
  <si>
    <t>ZAOU-A002</t>
  </si>
  <si>
    <t>2QK0869809</t>
  </si>
  <si>
    <t>BP0x Bodypack xmtr</t>
  </si>
  <si>
    <t>ZAMU-A003</t>
  </si>
  <si>
    <t>2QK0869802</t>
  </si>
  <si>
    <t>ZAMU-A002</t>
  </si>
  <si>
    <t>2QJ3044841</t>
  </si>
  <si>
    <t>ZAMU-A001</t>
  </si>
  <si>
    <t>E6 Dual Ear Head Band for mic on left Ear</t>
  </si>
  <si>
    <t>E6LT</t>
  </si>
  <si>
    <t>Countryman</t>
  </si>
  <si>
    <t>ZAOU-A001</t>
  </si>
  <si>
    <t>?</t>
  </si>
  <si>
    <t xml:space="preserve">Cable for ULXD1 Belt Pack </t>
  </si>
  <si>
    <t xml:space="preserve">E6CableT1SL </t>
  </si>
  <si>
    <t>ZAWU-A001</t>
  </si>
  <si>
    <t>Long&amp;McQuade</t>
  </si>
  <si>
    <t>W416X-515072</t>
  </si>
  <si>
    <t>16-Channel Audio Mixer</t>
  </si>
  <si>
    <t>Mixwizard 16</t>
  </si>
  <si>
    <t>Allen&amp;Heath</t>
  </si>
  <si>
    <t>ZAKU-A001</t>
  </si>
  <si>
    <t>CONVCMIC/SH</t>
  </si>
  <si>
    <t>ZVIU-A008</t>
  </si>
  <si>
    <t>CONVCMIC/SH/WPSU</t>
  </si>
  <si>
    <t>ZVIU-D001</t>
  </si>
  <si>
    <t>hdmi to sdi - manned camera</t>
  </si>
  <si>
    <t>SDI - CONVCMIC/HS</t>
  </si>
  <si>
    <t>ZVIU-A009</t>
  </si>
  <si>
    <t>#702-7652053-4343410</t>
  </si>
  <si>
    <t>100' SDI</t>
  </si>
  <si>
    <t>y</t>
  </si>
  <si>
    <t>N3</t>
  </si>
  <si>
    <t>ZLIU-A003</t>
  </si>
  <si>
    <t>USB to Ketra Wireless</t>
  </si>
  <si>
    <t>N1</t>
  </si>
  <si>
    <t>ZLIU-A002</t>
  </si>
  <si>
    <t>2 on point - 7 on backlight</t>
  </si>
  <si>
    <t>TopBar</t>
  </si>
  <si>
    <t>ZLLU-A031-A037</t>
  </si>
  <si>
    <t>Estimate</t>
  </si>
  <si>
    <t>LED Par38 Lamps</t>
  </si>
  <si>
    <t>S38</t>
  </si>
  <si>
    <t>ZLLU-A001-A030</t>
  </si>
  <si>
    <t>with magic mouse pad</t>
  </si>
  <si>
    <t>C02V50JHJ1G5</t>
  </si>
  <si>
    <t>Video Recording Computer</t>
  </si>
  <si>
    <t>iMac 21</t>
  </si>
  <si>
    <t>CDMU-A002</t>
  </si>
  <si>
    <t>Video Editing Computer</t>
  </si>
  <si>
    <t>Server Room</t>
  </si>
  <si>
    <t>G5 Mac</t>
  </si>
  <si>
    <t>CDMU-0001</t>
  </si>
  <si>
    <t>Pathway</t>
  </si>
  <si>
    <t>ZLIU-A001</t>
  </si>
  <si>
    <t>DSMVCQ10756-02</t>
  </si>
  <si>
    <t>teranex mini rack shelf</t>
  </si>
  <si>
    <t>ZVHU-A002</t>
  </si>
  <si>
    <t>ZVHU-A001</t>
  </si>
  <si>
    <t>FoH Rack 2 (CD Record etc)</t>
  </si>
  <si>
    <t>ZAHU-0006</t>
  </si>
  <si>
    <t>FoH Rack 1 (finalizer etc)</t>
  </si>
  <si>
    <t>ZAHU-0005</t>
  </si>
  <si>
    <t>Rack Rails in Cabinetry</t>
  </si>
  <si>
    <t>ZAHU-0004</t>
  </si>
  <si>
    <t>Donated by Reese</t>
  </si>
  <si>
    <t>person</t>
  </si>
  <si>
    <t>Recording Rack (angled)</t>
  </si>
  <si>
    <t>Not in use</t>
  </si>
  <si>
    <t>ZAHU-0003</t>
  </si>
  <si>
    <t>Reese</t>
  </si>
  <si>
    <t>Recording Rack</t>
  </si>
  <si>
    <t>ZVHU-0002</t>
  </si>
  <si>
    <t>Projection Rack</t>
  </si>
  <si>
    <t>ZVHU-0001</t>
  </si>
  <si>
    <t>Integrity</t>
  </si>
  <si>
    <t>Audio Rack (Sound web and wireless drawers)</t>
  </si>
  <si>
    <t>ZAHU-0002</t>
  </si>
  <si>
    <t>estimate</t>
  </si>
  <si>
    <t>Audio Rack</t>
  </si>
  <si>
    <t>MRK-3762</t>
  </si>
  <si>
    <t>Middle Atlantic</t>
  </si>
  <si>
    <t>ZAHU-0001</t>
  </si>
  <si>
    <t>My Teknology</t>
  </si>
  <si>
    <t>DNI2119026Z</t>
  </si>
  <si>
    <t>26-Port Ethernet Swtich</t>
  </si>
  <si>
    <t>SG-250-26P</t>
  </si>
  <si>
    <t>Cisco</t>
  </si>
  <si>
    <t>NSCU-A005</t>
  </si>
  <si>
    <t>DNI2119026P</t>
  </si>
  <si>
    <t>26-Port Ethernet Swtich-Rear Desk</t>
  </si>
  <si>
    <t>NSCU-A004</t>
  </si>
  <si>
    <t>DNI2119026K</t>
  </si>
  <si>
    <t>26-Port Ethernet Swtich-Front Desk</t>
  </si>
  <si>
    <t>NSCU-A003</t>
  </si>
  <si>
    <t>DNI21020009J</t>
  </si>
  <si>
    <t>Electrical</t>
  </si>
  <si>
    <t>NSCU-A002</t>
  </si>
  <si>
    <t>DNI2119026D</t>
  </si>
  <si>
    <t xml:space="preserve">26-Port Ethernet Swtich </t>
  </si>
  <si>
    <t>NSCU-A001</t>
  </si>
  <si>
    <t>DSHMVCQ11601</t>
  </si>
  <si>
    <t>Video Projector Screen</t>
  </si>
  <si>
    <t>Screen</t>
  </si>
  <si>
    <t>Da-Snap HD</t>
  </si>
  <si>
    <t>Dalite</t>
  </si>
  <si>
    <t xml:space="preserve">hdmi to SDI </t>
  </si>
  <si>
    <t>ZVIU-A006</t>
  </si>
  <si>
    <t>ATEM Prog to vs88</t>
  </si>
  <si>
    <t>ZVIU-A005</t>
  </si>
  <si>
    <t>Web Presenter</t>
  </si>
  <si>
    <t>BDLKWEBPTR</t>
  </si>
  <si>
    <t>ZVIU-A004</t>
  </si>
  <si>
    <t>Video Projector West</t>
  </si>
  <si>
    <t>Bulkhead</t>
  </si>
  <si>
    <t>VPLFH65</t>
  </si>
  <si>
    <t>ZVVU-A003</t>
  </si>
  <si>
    <t>Video Projector Centre</t>
  </si>
  <si>
    <t>ZVVU-A002</t>
  </si>
  <si>
    <t>Video Projector East</t>
  </si>
  <si>
    <t>ZVVU-A001</t>
  </si>
  <si>
    <t>Video Recorder</t>
  </si>
  <si>
    <t>Recorder</t>
  </si>
  <si>
    <t>Hyperdeck Studio Mini</t>
  </si>
  <si>
    <t>ZVRU-A002</t>
  </si>
  <si>
    <t>ZVRU-A001</t>
  </si>
  <si>
    <t>177c30f003225</t>
  </si>
  <si>
    <t>Video Processor</t>
  </si>
  <si>
    <t>fx4</t>
  </si>
  <si>
    <t>Datapath</t>
  </si>
  <si>
    <t>ZVKU-A002</t>
  </si>
  <si>
    <t>Video Mixer</t>
  </si>
  <si>
    <t>ATEM Television Pro HD</t>
  </si>
  <si>
    <t>ZVKU-A003</t>
  </si>
  <si>
    <t>Camera Controller</t>
  </si>
  <si>
    <t>RMIP10</t>
  </si>
  <si>
    <t>ZVKU-A004</t>
  </si>
  <si>
    <t>PTZ Camera</t>
  </si>
  <si>
    <t>SRG360SHE</t>
  </si>
  <si>
    <t>ZVCU-A003</t>
  </si>
  <si>
    <t>ZVCU-A002</t>
  </si>
  <si>
    <t>ZVCU-A001</t>
  </si>
  <si>
    <t>TRG Computer Solutions</t>
  </si>
  <si>
    <t>C02TQ3UBJ1GJ</t>
  </si>
  <si>
    <t>Presentation Computer</t>
  </si>
  <si>
    <t>iMac 27</t>
  </si>
  <si>
    <t>CDMU-A001</t>
  </si>
  <si>
    <t>701-2548417-7373842</t>
  </si>
  <si>
    <t>Video Capture Device</t>
  </si>
  <si>
    <t>Intensity Shuttle USB</t>
  </si>
  <si>
    <t>ZVIU-A007</t>
  </si>
  <si>
    <t>Rotators</t>
  </si>
  <si>
    <t>Light Modifier</t>
  </si>
  <si>
    <t>BalconyBar</t>
  </si>
  <si>
    <t>Chroma-Q</t>
  </si>
  <si>
    <t>In2One</t>
  </si>
  <si>
    <t>Shipped Sep 23</t>
  </si>
  <si>
    <t>Donated</t>
  </si>
  <si>
    <t>02/05/1200</t>
  </si>
  <si>
    <t>DMX to Scroller control and Power</t>
  </si>
  <si>
    <t>Closet</t>
  </si>
  <si>
    <t>PSU-08</t>
  </si>
  <si>
    <t>ZLIU-0004</t>
  </si>
  <si>
    <t>Ready to go</t>
  </si>
  <si>
    <t>Donate</t>
  </si>
  <si>
    <t>30 Degree Ellipsoid Instrument</t>
  </si>
  <si>
    <t>Ellipsoid</t>
  </si>
  <si>
    <t>Colortran</t>
  </si>
  <si>
    <t>20 Degree Ellipsoid Instrument</t>
  </si>
  <si>
    <t>2 bars of 4 Par Cans with controller</t>
  </si>
  <si>
    <t>WestStorage</t>
  </si>
  <si>
    <t>LP608</t>
  </si>
  <si>
    <t>Yorkvillle</t>
  </si>
  <si>
    <t>Pin Spots</t>
  </si>
  <si>
    <t>PAR can</t>
  </si>
  <si>
    <t>MC</t>
  </si>
  <si>
    <t>5 Disc DVD player</t>
  </si>
  <si>
    <t>DVP-NC650V</t>
  </si>
  <si>
    <t>Staples</t>
  </si>
  <si>
    <t>Video Projector</t>
  </si>
  <si>
    <t>FellowshipHall</t>
  </si>
  <si>
    <t>EX9200</t>
  </si>
  <si>
    <t>Epson</t>
  </si>
  <si>
    <t>VHS DVD combo Player</t>
  </si>
  <si>
    <t>Mediashout Computer</t>
  </si>
  <si>
    <t>CD or DVD player</t>
  </si>
  <si>
    <t>location unknown</t>
  </si>
  <si>
    <t>Sell</t>
  </si>
  <si>
    <t>msrp $1995. Purchased pre-2008. Likely a PLC-SW20AR</t>
  </si>
  <si>
    <t>Coliseum</t>
  </si>
  <si>
    <t>Pro-X Multiverse</t>
  </si>
  <si>
    <t>Sanyo</t>
  </si>
  <si>
    <t>estimate (could have been bestBuy)</t>
  </si>
  <si>
    <t>FutureShop</t>
  </si>
  <si>
    <t>For video production recording</t>
  </si>
  <si>
    <t>DVD recorder</t>
  </si>
  <si>
    <t>estimated price - donated by Richard</t>
  </si>
  <si>
    <t>Harddisc recorder</t>
  </si>
  <si>
    <t>estimate - purchased at same time as satelilite recevier</t>
  </si>
  <si>
    <t>House Lights East / West</t>
  </si>
  <si>
    <t>Dimmer</t>
  </si>
  <si>
    <t>DA-2500</t>
  </si>
  <si>
    <t>Lutron</t>
  </si>
  <si>
    <t>Digital EQ and feedback control</t>
  </si>
  <si>
    <t>DFR11EQ</t>
  </si>
  <si>
    <t>used</t>
  </si>
  <si>
    <t>eBay</t>
  </si>
  <si>
    <t>House Lights Centre</t>
  </si>
  <si>
    <t>DA-3600</t>
  </si>
  <si>
    <t>House Lights Under Balcony East</t>
  </si>
  <si>
    <t>House Lights Under Balcony West/Centre</t>
  </si>
  <si>
    <t>House Lights Balcony Upper</t>
  </si>
  <si>
    <t>House Lights Platform Outer</t>
  </si>
  <si>
    <t>House Lights Platform Inner</t>
  </si>
  <si>
    <t>Snare Mic</t>
  </si>
  <si>
    <t>SN210</t>
  </si>
  <si>
    <t>CAD</t>
  </si>
  <si>
    <t>Tom Mic</t>
  </si>
  <si>
    <t>TM211</t>
  </si>
  <si>
    <t>Kick Mic</t>
  </si>
  <si>
    <t>EastStorage</t>
  </si>
  <si>
    <t>KM212</t>
  </si>
  <si>
    <t>Direct Boxes</t>
  </si>
  <si>
    <t>various</t>
  </si>
  <si>
    <t>Radial</t>
  </si>
  <si>
    <t>Audio Mixer (analog)</t>
  </si>
  <si>
    <t>EMX-5000-12</t>
  </si>
  <si>
    <t>Yamaha</t>
  </si>
  <si>
    <t>Cosmo</t>
  </si>
  <si>
    <t>Power cord</t>
  </si>
  <si>
    <t>P-14-FCA-FCB-10</t>
  </si>
  <si>
    <t>DigiFlex</t>
  </si>
  <si>
    <t>P-14-FCA-FCB-25</t>
  </si>
  <si>
    <t>P-14-FCA-UM-25</t>
  </si>
  <si>
    <t>P-14-FCA-UM-10</t>
  </si>
  <si>
    <t>QE336381</t>
  </si>
  <si>
    <t>Power drop box</t>
  </si>
  <si>
    <t>P-MPA-1U-MPB</t>
  </si>
  <si>
    <t>ZPDU-0006</t>
  </si>
  <si>
    <t>QE285253</t>
  </si>
  <si>
    <t>ZPDU-0005</t>
  </si>
  <si>
    <t>QE285252</t>
  </si>
  <si>
    <t>ZPDU-0004</t>
  </si>
  <si>
    <t>QE336379</t>
  </si>
  <si>
    <t>ZPDU-0003</t>
  </si>
  <si>
    <t>QE176906</t>
  </si>
  <si>
    <t>ZPDU-0002</t>
  </si>
  <si>
    <t>QE336382</t>
  </si>
  <si>
    <t>ZPDU-0001</t>
  </si>
  <si>
    <t>Hold - Needs deinstall</t>
  </si>
  <si>
    <t>6x2K Analog Dimmer</t>
  </si>
  <si>
    <t>LMI</t>
  </si>
  <si>
    <t>ZLEU-0004</t>
  </si>
  <si>
    <t>ZLEU-0003</t>
  </si>
  <si>
    <t>Remote turn-on module</t>
  </si>
  <si>
    <t>RLM-15-1C</t>
  </si>
  <si>
    <t>ZAIU-0004</t>
  </si>
  <si>
    <t>ZAIU-0003</t>
  </si>
  <si>
    <t>ZAIU-0002</t>
  </si>
  <si>
    <t>ZAIU-0001</t>
  </si>
  <si>
    <t>Audio Receiver</t>
  </si>
  <si>
    <t>Lobby</t>
  </si>
  <si>
    <t>IS-AMp Node 10W Amplifier</t>
  </si>
  <si>
    <t>Stuart</t>
  </si>
  <si>
    <t>ZAAU-0010</t>
  </si>
  <si>
    <t>Audio DA</t>
  </si>
  <si>
    <t>IS-HUB-4+PS-60</t>
  </si>
  <si>
    <t>ZAAU-0009</t>
  </si>
  <si>
    <t>05N005300007</t>
  </si>
  <si>
    <t>Under Balcony Right/Left</t>
  </si>
  <si>
    <t>KLR 2000</t>
  </si>
  <si>
    <t>Ashly</t>
  </si>
  <si>
    <t>ZAAU-0004</t>
  </si>
  <si>
    <t>07N034400038</t>
  </si>
  <si>
    <t>Monitor Amplifier 5/6</t>
  </si>
  <si>
    <t>ZAAU-0003</t>
  </si>
  <si>
    <t>02N008400025</t>
  </si>
  <si>
    <t>Monitor Amplifier 3/4</t>
  </si>
  <si>
    <t>ZAAU-0002</t>
  </si>
  <si>
    <t>07N034400035</t>
  </si>
  <si>
    <t>Monitor Amplifier 1/2</t>
  </si>
  <si>
    <t>ZAAU-0001</t>
  </si>
  <si>
    <t>FACCSTLAF-99122751</t>
  </si>
  <si>
    <t>unused Previous Sub amp</t>
  </si>
  <si>
    <t>CKS1600-2</t>
  </si>
  <si>
    <t>Crest</t>
  </si>
  <si>
    <t>ZAAU-0008</t>
  </si>
  <si>
    <t>NCSTL-AF9900061</t>
  </si>
  <si>
    <t>FoH Right Hi/Lo</t>
  </si>
  <si>
    <t>CKS800</t>
  </si>
  <si>
    <t>ZAAU-0007</t>
  </si>
  <si>
    <t>CCSTL-AF99061877</t>
  </si>
  <si>
    <t>FoH Centre Hi/Lo</t>
  </si>
  <si>
    <t>ZAAU-0006</t>
  </si>
  <si>
    <t>FACCSTL-AF99073745</t>
  </si>
  <si>
    <t>FoH Left Hi/Lo</t>
  </si>
  <si>
    <t>ZAAU-0005</t>
  </si>
  <si>
    <t>FoH Audio Amplifier</t>
  </si>
  <si>
    <t>CKS400</t>
  </si>
  <si>
    <t>ZAAU-0011</t>
  </si>
  <si>
    <t>DA216A</t>
  </si>
  <si>
    <t>Rane</t>
  </si>
  <si>
    <t>ZAXU-0004</t>
  </si>
  <si>
    <t>Pro CD player</t>
  </si>
  <si>
    <t>CD-01U</t>
  </si>
  <si>
    <t>Tascam</t>
  </si>
  <si>
    <t>ZAPU-0001</t>
  </si>
  <si>
    <t>CD Recorder</t>
  </si>
  <si>
    <t>CDR830</t>
  </si>
  <si>
    <t>HHB</t>
  </si>
  <si>
    <t>ZARU-0001</t>
  </si>
  <si>
    <t>CD/DVD Duplicator</t>
  </si>
  <si>
    <t>Library</t>
  </si>
  <si>
    <t>Copywriter Premium PRO</t>
  </si>
  <si>
    <t>Microboards</t>
  </si>
  <si>
    <t>ZARU-0002</t>
  </si>
  <si>
    <t>processor</t>
  </si>
  <si>
    <t>Dominator II</t>
  </si>
  <si>
    <t>Aphex</t>
  </si>
  <si>
    <t>ZAXU-0003</t>
  </si>
  <si>
    <t>Finalizer</t>
  </si>
  <si>
    <t>TC Electronic</t>
  </si>
  <si>
    <t>ZAXU-0002</t>
  </si>
  <si>
    <t>Primary DSP</t>
  </si>
  <si>
    <t>Soundweb</t>
  </si>
  <si>
    <t>BSS</t>
  </si>
  <si>
    <t>ZAXU-0001</t>
  </si>
  <si>
    <t>TMBC</t>
  </si>
  <si>
    <t>Estimated price. Removed from service in 2017</t>
  </si>
  <si>
    <t>Antenna Distrubution</t>
  </si>
  <si>
    <t>Sennheiser</t>
  </si>
  <si>
    <t>Headset Microphone</t>
  </si>
  <si>
    <t>Isomax 6</t>
  </si>
  <si>
    <t>Powered Antennas</t>
  </si>
  <si>
    <t>Antennas</t>
  </si>
  <si>
    <t>Handheld xmtr/rcvr</t>
  </si>
  <si>
    <t>EW300</t>
  </si>
  <si>
    <t>Bodypack xmtr/rcvr</t>
  </si>
  <si>
    <t>EW100</t>
  </si>
  <si>
    <t>Satellite Receiver</t>
  </si>
  <si>
    <t>WoodCabinet</t>
  </si>
  <si>
    <t># 081187</t>
  </si>
  <si>
    <t>AVDEALS</t>
  </si>
  <si>
    <t>FoH Projectors</t>
  </si>
  <si>
    <t>Shelf</t>
  </si>
  <si>
    <t>CPX-440</t>
  </si>
  <si>
    <t>Hitachi</t>
  </si>
  <si>
    <t>ZVVU-0005</t>
  </si>
  <si>
    <t>ZVVU-0004</t>
  </si>
  <si>
    <t>3RCA AV CVBS Composite &amp; S-Video R/L Audio to HDMI Converter</t>
  </si>
  <si>
    <t>3RCA/hdmi</t>
  </si>
  <si>
    <t>Udigital</t>
  </si>
  <si>
    <t>HDMI to Composite 3RCA AV S-Video</t>
  </si>
  <si>
    <t>hdmi/3RCA</t>
  </si>
  <si>
    <t>private donation - Aug 2014</t>
  </si>
  <si>
    <t>Toddler TV</t>
  </si>
  <si>
    <t>TV</t>
  </si>
  <si>
    <t>Toddler</t>
  </si>
  <si>
    <t xml:space="preserve">Bravia 32 LED </t>
  </si>
  <si>
    <t>ZVVU-0003</t>
  </si>
  <si>
    <t>monitor</t>
  </si>
  <si>
    <t>Renkus Heinz</t>
  </si>
  <si>
    <t>ZASU-0020-0021</t>
  </si>
  <si>
    <t>Fill Speakers</t>
  </si>
  <si>
    <t>ZASU-0012-0019</t>
  </si>
  <si>
    <t>Wedge Monitors</t>
  </si>
  <si>
    <t>SM122e</t>
  </si>
  <si>
    <t>EAW</t>
  </si>
  <si>
    <t>ZASU-0006-0011</t>
  </si>
  <si>
    <t>Flown Cabinets</t>
  </si>
  <si>
    <t>660i</t>
  </si>
  <si>
    <t>ZASU-0003-0005</t>
  </si>
  <si>
    <t>Subwoofer</t>
  </si>
  <si>
    <t>SB1000</t>
  </si>
  <si>
    <t>ZASU-0001-0002</t>
  </si>
  <si>
    <t>Lighting Monitor</t>
  </si>
  <si>
    <t>Purchased from Hans Blom- price and Estimate</t>
  </si>
  <si>
    <t>Video Tripod</t>
  </si>
  <si>
    <t>Tripod with head</t>
  </si>
  <si>
    <t>Manfrotto</t>
  </si>
  <si>
    <t>Audio wireless lapel for video</t>
  </si>
  <si>
    <t>Camera Tripod</t>
  </si>
  <si>
    <t>Video Camera</t>
  </si>
  <si>
    <t>GL2</t>
  </si>
  <si>
    <t>Canon</t>
  </si>
  <si>
    <t>GL1</t>
  </si>
  <si>
    <t>$25 each</t>
  </si>
  <si>
    <t>Switcher Monitors</t>
  </si>
  <si>
    <t>LC-13E1U</t>
  </si>
  <si>
    <t>Sharp</t>
  </si>
  <si>
    <t>Director Preview</t>
  </si>
  <si>
    <t>Video Distribution Amp</t>
  </si>
  <si>
    <t>VDA-100</t>
  </si>
  <si>
    <t>Sigma</t>
  </si>
  <si>
    <t>Sync Generator</t>
  </si>
  <si>
    <t>CSG-160</t>
  </si>
  <si>
    <t>Mediashout</t>
  </si>
  <si>
    <t>Advanced</t>
  </si>
  <si>
    <t>Speed-Connect Fixed Extension Column - 12 inch</t>
  </si>
  <si>
    <t>CMS012</t>
  </si>
  <si>
    <t>Chief</t>
  </si>
  <si>
    <t>6 inch Ceiling Plate</t>
  </si>
  <si>
    <t>CMA115</t>
  </si>
  <si>
    <t>Mini Universal RPA Projector Mount</t>
  </si>
  <si>
    <t>RSAU</t>
  </si>
  <si>
    <t>100 foot video cable</t>
  </si>
  <si>
    <t>26-695-100</t>
  </si>
  <si>
    <t>Extron</t>
  </si>
  <si>
    <t>hdmi to HDBaseT converter</t>
  </si>
  <si>
    <t>60-1491-12</t>
  </si>
  <si>
    <t>Stage Display (rear)</t>
  </si>
  <si>
    <t>CP-WU5505</t>
  </si>
  <si>
    <t>ZVVU-0001</t>
  </si>
  <si>
    <t>price estimate</t>
  </si>
  <si>
    <t>Audio Mixer for Video</t>
  </si>
  <si>
    <t>UB1202</t>
  </si>
  <si>
    <t>unnumbered</t>
  </si>
  <si>
    <t>Artech</t>
  </si>
  <si>
    <t>Audio Mixer</t>
  </si>
  <si>
    <t>DM1000</t>
  </si>
  <si>
    <t>ZAKU-0002</t>
  </si>
  <si>
    <t>M7CL-48</t>
  </si>
  <si>
    <t>ZAKU-0001</t>
  </si>
  <si>
    <t>Best Buy</t>
  </si>
  <si>
    <t>Nursery TV</t>
  </si>
  <si>
    <t>UN58H5202</t>
  </si>
  <si>
    <t xml:space="preserve">Samsung </t>
  </si>
  <si>
    <t>ZVVU-0002</t>
  </si>
  <si>
    <t>Buray</t>
  </si>
  <si>
    <t>storage</t>
  </si>
  <si>
    <t>BD-J5100</t>
  </si>
  <si>
    <t>ZVPU-0001</t>
  </si>
  <si>
    <t>HDbT to Nursery TV</t>
  </si>
  <si>
    <t>TP-580RXR</t>
  </si>
  <si>
    <t>Kramer</t>
  </si>
  <si>
    <t>ZVIU-A002</t>
  </si>
  <si>
    <t>HDbT to Lobby TV</t>
  </si>
  <si>
    <t>NorthWall</t>
  </si>
  <si>
    <t>ZVIU-A001</t>
  </si>
  <si>
    <t>HDMI Computer Graphics Video  HDTV Digital Scaler</t>
  </si>
  <si>
    <t>VP-426</t>
  </si>
  <si>
    <t>ZVIU-A003</t>
  </si>
  <si>
    <t>Video Matrix Switch</t>
  </si>
  <si>
    <t>VS-88DT</t>
  </si>
  <si>
    <t>ZVKU-A001</t>
  </si>
  <si>
    <t>IP to Serial converter</t>
  </si>
  <si>
    <t>One SP</t>
  </si>
  <si>
    <t>Digi</t>
  </si>
  <si>
    <t>ZVIU-0002</t>
  </si>
  <si>
    <t>ZVIU-0001</t>
  </si>
  <si>
    <t>Video receiver</t>
  </si>
  <si>
    <t>Rcvr</t>
  </si>
  <si>
    <t>Magenta</t>
  </si>
  <si>
    <t>Video transmitter</t>
  </si>
  <si>
    <t>xmit</t>
  </si>
  <si>
    <t>in working condition when last used.</t>
  </si>
  <si>
    <t>purchased from Keith Neely - date/value and estimate</t>
  </si>
  <si>
    <t>Live video editor</t>
  </si>
  <si>
    <t>MX-1</t>
  </si>
  <si>
    <t>Videonics</t>
  </si>
  <si>
    <t>Balcony. Missing some button covers.</t>
  </si>
  <si>
    <t>Severe functional problems</t>
  </si>
  <si>
    <t>Video Phase</t>
  </si>
  <si>
    <t>Presentation Switcher</t>
  </si>
  <si>
    <t>System 4 Lxi</t>
  </si>
  <si>
    <t>purchased circa 1994</t>
  </si>
  <si>
    <t>NA</t>
  </si>
  <si>
    <t>tv - Craig</t>
  </si>
  <si>
    <t>Room</t>
  </si>
  <si>
    <t>Craig</t>
  </si>
  <si>
    <t>vcr</t>
  </si>
  <si>
    <t>tv - Sanyo 91C42V colour</t>
  </si>
  <si>
    <t>91C42V</t>
  </si>
  <si>
    <t xml:space="preserve">tv - RCA F26041DG colour </t>
  </si>
  <si>
    <t>F26041DG</t>
  </si>
  <si>
    <t>RCA</t>
  </si>
  <si>
    <t>Borrowed - Terry Doner</t>
  </si>
  <si>
    <t>tv - Pulsar 12" B/W</t>
  </si>
  <si>
    <t>Pulsar</t>
  </si>
  <si>
    <t>switch - Archer Video Swtich</t>
  </si>
  <si>
    <t>15-1956A</t>
  </si>
  <si>
    <t>Archer</t>
  </si>
  <si>
    <t>projector stand - single - wood - white</t>
  </si>
  <si>
    <t>Homebrew</t>
  </si>
  <si>
    <t>projector stand - double - wood - black</t>
  </si>
  <si>
    <t>projector controller - Kodak AV35 IR remote</t>
  </si>
  <si>
    <t>AV35</t>
  </si>
  <si>
    <t>Kodak</t>
  </si>
  <si>
    <t>lens - Apollo AY 2007 - 100mm-200mm zoom f3.5</t>
  </si>
  <si>
    <t>AY-2007</t>
  </si>
  <si>
    <t>Apollo</t>
  </si>
  <si>
    <t>lamp module - Kodak EC26 with bulb (EXW)</t>
  </si>
  <si>
    <t>Lamp</t>
  </si>
  <si>
    <t>EC26</t>
  </si>
  <si>
    <t>overhead - Bell and Howell</t>
  </si>
  <si>
    <t>Bell and Howell</t>
  </si>
  <si>
    <t>overhead - 3M model 313</t>
  </si>
  <si>
    <t>3M</t>
  </si>
  <si>
    <t>film strip</t>
  </si>
  <si>
    <t>35mm - Kodak Caroursel with tray</t>
  </si>
  <si>
    <t>16mm - ELMO 16CL</t>
  </si>
  <si>
    <t>16CL</t>
  </si>
  <si>
    <t>Elmo</t>
  </si>
  <si>
    <t>vcr - Sharp with remote</t>
  </si>
  <si>
    <t>VC-A630C</t>
  </si>
  <si>
    <t>vcr - Samsung VT8231CC with remote</t>
  </si>
  <si>
    <t>VT8231CC</t>
  </si>
  <si>
    <t>private purchase</t>
  </si>
  <si>
    <t>vcr - Hitachi</t>
  </si>
  <si>
    <t>F551</t>
  </si>
  <si>
    <t>vcr remote - Samsung</t>
  </si>
  <si>
    <t>vcr remote - Hitachi</t>
  </si>
  <si>
    <t>VT-RM551A</t>
  </si>
  <si>
    <t>Pro VCR</t>
  </si>
  <si>
    <t>SVO-2000</t>
  </si>
  <si>
    <t>slide viewer</t>
  </si>
  <si>
    <t>slide tray - 35mm Caroursel</t>
  </si>
  <si>
    <t>purchased 1987</t>
  </si>
  <si>
    <t>screen - 12'</t>
  </si>
  <si>
    <t>cart - TV</t>
  </si>
  <si>
    <t>16mm film reels - 16"</t>
  </si>
  <si>
    <t>typef video - 15'- one end bare</t>
  </si>
  <si>
    <t>M typef to M typef - 60" - push on connectors</t>
  </si>
  <si>
    <t>for Sharp XV100 - RCA - 30'</t>
  </si>
  <si>
    <t xml:space="preserve">carousel remote extension - XLR to 5 pin </t>
  </si>
  <si>
    <t>300ohm - 4'</t>
  </si>
  <si>
    <t>ELC projector</t>
  </si>
  <si>
    <t>Bulb</t>
  </si>
  <si>
    <t>ELC</t>
  </si>
  <si>
    <t>B001832</t>
  </si>
  <si>
    <t>Video distribution BNC 1:4 - with ps</t>
  </si>
  <si>
    <t>M typef to screw terminals</t>
  </si>
  <si>
    <t>Adapter</t>
  </si>
  <si>
    <t>M typef to F RCA - barrel</t>
  </si>
  <si>
    <t>M typef terminator</t>
  </si>
  <si>
    <t>M RCA - resistive terminator</t>
  </si>
  <si>
    <t>M BNC to M typef - 4"</t>
  </si>
  <si>
    <t>M BNC to F typef - barrel</t>
  </si>
  <si>
    <t>F typef to F typef twin - RF splitter</t>
  </si>
  <si>
    <t>F typef to F typef - barrel</t>
  </si>
  <si>
    <t>F coax to F coax (type f) - barrel</t>
  </si>
  <si>
    <t>Managed via IT</t>
  </si>
  <si>
    <t>Windows</t>
  </si>
  <si>
    <t>CDWU-0009</t>
  </si>
  <si>
    <t>Keyboard size</t>
  </si>
  <si>
    <t>Z-Stand</t>
  </si>
  <si>
    <t>Music</t>
  </si>
  <si>
    <t>Djembe Drum</t>
  </si>
  <si>
    <t>Instrument</t>
  </si>
  <si>
    <t>Djembe</t>
  </si>
  <si>
    <t>ZANU-0009</t>
  </si>
  <si>
    <t>purchased fall 1996</t>
  </si>
  <si>
    <t>DH47CB-10296</t>
  </si>
  <si>
    <t>Guitar Effects with power brick</t>
  </si>
  <si>
    <t>RP6</t>
  </si>
  <si>
    <t>Digitech</t>
  </si>
  <si>
    <t>i35020063</t>
  </si>
  <si>
    <t>Bass Amp</t>
  </si>
  <si>
    <t>iAMP350</t>
  </si>
  <si>
    <t>Euphonic Audio</t>
  </si>
  <si>
    <t>ZANU-0008</t>
  </si>
  <si>
    <t xml:space="preserve"> </t>
  </si>
  <si>
    <t>24926-0913</t>
  </si>
  <si>
    <t>Guitar Amp</t>
  </si>
  <si>
    <t>Micro Terror</t>
  </si>
  <si>
    <t>Orange</t>
  </si>
  <si>
    <t>ZANU-0007</t>
  </si>
  <si>
    <t>Amp is non-functional, now just a speaker cabinet</t>
  </si>
  <si>
    <t>AC15</t>
  </si>
  <si>
    <t>VOX</t>
  </si>
  <si>
    <t>ZANU-0006</t>
  </si>
  <si>
    <t>Synthesizer with ps and stand</t>
  </si>
  <si>
    <t>PSR 6</t>
  </si>
  <si>
    <t>made from 1999 to 2000</t>
  </si>
  <si>
    <t>PX01685</t>
  </si>
  <si>
    <t>Synthesizer</t>
  </si>
  <si>
    <t>S80</t>
  </si>
  <si>
    <t>2308-0914</t>
  </si>
  <si>
    <t>Kurzweil</t>
  </si>
  <si>
    <t>purchased before 1987</t>
  </si>
  <si>
    <t>DX27</t>
  </si>
  <si>
    <t>Leslie Speaker</t>
  </si>
  <si>
    <t>Leslie</t>
  </si>
  <si>
    <t>ZANU-0004</t>
  </si>
  <si>
    <t>B3 Organ</t>
  </si>
  <si>
    <t>B3</t>
  </si>
  <si>
    <t>Hammond</t>
  </si>
  <si>
    <t>ZANU-0003</t>
  </si>
  <si>
    <t>Bass Guitar</t>
  </si>
  <si>
    <t>Drumkit/Cymbals/Cage</t>
  </si>
  <si>
    <t>Drumkit</t>
  </si>
  <si>
    <t xml:space="preserve">Yamaha </t>
  </si>
  <si>
    <t>ZANU-0002</t>
  </si>
  <si>
    <t>Piano with craddle</t>
  </si>
  <si>
    <t>Grand Piano</t>
  </si>
  <si>
    <t>Samick</t>
  </si>
  <si>
    <t>ZANU-0001</t>
  </si>
  <si>
    <t>pedal - Yamaha Volume Pedal</t>
  </si>
  <si>
    <t>pedal - Roland foot switch</t>
  </si>
  <si>
    <t>Roland</t>
  </si>
  <si>
    <t>pedal - PS100</t>
  </si>
  <si>
    <t>pedal - foot</t>
  </si>
  <si>
    <t>EV-5</t>
  </si>
  <si>
    <t>Classic 100 Head</t>
  </si>
  <si>
    <t>wrench - 8.5" adjustable</t>
  </si>
  <si>
    <t>Tool</t>
  </si>
  <si>
    <t>screwdrivers (straight,phillips,red,green)</t>
  </si>
  <si>
    <t>purchased circa 1995</t>
  </si>
  <si>
    <t>meter - Sound Level</t>
  </si>
  <si>
    <t>33-2050</t>
  </si>
  <si>
    <t>Radio Shack</t>
  </si>
  <si>
    <t>Donated by Wilf Richter</t>
  </si>
  <si>
    <t>meter - Digital Multimeter</t>
  </si>
  <si>
    <t>X10 - relay module</t>
  </si>
  <si>
    <t>X10 - appliance module</t>
  </si>
  <si>
    <t>switch - 7 outlet power bar</t>
  </si>
  <si>
    <t xml:space="preserve">CENTERex </t>
  </si>
  <si>
    <t>switch - 6 outlet power bar SS-2B-F</t>
  </si>
  <si>
    <t>Globe</t>
  </si>
  <si>
    <t>switch - 6 outlet power bar on rack</t>
  </si>
  <si>
    <t>Noma</t>
  </si>
  <si>
    <t>wireless communicators</t>
  </si>
  <si>
    <t>sand bag</t>
  </si>
  <si>
    <t>drawer unit - small modular</t>
  </si>
  <si>
    <t>IntegratedPlastics</t>
  </si>
  <si>
    <t>X10 - control unit</t>
  </si>
  <si>
    <t>extension cord - 8' -blue</t>
  </si>
  <si>
    <t>extension cord - 75' - yellow on winders</t>
  </si>
  <si>
    <t>extension cord - 50' - orange on reel</t>
  </si>
  <si>
    <t>Home Depot</t>
  </si>
  <si>
    <t>extension cord - 2prong white</t>
  </si>
  <si>
    <t>Noma?</t>
  </si>
  <si>
    <t>extension cord - 25' - orange</t>
  </si>
  <si>
    <t>extension cord - 15' - blue - multidrop</t>
  </si>
  <si>
    <t>extension cord - 12' - blue - multidrop</t>
  </si>
  <si>
    <t>extension cord - 10' - beige - single drop</t>
  </si>
  <si>
    <t>8 Colour scrollers</t>
  </si>
  <si>
    <t>Assorted Scroller Cables - Short</t>
  </si>
  <si>
    <t>Scroller Cables - Long</t>
  </si>
  <si>
    <t>Lansing Buildall</t>
  </si>
  <si>
    <t>8' Step Ladder</t>
  </si>
  <si>
    <t>Alcan</t>
  </si>
  <si>
    <t>Owned by Terry</t>
  </si>
  <si>
    <t>DMX Pro Sales</t>
  </si>
  <si>
    <t>USB/DMX Interface</t>
  </si>
  <si>
    <t>ultraDMX RDM Pro</t>
  </si>
  <si>
    <t>DMXKing</t>
  </si>
  <si>
    <t>ZLIP-0001</t>
  </si>
  <si>
    <t>puchased after lightning strike in 2005</t>
  </si>
  <si>
    <t>DMX Optical Isolator</t>
  </si>
  <si>
    <t>Elation</t>
  </si>
  <si>
    <t>ZLIU-0003</t>
  </si>
  <si>
    <t>Hold - Almost ready</t>
  </si>
  <si>
    <t>estimated cost. To be replaced by ZLKU-B001</t>
  </si>
  <si>
    <t>Express125</t>
  </si>
  <si>
    <t>ZLKU-0001</t>
  </si>
  <si>
    <t>lighting demultiplexer</t>
  </si>
  <si>
    <t>DMX16</t>
  </si>
  <si>
    <t>NSI</t>
  </si>
  <si>
    <t>ZLIU-0002</t>
  </si>
  <si>
    <t>leko gates - one is broke</t>
  </si>
  <si>
    <t>gobo - Star of Bethlehem</t>
  </si>
  <si>
    <t>gobo - soft break up</t>
  </si>
  <si>
    <t>gobo - leaf break up - medium</t>
  </si>
  <si>
    <t>Hold - Ready to go</t>
  </si>
  <si>
    <t>Tele-Tech</t>
  </si>
  <si>
    <t>lamp - Zoom Leko</t>
  </si>
  <si>
    <t>TimesSquare</t>
  </si>
  <si>
    <t>lamp - low power flood on floor stand</t>
  </si>
  <si>
    <t>X10 Lamp Dimmer LM465</t>
  </si>
  <si>
    <t>LM465</t>
  </si>
  <si>
    <t>Home  Computing</t>
  </si>
  <si>
    <t>X10 Lamp Dimmer</t>
  </si>
  <si>
    <t>PowerHouse</t>
  </si>
  <si>
    <t>Hold - Still in use</t>
  </si>
  <si>
    <t>086404</t>
  </si>
  <si>
    <t>1000Wx8 NSI dimmer pack</t>
  </si>
  <si>
    <t>NRD8000</t>
  </si>
  <si>
    <t>ZLEU-0002</t>
  </si>
  <si>
    <t>086402</t>
  </si>
  <si>
    <t>ZLEU-0001</t>
  </si>
  <si>
    <t>DMX to microplex</t>
  </si>
  <si>
    <t>IF501</t>
  </si>
  <si>
    <t>ZLIU-0001</t>
  </si>
  <si>
    <t>1000W inline rotary</t>
  </si>
  <si>
    <t>Hold- Almost ready</t>
  </si>
  <si>
    <t>backup</t>
  </si>
  <si>
    <t>NSI 16x2 memory light desk</t>
  </si>
  <si>
    <t>MC7016</t>
  </si>
  <si>
    <t>ZLKU-0002</t>
  </si>
  <si>
    <t>ELC 250W 24V - overhead</t>
  </si>
  <si>
    <t>40W 120V - red</t>
  </si>
  <si>
    <t>300W 82V - carousel normal</t>
  </si>
  <si>
    <t>EXR</t>
  </si>
  <si>
    <t>300W 82V - carousel bright</t>
  </si>
  <si>
    <t>EXW</t>
  </si>
  <si>
    <t>25W 120V - white</t>
  </si>
  <si>
    <t>25W 120V - blue</t>
  </si>
  <si>
    <t>100W 120V - white</t>
  </si>
  <si>
    <t>1000W 120V FEL - for Leko</t>
  </si>
  <si>
    <t>FEL</t>
  </si>
  <si>
    <t>Follow spot</t>
  </si>
  <si>
    <t>Comet</t>
  </si>
  <si>
    <t>Altman</t>
  </si>
  <si>
    <t>12x24x1" rack bolts-amps</t>
  </si>
  <si>
    <t>10-32x1" rack bolts</t>
  </si>
  <si>
    <t>purchased 1994 or 1995</t>
  </si>
  <si>
    <t>150W Speakers</t>
  </si>
  <si>
    <t>CSX38-S2</t>
  </si>
  <si>
    <t>Community</t>
  </si>
  <si>
    <t xml:space="preserve">Purchased by Will Peaver circa April2017 - Used </t>
  </si>
  <si>
    <t>400W Bi-amp speakers</t>
  </si>
  <si>
    <t>Elite E12</t>
  </si>
  <si>
    <t>Yorkville</t>
  </si>
  <si>
    <t>Estimate - repurposed from main house</t>
  </si>
  <si>
    <t>FOH Cabinets</t>
  </si>
  <si>
    <t>JBL</t>
  </si>
  <si>
    <t>Wireless xmtr/rcvr 209.000 MHz</t>
  </si>
  <si>
    <t>LX</t>
  </si>
  <si>
    <t>2308-0906</t>
  </si>
  <si>
    <t>Equalizer</t>
  </si>
  <si>
    <t>Purchased by Will Peaver circa April 2017</t>
  </si>
  <si>
    <t>estimate - unit is not functioning</t>
  </si>
  <si>
    <t>FoH Audio Console</t>
  </si>
  <si>
    <t>Subwoofers</t>
  </si>
  <si>
    <t>Precision Sound</t>
  </si>
  <si>
    <t>wireless xmtr/rcvr 176.200 Mhz</t>
  </si>
  <si>
    <t>ATW-1235</t>
  </si>
  <si>
    <t>A-T</t>
  </si>
  <si>
    <t>mic stand - floor tripod (youth)</t>
  </si>
  <si>
    <t>mic booms - with Large plastic knob (Youth)</t>
  </si>
  <si>
    <t>lapel - cardiod</t>
  </si>
  <si>
    <t>AT831CW</t>
  </si>
  <si>
    <t>synthesizer - Ensoniq KS-32 Keyboard</t>
  </si>
  <si>
    <t>KS-32</t>
  </si>
  <si>
    <t>Ensoniq</t>
  </si>
  <si>
    <t>mixer</t>
  </si>
  <si>
    <t>XRD 1200</t>
  </si>
  <si>
    <t>M1/4,ATminature</t>
  </si>
  <si>
    <t>AT-HI-Z</t>
  </si>
  <si>
    <t>balance transformer - inline</t>
  </si>
  <si>
    <t>Transformer</t>
  </si>
  <si>
    <t>560G</t>
  </si>
  <si>
    <t>balance transformer - in box</t>
  </si>
  <si>
    <t>switch - power relay unit - homebrew</t>
  </si>
  <si>
    <t>Power supply and lamp module</t>
  </si>
  <si>
    <t>PL-9</t>
  </si>
  <si>
    <t>Gemini</t>
  </si>
  <si>
    <t>PL-8</t>
  </si>
  <si>
    <t>Furman</t>
  </si>
  <si>
    <t xml:space="preserve">#701-3979098-8502609 </t>
  </si>
  <si>
    <t>FM02830A045171303914</t>
  </si>
  <si>
    <t>M-8X2</t>
  </si>
  <si>
    <t>ZPDU-A001</t>
  </si>
  <si>
    <t>Purchased and donated by todd sinclair</t>
  </si>
  <si>
    <t>stands - mic - black stacking</t>
  </si>
  <si>
    <t>Stand</t>
  </si>
  <si>
    <t>stand - synthesizer - 1 chrome, 1 black</t>
  </si>
  <si>
    <t>Borrowed - Ken Davis</t>
  </si>
  <si>
    <t>stand - overhead projector</t>
  </si>
  <si>
    <t>?, ?, 9E-03797417</t>
  </si>
  <si>
    <t>International 112</t>
  </si>
  <si>
    <t>Ross 200 monitor</t>
  </si>
  <si>
    <t>Ross</t>
  </si>
  <si>
    <t>Realistic towers</t>
  </si>
  <si>
    <t>powered monitor</t>
  </si>
  <si>
    <t>MS202</t>
  </si>
  <si>
    <t>Peavey system - bin only</t>
  </si>
  <si>
    <t>Impluse</t>
  </si>
  <si>
    <t>headphones</t>
  </si>
  <si>
    <t>T20</t>
  </si>
  <si>
    <t>Fostex</t>
  </si>
  <si>
    <t>Estimated piurchase 1984</t>
  </si>
  <si>
    <t>7E03042082 7E03042203</t>
  </si>
  <si>
    <t>floor wedges</t>
  </si>
  <si>
    <t>1245M</t>
  </si>
  <si>
    <t>9E-04204844</t>
  </si>
  <si>
    <t>Bass Cabinet</t>
  </si>
  <si>
    <t>Eq - 15x2 2/3 octave filter</t>
  </si>
  <si>
    <t>LP01817</t>
  </si>
  <si>
    <t>Digital Reverb with brick</t>
  </si>
  <si>
    <t>REV-100</t>
  </si>
  <si>
    <t>2308-0905</t>
  </si>
  <si>
    <t>Borrowed - Herb Rempel</t>
  </si>
  <si>
    <t>digital reverb</t>
  </si>
  <si>
    <t>R1000</t>
  </si>
  <si>
    <t>7A02935572</t>
  </si>
  <si>
    <t>digital delay</t>
  </si>
  <si>
    <t>IDL 655</t>
  </si>
  <si>
    <t>compressor/limiter</t>
  </si>
  <si>
    <t>163x</t>
  </si>
  <si>
    <t>dbx</t>
  </si>
  <si>
    <t>5 Disc CD player with remote</t>
  </si>
  <si>
    <t>CDP-C425</t>
  </si>
  <si>
    <t>player - CD - CDP-???? - Loaned to Al Tatem</t>
  </si>
  <si>
    <t>CDP-???</t>
  </si>
  <si>
    <t>Cassette Player</t>
  </si>
  <si>
    <t>TC RX 420</t>
  </si>
  <si>
    <t>output - 16 1/4 pairs</t>
  </si>
  <si>
    <t>PatchBay</t>
  </si>
  <si>
    <t>input - 48 pairs</t>
  </si>
  <si>
    <t>telephone - with 25' cable</t>
  </si>
  <si>
    <t>Still in Rack</t>
  </si>
  <si>
    <t>Diversity Antenna Distribution System</t>
  </si>
  <si>
    <t>ATW-D12</t>
  </si>
  <si>
    <t>Steve's Music</t>
  </si>
  <si>
    <t>6X220325</t>
  </si>
  <si>
    <t>Wireless xmtr/rcvr 202.200 Mhz</t>
  </si>
  <si>
    <t>Wireless xmtr/rcvr 193.000 Mhz</t>
  </si>
  <si>
    <t>Wireless xmtr/rcvr 193.0 Mhz</t>
  </si>
  <si>
    <t>Wireless xmtr/rcvr 171.905 Mhz</t>
  </si>
  <si>
    <t>wind socks - long - SM57</t>
  </si>
  <si>
    <t>wind socks - ball shaped</t>
  </si>
  <si>
    <t>Mic stand Clamp - long reach</t>
  </si>
  <si>
    <t>Borrowed - Dale Gloer</t>
  </si>
  <si>
    <t>mic stand - small desk with goose neck</t>
  </si>
  <si>
    <t>mic stand - large desk</t>
  </si>
  <si>
    <t>mic stand - floor tripod - old</t>
  </si>
  <si>
    <t>mic stand - floor tripod - Heavy</t>
  </si>
  <si>
    <t>mic stand - floor</t>
  </si>
  <si>
    <t>purchased in 95 or 96</t>
  </si>
  <si>
    <t>mic stand - black</t>
  </si>
  <si>
    <t>mic server tray</t>
  </si>
  <si>
    <t>Mic Drum Mount</t>
  </si>
  <si>
    <t>mic clips</t>
  </si>
  <si>
    <t>mic boom - swivel</t>
  </si>
  <si>
    <t>mic boom - short</t>
  </si>
  <si>
    <t>mic boom - long</t>
  </si>
  <si>
    <t>mic boom</t>
  </si>
  <si>
    <t>Atlas Sound</t>
  </si>
  <si>
    <t>mic adapter - double</t>
  </si>
  <si>
    <t>mic adapter - C clamp</t>
  </si>
  <si>
    <t>Wireless xmtr/rcvr 177.6 Mhz</t>
  </si>
  <si>
    <t>TD Concert</t>
  </si>
  <si>
    <t>Telex (pulpit)</t>
  </si>
  <si>
    <t>EGM-40Q</t>
  </si>
  <si>
    <t>Telex</t>
  </si>
  <si>
    <t>SM58</t>
  </si>
  <si>
    <t>silver</t>
  </si>
  <si>
    <t>Missing</t>
  </si>
  <si>
    <t>D190E</t>
  </si>
  <si>
    <t>AKG</t>
  </si>
  <si>
    <t>Drum Mic</t>
  </si>
  <si>
    <t>C418</t>
  </si>
  <si>
    <t>Shure Unisphere B 588SA</t>
  </si>
  <si>
    <t>Unisphere B 588SA</t>
  </si>
  <si>
    <t>Shure Unidyne III 5455SD</t>
  </si>
  <si>
    <t>Unidyne III 5455SD</t>
  </si>
  <si>
    <t>Shure SM58beta</t>
  </si>
  <si>
    <t>SM58 Beta</t>
  </si>
  <si>
    <t>Shure SM57</t>
  </si>
  <si>
    <t>SM57</t>
  </si>
  <si>
    <t>In AV Amp Room</t>
  </si>
  <si>
    <t>donated</t>
  </si>
  <si>
    <t>Teleconference System</t>
  </si>
  <si>
    <t>ST6000 Type 2</t>
  </si>
  <si>
    <t>Shure SM11 (lavalier)</t>
  </si>
  <si>
    <t>SM11</t>
  </si>
  <si>
    <t>Realistic PZM</t>
  </si>
  <si>
    <t>Realistic</t>
  </si>
  <si>
    <t>Boundary Mic</t>
  </si>
  <si>
    <t>GLM-100</t>
  </si>
  <si>
    <t>Crown</t>
  </si>
  <si>
    <t>head boom</t>
  </si>
  <si>
    <t>C410</t>
  </si>
  <si>
    <t>Crown PCC-160</t>
  </si>
  <si>
    <t>PCC-160</t>
  </si>
  <si>
    <t>Cardiod with 1/4" cable</t>
  </si>
  <si>
    <t>black with green strip</t>
  </si>
  <si>
    <t>D330BT</t>
  </si>
  <si>
    <t>console - with 1 brick</t>
  </si>
  <si>
    <t>Little Lite</t>
  </si>
  <si>
    <t>console</t>
  </si>
  <si>
    <t>shelf - 4 unit - extra deep</t>
  </si>
  <si>
    <t>Abiam</t>
  </si>
  <si>
    <t>shelf - 3 unit</t>
  </si>
  <si>
    <t>shelf - 1unit</t>
  </si>
  <si>
    <t>rack mount base plate</t>
  </si>
  <si>
    <t>AT8628</t>
  </si>
  <si>
    <t>rack - 16U x 24" - black (Is this also ZVHU-0002</t>
  </si>
  <si>
    <t>M 1/4 to F RCA - barrel</t>
  </si>
  <si>
    <t>Direct</t>
  </si>
  <si>
    <t>purchased in 97</t>
  </si>
  <si>
    <t>L.R. Baggs</t>
  </si>
  <si>
    <t>Direct box</t>
  </si>
  <si>
    <t>F1093</t>
  </si>
  <si>
    <t>Rapco</t>
  </si>
  <si>
    <t>direct - M XLR to F RCA</t>
  </si>
  <si>
    <t>direct - M XLR to F 1/4 - barrel</t>
  </si>
  <si>
    <t>direct - M 1/4 to F XLR - barrel</t>
  </si>
  <si>
    <t>direct - M 1/4 to F XLR</t>
  </si>
  <si>
    <t>direct - F 1/4 to M XLR</t>
  </si>
  <si>
    <t>AudioPro - 12 channel</t>
  </si>
  <si>
    <t>AudioPro</t>
  </si>
  <si>
    <t>borrowed - Andy Arnott</t>
  </si>
  <si>
    <t>8 channel</t>
  </si>
  <si>
    <t>6 channel</t>
  </si>
  <si>
    <t>Model 2</t>
  </si>
  <si>
    <t>TEAC</t>
  </si>
  <si>
    <t>630391 &amp; 385585</t>
  </si>
  <si>
    <t>24x4x2 mixer and power supply</t>
  </si>
  <si>
    <t>FME24</t>
  </si>
  <si>
    <t>Soundtrax</t>
  </si>
  <si>
    <t>24 Channel</t>
  </si>
  <si>
    <t>Soundcraft</t>
  </si>
  <si>
    <t>12x2 - in flight case</t>
  </si>
  <si>
    <t>Mark III</t>
  </si>
  <si>
    <t>XLRF,ATminature</t>
  </si>
  <si>
    <t>AT-XLRW</t>
  </si>
  <si>
    <t>XLR to XLR - 6'</t>
  </si>
  <si>
    <t>XLR to 1/4 - 12" (2 Specials)</t>
  </si>
  <si>
    <t>synth cable - DX27 cassette</t>
  </si>
  <si>
    <t>special - 1/4M to XLRM 4-pin. Used for choir rehersal. cable #99.</t>
  </si>
  <si>
    <t>speaker - grey - various lengths - 6'+</t>
  </si>
  <si>
    <t>speaker - brown zip</t>
  </si>
  <si>
    <t>speaker - black (right angles)</t>
  </si>
  <si>
    <t>Vocal Snake 12 ch</t>
  </si>
  <si>
    <t>Snake 6 ch corss-stage</t>
  </si>
  <si>
    <t>send &amp; return (Insert)</t>
  </si>
  <si>
    <t>purchased circa 1996</t>
  </si>
  <si>
    <t>stp-203</t>
  </si>
  <si>
    <t>Hosa</t>
  </si>
  <si>
    <t>monoY - M1/4,M1/4+M1/4 - 24"?</t>
  </si>
  <si>
    <t>mic - 80'</t>
  </si>
  <si>
    <t>mic - 6' XLRM to XLRF</t>
  </si>
  <si>
    <t>Rapco/Switchcraft</t>
  </si>
  <si>
    <t>mic - 6' or 10'?</t>
  </si>
  <si>
    <t>Rapco/Cannon</t>
  </si>
  <si>
    <t>mic - 6' for pulpit</t>
  </si>
  <si>
    <t>mic - 50'</t>
  </si>
  <si>
    <t>mic - 40'</t>
  </si>
  <si>
    <t>mic - 25' XLRM to XLRF</t>
  </si>
  <si>
    <t>mic - 25' - black connectors #119-124</t>
  </si>
  <si>
    <t>Switchcraft?</t>
  </si>
  <si>
    <t>mic - 25'</t>
  </si>
  <si>
    <t>mic - 18" - right angles - black</t>
  </si>
  <si>
    <t>mic - 18" - all black - right angle</t>
  </si>
  <si>
    <t>mic - 10'</t>
  </si>
  <si>
    <t>M1/4 to M1/4 - 3' - 2 each orange,yellow,blue,grey</t>
  </si>
  <si>
    <t>M1/4 to M1/4 - 10' black</t>
  </si>
  <si>
    <t>M1/4 to M rca</t>
  </si>
  <si>
    <t>M to M bantam - for the input patch bay.</t>
  </si>
  <si>
    <t>M RCA to M RCA twin zip - 40" to 48"</t>
  </si>
  <si>
    <t>M RCA to M RCA - twin zip 60" - grey &amp; black</t>
  </si>
  <si>
    <t>M RCA to M RCA - twin zip 24" - red &amp; white</t>
  </si>
  <si>
    <t>M bantam to M XLR</t>
  </si>
  <si>
    <t>M bantam to F XLR</t>
  </si>
  <si>
    <t>M 1/4 to M 1/4 patch - 36"</t>
  </si>
  <si>
    <t>M 1/4 to M 1/4 patch - 12"</t>
  </si>
  <si>
    <t>M 1/4 to M 1/4 - black coil - 8'</t>
  </si>
  <si>
    <t>M 1/4 to M 1/4 - 6' - grey moulded plastic</t>
  </si>
  <si>
    <t>M 1/4 to M 1/4 - 57" - grey and metal</t>
  </si>
  <si>
    <t>M 1/4 to M 1/4 - 30" - grey and metal</t>
  </si>
  <si>
    <t>M 1/4 to M 1/4 - 10'</t>
  </si>
  <si>
    <t>lline - 10' M1/4,M1/4</t>
  </si>
  <si>
    <t>DC power cord</t>
  </si>
  <si>
    <t>270-1534</t>
  </si>
  <si>
    <t>Book - Soundcheck: The basics of sound and sound systems</t>
  </si>
  <si>
    <t>FIleCabinet</t>
  </si>
  <si>
    <t>0-7935-3559x</t>
  </si>
  <si>
    <t>Hal-Leonard</t>
  </si>
  <si>
    <t>portable</t>
  </si>
  <si>
    <t>MPS-20</t>
  </si>
  <si>
    <t>organ - in speaker chests</t>
  </si>
  <si>
    <t>7A03095878 7A03095866 7A03095875 7A03095879</t>
  </si>
  <si>
    <t>M-4000</t>
  </si>
  <si>
    <t>0A-04597528</t>
  </si>
  <si>
    <t>KB-100</t>
  </si>
  <si>
    <t>7A03084577</t>
  </si>
  <si>
    <t>CS800</t>
  </si>
  <si>
    <t>CS400</t>
  </si>
  <si>
    <t>purchased in 1996 Fall</t>
  </si>
  <si>
    <t>AH200</t>
  </si>
  <si>
    <t>Trace-Elliot</t>
  </si>
  <si>
    <t>purchased in 1994 or 1995</t>
  </si>
  <si>
    <t>(303)3021905</t>
  </si>
  <si>
    <t>400B</t>
  </si>
  <si>
    <t>MA1505790</t>
  </si>
  <si>
    <t>amp - headphone amp with power brick</t>
  </si>
  <si>
    <t>Micro Cue</t>
  </si>
  <si>
    <t>Alesis</t>
  </si>
  <si>
    <t>amp</t>
  </si>
  <si>
    <t>MetalCabinet</t>
  </si>
  <si>
    <t>Triumph 50</t>
  </si>
  <si>
    <t>Fanon</t>
  </si>
  <si>
    <t>300-PM</t>
  </si>
  <si>
    <t>Traynor</t>
  </si>
  <si>
    <t>100W</t>
  </si>
  <si>
    <t>MPA-90</t>
  </si>
  <si>
    <t>Stereo RCAF to 1/4F with volume controls. Used for choir rehersal, with special cable 99.</t>
  </si>
  <si>
    <t>portable player to foldback amp - missing</t>
  </si>
  <si>
    <t>M1/4,FRCA - barrel</t>
  </si>
  <si>
    <t>M RCA to F RCA twin - Y line</t>
  </si>
  <si>
    <t>M bantam mini plugs - plastic</t>
  </si>
  <si>
    <t>M 1/8 to F 1/8 stereo - right angle</t>
  </si>
  <si>
    <t>M 1/4 to M RCA - 48" - grey</t>
  </si>
  <si>
    <t>M 1/4 to M 1/4 twin - insert/tip/ring - 10'</t>
  </si>
  <si>
    <t>M 1/4 to F RCA twin - Y line - mono</t>
  </si>
  <si>
    <t>M 1/4 to F RCA twin - all metal</t>
  </si>
  <si>
    <t>M 1/4 to F RCA twin - 6" grey</t>
  </si>
  <si>
    <t>M 1/4 to F 1/4 twin - black plastic</t>
  </si>
  <si>
    <t>M 1/4 to F 1/4 to M RCA - 6"</t>
  </si>
  <si>
    <t>M 1/4 stereo to F RCA twin - Y line</t>
  </si>
  <si>
    <t>M 1/4 stereo to F 1/4 twin stereo</t>
  </si>
  <si>
    <t>keyboard pedal</t>
  </si>
  <si>
    <t>F RCA twin to F XLR</t>
  </si>
  <si>
    <t>F RCA to M RCA twin Y line</t>
  </si>
  <si>
    <t>F 1/4 to F 1/4</t>
  </si>
  <si>
    <t>double line polarity reversing F1/4</t>
  </si>
  <si>
    <t>DispositionDestination</t>
  </si>
  <si>
    <t>DisposedComment</t>
  </si>
  <si>
    <t>DisposedValue</t>
  </si>
  <si>
    <t>DisposedYear</t>
  </si>
  <si>
    <t>Disposition</t>
  </si>
  <si>
    <t>EolYear</t>
  </si>
  <si>
    <t>AcqYear</t>
  </si>
  <si>
    <t>Comments</t>
  </si>
  <si>
    <t>Invoice</t>
  </si>
  <si>
    <t>PurcFrom</t>
  </si>
  <si>
    <t>PurcDate</t>
  </si>
  <si>
    <t>InService</t>
  </si>
  <si>
    <t>SN</t>
  </si>
  <si>
    <t>Desc</t>
  </si>
  <si>
    <t>Type</t>
  </si>
  <si>
    <t>Location</t>
  </si>
  <si>
    <t>Building</t>
  </si>
  <si>
    <t>Model</t>
  </si>
  <si>
    <t>Manufacturer</t>
  </si>
  <si>
    <t>AcqValue</t>
  </si>
  <si>
    <t>UnitValue</t>
  </si>
  <si>
    <t>Qty</t>
  </si>
  <si>
    <t>Category</t>
  </si>
  <si>
    <t>AssetTag</t>
  </si>
  <si>
    <t>SDI-HDMI for ATEM Key</t>
  </si>
  <si>
    <t>2309-1600</t>
  </si>
  <si>
    <t>CONVCMIC/HS03G/WPSU</t>
  </si>
  <si>
    <t>2309-1601</t>
  </si>
  <si>
    <t>CONVCMIC/SH03G/WPSU</t>
  </si>
  <si>
    <t>for Projector (HDMI-SDI)</t>
  </si>
  <si>
    <t>for Projector (SDI-HDMI)</t>
  </si>
  <si>
    <t>2307-1821</t>
  </si>
  <si>
    <t>Barrel Connector</t>
  </si>
  <si>
    <t xml:space="preserve">feeds web presenter and decklink - SDI to HDMI </t>
  </si>
  <si>
    <t>youthswitch</t>
  </si>
  <si>
    <t>SouthWall</t>
  </si>
  <si>
    <t>TL-SF1005D</t>
  </si>
  <si>
    <t>5-port switch</t>
  </si>
  <si>
    <t>NRPU-0001</t>
  </si>
  <si>
    <t>D-Link</t>
  </si>
  <si>
    <t>Router</t>
  </si>
  <si>
    <t>Router and WAP</t>
  </si>
  <si>
    <t>NAPU-B002</t>
  </si>
  <si>
    <t>Ubiquity</t>
  </si>
  <si>
    <t>LOCOM2</t>
  </si>
  <si>
    <t>Link</t>
  </si>
  <si>
    <t>Radio Link</t>
  </si>
  <si>
    <t>waste</t>
  </si>
  <si>
    <t>2309-2503</t>
  </si>
  <si>
    <t>Rodam</t>
  </si>
  <si>
    <t>TD 100</t>
  </si>
  <si>
    <t>Acoustic Guitar</t>
  </si>
  <si>
    <t>2309-2504</t>
  </si>
  <si>
    <t>Electronic waste</t>
  </si>
  <si>
    <t>C01205 0710 11661</t>
  </si>
  <si>
    <t>2309-3001</t>
  </si>
  <si>
    <t>2309-3002</t>
  </si>
  <si>
    <t>2309-3003</t>
  </si>
  <si>
    <t>2309-3004</t>
  </si>
  <si>
    <t>Stage Pillar Ch41 / Dmx62</t>
  </si>
  <si>
    <t>Stage Pillar Ch42 / Dmx68</t>
  </si>
  <si>
    <t>Stage Pillar Ch43 / Dmx74</t>
  </si>
  <si>
    <t>Stage Pillar Ch44 / Dmx 80</t>
  </si>
  <si>
    <t>Power</t>
  </si>
  <si>
    <t>DMX Repeater, 8-way</t>
  </si>
  <si>
    <t>rear terminal strip</t>
  </si>
  <si>
    <t>2310-0211</t>
  </si>
  <si>
    <t>2310-0212</t>
  </si>
  <si>
    <t>2310-0213</t>
  </si>
  <si>
    <t>DP-415R</t>
  </si>
  <si>
    <t>Color-Q</t>
  </si>
  <si>
    <t>Door</t>
  </si>
  <si>
    <t>4-Channel Dimmer</t>
  </si>
  <si>
    <t>Rotator Controller</t>
  </si>
  <si>
    <t>2310-0215</t>
  </si>
  <si>
    <t>2310-0216</t>
  </si>
  <si>
    <t>Echo Inspire E1008</t>
  </si>
  <si>
    <t>2310-0220</t>
  </si>
  <si>
    <t>EDMXC</t>
  </si>
  <si>
    <t>2310-0219</t>
  </si>
  <si>
    <t>DMX Scene Controller</t>
  </si>
  <si>
    <t>E25010</t>
  </si>
  <si>
    <t>Enclosure</t>
  </si>
  <si>
    <t>EastBar</t>
  </si>
  <si>
    <t>WestBar</t>
  </si>
  <si>
    <t>2310-0501</t>
  </si>
  <si>
    <t xml:space="preserve">EchoAccess Interface </t>
  </si>
  <si>
    <t>Bluetooth Receiver</t>
  </si>
  <si>
    <t>2310-1601</t>
  </si>
  <si>
    <t>unk</t>
  </si>
  <si>
    <t>Pro7 Video Input</t>
  </si>
  <si>
    <t>Yellow label with suffix only.</t>
  </si>
  <si>
    <t>unused</t>
  </si>
  <si>
    <t>Near ladder</t>
  </si>
  <si>
    <t>Near power panel</t>
  </si>
  <si>
    <t>Windows PC with PowerPoint</t>
  </si>
  <si>
    <t>2310-1700</t>
  </si>
  <si>
    <t>Large TV</t>
  </si>
  <si>
    <t>KD-75X80J</t>
  </si>
  <si>
    <t>UCANM01017</t>
  </si>
  <si>
    <t>Meter Bridge (MB1000) SN#YANM01016</t>
  </si>
  <si>
    <t>Office</t>
  </si>
  <si>
    <t>CameraBox</t>
  </si>
  <si>
    <t>1704-0100</t>
  </si>
  <si>
    <t>WEUK6902372</t>
  </si>
  <si>
    <t>MODX8</t>
  </si>
  <si>
    <t>CANBBM01015</t>
  </si>
  <si>
    <t>2860352</t>
  </si>
  <si>
    <t>2107-2900</t>
  </si>
  <si>
    <t>Canada Computers</t>
  </si>
  <si>
    <t>ARMU00442542</t>
  </si>
  <si>
    <t>#350224</t>
  </si>
  <si>
    <t>#701-5652490-6821826</t>
  </si>
  <si>
    <t>#293883</t>
  </si>
  <si>
    <t>#3154893</t>
  </si>
  <si>
    <t>#328500</t>
  </si>
  <si>
    <t>#ARM00537642</t>
  </si>
  <si>
    <t>ARRH00286105</t>
  </si>
  <si>
    <t>ARRH00255415</t>
  </si>
  <si>
    <t>#2876621</t>
  </si>
  <si>
    <t>#ARMU00439225</t>
  </si>
  <si>
    <t>#263880</t>
  </si>
  <si>
    <t>#335445</t>
  </si>
  <si>
    <t>#702-9572581-4481011</t>
  </si>
  <si>
    <t>#701-8222525-5790613</t>
  </si>
  <si>
    <t>Likely April 1 2017</t>
  </si>
  <si>
    <t>4TB My Passport harddrive (orange)</t>
  </si>
  <si>
    <t>Dante 2Ch Output RefMon</t>
  </si>
  <si>
    <t>DMX-Ketra Mesh Controller</t>
  </si>
  <si>
    <t>2310-2200</t>
  </si>
  <si>
    <t>JT-DBE</t>
  </si>
  <si>
    <t>Bass</t>
  </si>
  <si>
    <t>Bass Guitar DI</t>
  </si>
  <si>
    <t>2310-2201</t>
  </si>
  <si>
    <t xml:space="preserve">PRODI </t>
  </si>
  <si>
    <t>Row Labels</t>
  </si>
  <si>
    <t>(blank)</t>
  </si>
  <si>
    <t>Grand Total</t>
  </si>
  <si>
    <t>Sum of AcqValue</t>
  </si>
  <si>
    <t>Tested 2023-10-23 = ok</t>
  </si>
  <si>
    <t>2310-2401</t>
  </si>
  <si>
    <t>2310-2403</t>
  </si>
  <si>
    <t>2310-2404</t>
  </si>
  <si>
    <t>Boss KTN-ART 2</t>
  </si>
  <si>
    <t>EG Amp</t>
  </si>
  <si>
    <t>A6N4361</t>
  </si>
  <si>
    <t>2310-2405</t>
  </si>
  <si>
    <t>Cabinet</t>
  </si>
  <si>
    <t>2310-2406</t>
  </si>
  <si>
    <t>Direct Box</t>
  </si>
  <si>
    <t>2310-2407</t>
  </si>
  <si>
    <t>PROD2</t>
  </si>
  <si>
    <t>PRODI</t>
  </si>
  <si>
    <t>Direct Box - Stereo</t>
  </si>
  <si>
    <t>2310-2408</t>
  </si>
  <si>
    <t>Synth</t>
  </si>
  <si>
    <t>tested 2020-10-12</t>
  </si>
  <si>
    <t>2310-2409</t>
  </si>
  <si>
    <t>Para Acoustic</t>
  </si>
  <si>
    <t>Active Direct Box</t>
  </si>
  <si>
    <t>2310-2500</t>
  </si>
  <si>
    <t>16+3 100 foot snake</t>
  </si>
  <si>
    <t>16+3</t>
  </si>
  <si>
    <t>FoH Crossover</t>
  </si>
  <si>
    <t>Cost estimated</t>
  </si>
  <si>
    <t>very old - runs from desk to stage rack</t>
  </si>
  <si>
    <t>Stage rack on wheels</t>
  </si>
  <si>
    <t>FoH rack at rear desk</t>
  </si>
  <si>
    <t>Have asked mary for invoice</t>
  </si>
  <si>
    <t>Keyboard DI</t>
  </si>
  <si>
    <t>missing</t>
  </si>
  <si>
    <t>2311-0200</t>
  </si>
  <si>
    <t>2311-0201</t>
  </si>
  <si>
    <t>2311-0202</t>
  </si>
  <si>
    <t>2311-0203</t>
  </si>
  <si>
    <t>2311-0206</t>
  </si>
  <si>
    <t>2311-0207</t>
  </si>
  <si>
    <t>2311-0204</t>
  </si>
  <si>
    <t>YX10</t>
  </si>
  <si>
    <t>150W</t>
  </si>
  <si>
    <t>2311-0205</t>
  </si>
  <si>
    <t>estimated value - likley purchased by will peaver</t>
  </si>
  <si>
    <t>2311-0208</t>
  </si>
  <si>
    <t>Hercules</t>
  </si>
  <si>
    <t>FoH Speaker Tripod Stand</t>
  </si>
  <si>
    <t>2311-0209</t>
  </si>
  <si>
    <t>NorthStorage</t>
  </si>
  <si>
    <t>2311-0216</t>
  </si>
  <si>
    <t>2311-0217</t>
  </si>
  <si>
    <t>2311-0218</t>
  </si>
  <si>
    <t>Eden</t>
  </si>
  <si>
    <t>D212XLT</t>
  </si>
  <si>
    <t xml:space="preserve">estimated cost. </t>
  </si>
  <si>
    <t>2311-0219</t>
  </si>
  <si>
    <t>Schlagwerk</t>
  </si>
  <si>
    <t>CPSXMA</t>
  </si>
  <si>
    <t>Cajon</t>
  </si>
  <si>
    <t>estimated cost</t>
  </si>
  <si>
    <t>Keyboard Amp</t>
  </si>
  <si>
    <t>M-4000 Amp</t>
  </si>
  <si>
    <t>Disposed</t>
  </si>
  <si>
    <t>ART</t>
  </si>
  <si>
    <t>floor/corner</t>
  </si>
  <si>
    <t>Ultimate Support Systems</t>
  </si>
  <si>
    <t>2311-0500</t>
  </si>
  <si>
    <t>2311-0501</t>
  </si>
  <si>
    <t>Tripod Speaker Stand with stow bag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</si>
</sst>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&quot;$&quot;* #,##0.00_-;\-&quot;$&quot;* #,##0.00_-;_-&quot;$&quot;* &quot;-&quot;??_-;_-@_-"/>
    <numFmt numFmtId="165" formatCode="dd/mm/yy;@"/>
    <numFmt numFmtId="166" formatCode="&quot;$&quot;#,##0"/>
  </numFmts>
  <fonts count="14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11lrg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ArialMT"/>
    </font>
    <font>
      <sz val="12"/>
      <color theme="1"/>
      <name val="Helvetica"/>
      <family val="2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Helvetica"/>
      <family val="2"/>
    </font>
    <font>
      <sz val="11"/>
      <color rgb="FF000000"/>
      <name val="Arial"/>
      <family val="2"/>
    </font>
    <font>
      <sz val="9"/>
      <color theme="1"/>
      <name val="Helvetica"/>
      <family val="2"/>
    </font>
    <font>
      <b/>
      <sz val="12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rgb="FF8EA9DB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9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9" fontId="0" fillId="0" borderId="0" xfId="0" applyNumberFormat="1"/>
    <xf numFmtId="0" fontId="0" fillId="3" borderId="0" xfId="0" applyFill="1"/>
    <xf numFmtId="0" fontId="0" fillId="6" borderId="0" xfId="0" applyFill="1"/>
    <xf numFmtId="0" fontId="2" fillId="0" borderId="0" xfId="0" applyFont="1"/>
    <xf numFmtId="0" fontId="0" fillId="2" borderId="1" xfId="0" applyFill="1" applyBorder="1"/>
    <xf numFmtId="0" fontId="0" fillId="2" borderId="1" xfId="0" applyFill="1" applyBorder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3" borderId="1" xfId="0" applyFill="1" applyBorder="1"/>
    <xf numFmtId="0" fontId="0" fillId="3" borderId="1" xfId="0" applyFill="1" applyBorder="1" applyAlignment="1">
      <alignment horizontal="left"/>
    </xf>
    <xf numFmtId="0" fontId="0" fillId="3" borderId="1" xfId="0" applyFill="1" applyBorder="1" applyAlignment="1">
      <alignment horizontal="center"/>
    </xf>
    <xf numFmtId="17" fontId="0" fillId="0" borderId="1" xfId="0" applyNumberFormat="1" applyBorder="1"/>
    <xf numFmtId="14" fontId="0" fillId="2" borderId="1" xfId="0" applyNumberFormat="1" applyFill="1" applyBorder="1"/>
    <xf numFmtId="17" fontId="0" fillId="2" borderId="1" xfId="0" applyNumberFormat="1" applyFill="1" applyBorder="1"/>
    <xf numFmtId="0" fontId="4" fillId="0" borderId="1" xfId="0" applyFont="1" applyBorder="1"/>
    <xf numFmtId="0" fontId="4" fillId="2" borderId="1" xfId="0" applyFont="1" applyFill="1" applyBorder="1"/>
    <xf numFmtId="0" fontId="9" fillId="3" borderId="1" xfId="0" applyFont="1" applyFill="1" applyBorder="1"/>
    <xf numFmtId="11" fontId="0" fillId="0" borderId="1" xfId="0" applyNumberFormat="1" applyBorder="1" applyAlignment="1">
      <alignment horizontal="left"/>
    </xf>
    <xf numFmtId="11" fontId="0" fillId="2" borderId="1" xfId="0" applyNumberFormat="1" applyFill="1" applyBorder="1" applyAlignment="1">
      <alignment horizontal="left"/>
    </xf>
    <xf numFmtId="0" fontId="9" fillId="2" borderId="1" xfId="0" applyFont="1" applyFill="1" applyBorder="1"/>
    <xf numFmtId="0" fontId="4" fillId="3" borderId="1" xfId="0" applyFont="1" applyFill="1" applyBorder="1"/>
    <xf numFmtId="14" fontId="0" fillId="3" borderId="1" xfId="0" applyNumberFormat="1" applyFill="1" applyBorder="1"/>
    <xf numFmtId="16" fontId="0" fillId="3" borderId="1" xfId="0" applyNumberFormat="1" applyFill="1" applyBorder="1"/>
    <xf numFmtId="165" fontId="0" fillId="2" borderId="1" xfId="0" applyNumberFormat="1" applyFill="1" applyBorder="1"/>
    <xf numFmtId="165" fontId="0" fillId="0" borderId="1" xfId="0" applyNumberFormat="1" applyBorder="1"/>
    <xf numFmtId="2" fontId="0" fillId="2" borderId="1" xfId="0" applyNumberFormat="1" applyFill="1" applyBorder="1"/>
    <xf numFmtId="2" fontId="0" fillId="0" borderId="1" xfId="0" applyNumberFormat="1" applyBorder="1"/>
    <xf numFmtId="0" fontId="0" fillId="6" borderId="1" xfId="0" applyFill="1" applyBorder="1"/>
    <xf numFmtId="0" fontId="4" fillId="6" borderId="1" xfId="0" applyFont="1" applyFill="1" applyBorder="1"/>
    <xf numFmtId="0" fontId="0" fillId="6" borderId="1" xfId="0" applyFill="1" applyBorder="1" applyAlignment="1">
      <alignment horizontal="left"/>
    </xf>
    <xf numFmtId="14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16" fontId="0" fillId="0" borderId="1" xfId="0" applyNumberFormat="1" applyBorder="1"/>
    <xf numFmtId="16" fontId="0" fillId="2" borderId="1" xfId="0" applyNumberFormat="1" applyFill="1" applyBorder="1"/>
    <xf numFmtId="0" fontId="9" fillId="0" borderId="1" xfId="0" applyFont="1" applyBorder="1"/>
    <xf numFmtId="0" fontId="11" fillId="2" borderId="1" xfId="0" applyFont="1" applyFill="1" applyBorder="1"/>
    <xf numFmtId="0" fontId="0" fillId="2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10" fillId="2" borderId="1" xfId="0" applyFont="1" applyFill="1" applyBorder="1"/>
    <xf numFmtId="0" fontId="5" fillId="2" borderId="1" xfId="0" applyFont="1" applyFill="1" applyBorder="1"/>
    <xf numFmtId="0" fontId="5" fillId="0" borderId="1" xfId="0" applyFont="1" applyBorder="1"/>
    <xf numFmtId="0" fontId="9" fillId="0" borderId="1" xfId="0" applyFont="1" applyBorder="1" applyAlignment="1">
      <alignment horizontal="left"/>
    </xf>
    <xf numFmtId="0" fontId="9" fillId="2" borderId="1" xfId="0" applyFont="1" applyFill="1" applyBorder="1" applyAlignment="1">
      <alignment horizontal="left"/>
    </xf>
    <xf numFmtId="164" fontId="0" fillId="0" borderId="1" xfId="1" applyFont="1" applyBorder="1"/>
    <xf numFmtId="164" fontId="0" fillId="2" borderId="1" xfId="1" applyFont="1" applyFill="1" applyBorder="1"/>
    <xf numFmtId="164" fontId="4" fillId="0" borderId="1" xfId="1" applyFont="1" applyBorder="1"/>
    <xf numFmtId="164" fontId="4" fillId="2" borderId="1" xfId="1" applyFont="1" applyFill="1" applyBorder="1"/>
    <xf numFmtId="2" fontId="4" fillId="0" borderId="1" xfId="0" applyNumberFormat="1" applyFont="1" applyBorder="1"/>
    <xf numFmtId="2" fontId="4" fillId="2" borderId="1" xfId="0" applyNumberFormat="1" applyFont="1" applyFill="1" applyBorder="1"/>
    <xf numFmtId="0" fontId="6" fillId="2" borderId="1" xfId="0" applyFont="1" applyFill="1" applyBorder="1"/>
    <xf numFmtId="0" fontId="0" fillId="2" borderId="1" xfId="0" applyFill="1" applyBorder="1" applyAlignment="1">
      <alignment horizontal="left" vertical="top"/>
    </xf>
    <xf numFmtId="0" fontId="6" fillId="0" borderId="1" xfId="0" applyFont="1" applyBorder="1"/>
    <xf numFmtId="4" fontId="0" fillId="2" borderId="1" xfId="0" applyNumberFormat="1" applyFill="1" applyBorder="1"/>
    <xf numFmtId="4" fontId="0" fillId="0" borderId="1" xfId="0" applyNumberFormat="1" applyBorder="1"/>
    <xf numFmtId="0" fontId="8" fillId="0" borderId="1" xfId="0" applyFont="1" applyBorder="1"/>
    <xf numFmtId="0" fontId="8" fillId="2" borderId="1" xfId="0" applyFont="1" applyFill="1" applyBorder="1"/>
    <xf numFmtId="0" fontId="7" fillId="2" borderId="1" xfId="0" applyFont="1" applyFill="1" applyBorder="1"/>
    <xf numFmtId="0" fontId="7" fillId="0" borderId="1" xfId="0" applyFont="1" applyBorder="1"/>
    <xf numFmtId="0" fontId="3" fillId="0" borderId="1" xfId="0" applyFont="1" applyBorder="1"/>
    <xf numFmtId="0" fontId="4" fillId="7" borderId="2" xfId="0" applyFont="1" applyFill="1" applyBorder="1"/>
    <xf numFmtId="0" fontId="0" fillId="2" borderId="2" xfId="0" applyFill="1" applyBorder="1"/>
    <xf numFmtId="0" fontId="12" fillId="2" borderId="1" xfId="0" applyFont="1" applyFill="1" applyBorder="1"/>
    <xf numFmtId="49" fontId="4" fillId="0" borderId="1" xfId="0" applyNumberFormat="1" applyFont="1" applyBorder="1"/>
    <xf numFmtId="49" fontId="4" fillId="2" borderId="1" xfId="0" applyNumberFormat="1" applyFont="1" applyFill="1" applyBorder="1"/>
    <xf numFmtId="49" fontId="4" fillId="3" borderId="1" xfId="0" applyNumberFormat="1" applyFont="1" applyFill="1" applyBorder="1"/>
    <xf numFmtId="49" fontId="0" fillId="2" borderId="1" xfId="0" applyNumberFormat="1" applyFill="1" applyBorder="1"/>
    <xf numFmtId="49" fontId="0" fillId="0" borderId="1" xfId="0" applyNumberFormat="1" applyBorder="1"/>
    <xf numFmtId="49" fontId="0" fillId="3" borderId="1" xfId="0" applyNumberFormat="1" applyFill="1" applyBorder="1"/>
    <xf numFmtId="49" fontId="4" fillId="2" borderId="2" xfId="0" applyNumberFormat="1" applyFont="1" applyFill="1" applyBorder="1"/>
    <xf numFmtId="49" fontId="0" fillId="0" borderId="2" xfId="0" applyNumberFormat="1" applyBorder="1"/>
    <xf numFmtId="0" fontId="0" fillId="4" borderId="1" xfId="0" applyFill="1" applyBorder="1"/>
    <xf numFmtId="49" fontId="0" fillId="4" borderId="1" xfId="0" applyNumberFormat="1" applyFill="1" applyBorder="1"/>
    <xf numFmtId="0" fontId="4" fillId="5" borderId="1" xfId="0" applyFont="1" applyFill="1" applyBorder="1"/>
    <xf numFmtId="49" fontId="13" fillId="8" borderId="0" xfId="0" applyNumberFormat="1" applyFont="1" applyFill="1"/>
    <xf numFmtId="0" fontId="13" fillId="8" borderId="0" xfId="0" applyFont="1" applyFill="1"/>
    <xf numFmtId="0" fontId="13" fillId="8" borderId="0" xfId="0" applyFont="1" applyFill="1" applyAlignment="1">
      <alignment horizontal="left"/>
    </xf>
    <xf numFmtId="0" fontId="13" fillId="8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 indent="1"/>
    </xf>
    <xf numFmtId="166" fontId="0" fillId="0" borderId="0" xfId="0" applyNumberFormat="1"/>
    <xf numFmtId="49" fontId="0" fillId="2" borderId="0" xfId="0" applyNumberFormat="1" applyFill="1"/>
    <xf numFmtId="0" fontId="0" fillId="2" borderId="0" xfId="0" applyFill="1"/>
    <xf numFmtId="0" fontId="0" fillId="2" borderId="0" xfId="0" applyFill="1" applyAlignment="1">
      <alignment horizontal="left"/>
    </xf>
    <xf numFmtId="0" fontId="0" fillId="2" borderId="0" xfId="0" applyFill="1" applyAlignment="1">
      <alignment horizontal="center"/>
    </xf>
    <xf numFmtId="164" fontId="13" fillId="8" borderId="0" xfId="1" applyFont="1" applyFill="1"/>
    <xf numFmtId="164" fontId="0" fillId="2" borderId="0" xfId="1" applyFont="1" applyFill="1" applyBorder="1"/>
    <xf numFmtId="164" fontId="0" fillId="0" borderId="0" xfId="1" applyFont="1"/>
  </cellXfs>
  <cellStyles count="2">
    <cellStyle name="Currency" xfId="1" builtinId="4"/>
    <cellStyle name="Normal" xfId="0" builtinId="0"/>
  </cellStyles>
  <dxfs count="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donert/Documents/UACTech/SystemDocumentation/TechInventory.xlsx" TargetMode="External"/><Relationship Id="rId1" Type="http://schemas.openxmlformats.org/officeDocument/2006/relationships/externalLinkPath" Target="/Users/donert/Documents/UACTech/SystemDocumentation/TechInven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New Wireless2017"/>
      <sheetName val="mixer costs"/>
      <sheetName val="wireshark filters"/>
      <sheetName val="RackLayout"/>
      <sheetName val="Credentials"/>
      <sheetName val="Software"/>
      <sheetName val="Dante"/>
      <sheetName val="misc"/>
      <sheetName val="Discarded"/>
      <sheetName val="Further"/>
      <sheetName val="DMX counts"/>
      <sheetName val="DMX.Details"/>
      <sheetName val="CS40.Playback"/>
      <sheetName val="TeamOrg"/>
      <sheetName val="TeamStructure"/>
      <sheetName val="TeamSkill"/>
      <sheetName val="People"/>
      <sheetName val="PeopleSkill"/>
    </sheetNames>
    <sheetDataSet>
      <sheetData sheetId="0" refreshError="1"/>
      <sheetData sheetId="1">
        <row r="2">
          <cell r="I2">
            <v>0.13742299999999999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221.685199768515" createdVersion="8" refreshedVersion="8" minRefreshableVersion="3" recordCount="658" xr:uid="{E66DDAA0-F298-8B46-8232-1F7A29D8F035}">
  <cacheSource type="worksheet">
    <worksheetSource name="Table2"/>
  </cacheSource>
  <cacheFields count="26">
    <cacheField name="AssetTag" numFmtId="0">
      <sharedItems containsBlank="1"/>
    </cacheField>
    <cacheField name="Category" numFmtId="0">
      <sharedItems containsBlank="1" count="8">
        <s v="Audio"/>
        <s v="Power"/>
        <s v="Misc"/>
        <s v="Lighting"/>
        <s v="Music"/>
        <s v="Video"/>
        <m/>
        <s v="Network"/>
      </sharedItems>
    </cacheField>
    <cacheField name="Qty" numFmtId="0">
      <sharedItems containsString="0" containsBlank="1" containsNumber="1" containsInteger="1" minValue="0" maxValue="30"/>
    </cacheField>
    <cacheField name="UnitValue" numFmtId="0">
      <sharedItems containsString="0" containsBlank="1" containsNumber="1" minValue="0" maxValue="27529"/>
    </cacheField>
    <cacheField name="AcqValue" numFmtId="0">
      <sharedItems containsString="0" containsBlank="1" containsNumber="1" minValue="0" maxValue="27529"/>
    </cacheField>
    <cacheField name="Manufacturer" numFmtId="0">
      <sharedItems containsBlank="1"/>
    </cacheField>
    <cacheField name="Model" numFmtId="0">
      <sharedItems containsBlank="1" containsMixedTypes="1" containsNumber="1" containsInteger="1" minValue="122" maxValue="74200"/>
    </cacheField>
    <cacheField name="Building" numFmtId="0">
      <sharedItems containsBlank="1"/>
    </cacheField>
    <cacheField name="Floor" numFmtId="0">
      <sharedItems containsBlank="1" containsMixedTypes="1" containsNumber="1" containsInteger="1" minValue="1" maxValue="1"/>
    </cacheField>
    <cacheField name="Room" numFmtId="0">
      <sharedItems containsBlank="1"/>
    </cacheField>
    <cacheField name="Location" numFmtId="0">
      <sharedItems containsBlank="1"/>
    </cacheField>
    <cacheField name="Type" numFmtId="0">
      <sharedItems containsBlank="1"/>
    </cacheField>
    <cacheField name="Desc" numFmtId="0">
      <sharedItems containsBlank="1"/>
    </cacheField>
    <cacheField name="SN" numFmtId="0">
      <sharedItems containsBlank="1" containsMixedTypes="1" containsNumber="1" containsInteger="1" minValue="1" maxValue="1222030071"/>
    </cacheField>
    <cacheField name="InService" numFmtId="0">
      <sharedItems containsBlank="1" count="4">
        <s v="NA"/>
        <s v="N"/>
        <s v="Y"/>
        <m/>
      </sharedItems>
    </cacheField>
    <cacheField name="PurcDate" numFmtId="0">
      <sharedItems containsNonDate="0" containsDate="1" containsString="0" containsBlank="1" minDate="1987-11-01T00:00:00" maxDate="2023-12-07T00:00:00"/>
    </cacheField>
    <cacheField name="PurcFrom" numFmtId="0">
      <sharedItems containsBlank="1"/>
    </cacheField>
    <cacheField name="Invoice" numFmtId="0">
      <sharedItems containsBlank="1" containsMixedTypes="1" containsNumber="1" containsInteger="1" minValue="549" maxValue="260713"/>
    </cacheField>
    <cacheField name="Comments" numFmtId="0">
      <sharedItems containsDate="1" containsBlank="1" containsMixedTypes="1" minDate="1996-03-07T00:00:00" maxDate="1997-09-02T00:00:00"/>
    </cacheField>
    <cacheField name="AcqYear" numFmtId="0">
      <sharedItems containsString="0" containsBlank="1" containsNumber="1" containsInteger="1" minValue="1984" maxValue="2023"/>
    </cacheField>
    <cacheField name="EolYear" numFmtId="0">
      <sharedItems containsBlank="1" containsMixedTypes="1" containsNumber="1" containsInteger="1" minValue="1997" maxValue="2050"/>
    </cacheField>
    <cacheField name="Disposition" numFmtId="0">
      <sharedItems containsBlank="1"/>
    </cacheField>
    <cacheField name="DisposedYear" numFmtId="0">
      <sharedItems containsString="0" containsBlank="1" containsNumber="1" containsInteger="1" minValue="2018" maxValue="2023"/>
    </cacheField>
    <cacheField name="DisposedValue" numFmtId="0">
      <sharedItems containsString="0" containsBlank="1" containsNumber="1" containsInteger="1" minValue="0" maxValue="700"/>
    </cacheField>
    <cacheField name="DisposedComment" numFmtId="0">
      <sharedItems containsBlank="1"/>
    </cacheField>
    <cacheField name="DispositionDestin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8">
  <r>
    <m/>
    <x v="0"/>
    <n v="1"/>
    <n v="1"/>
    <n v="1"/>
    <s v="Homebrew"/>
    <m/>
    <m/>
    <m/>
    <m/>
    <m/>
    <s v="Adapter"/>
    <s v="double line polarity reversing F1/4"/>
    <m/>
    <x v="0"/>
    <m/>
    <m/>
    <m/>
    <m/>
    <m/>
    <n v="2050"/>
    <s v="N"/>
    <m/>
    <m/>
    <m/>
    <m/>
  </r>
  <r>
    <m/>
    <x v="0"/>
    <n v="0"/>
    <n v="0.5"/>
    <n v="0"/>
    <m/>
    <m/>
    <m/>
    <m/>
    <m/>
    <m/>
    <s v="Adapter"/>
    <s v="F 1/4 to F 1/4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F RCA to M RCA twin Y line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F RCA twin to F XLR"/>
    <m/>
    <x v="0"/>
    <m/>
    <m/>
    <m/>
    <m/>
    <m/>
    <n v="2050"/>
    <s v="N"/>
    <m/>
    <m/>
    <m/>
    <m/>
  </r>
  <r>
    <m/>
    <x v="0"/>
    <n v="1"/>
    <n v="50"/>
    <n v="50"/>
    <m/>
    <m/>
    <m/>
    <m/>
    <m/>
    <m/>
    <s v="Adapter"/>
    <s v="keyboard pedal"/>
    <m/>
    <x v="0"/>
    <m/>
    <m/>
    <m/>
    <m/>
    <m/>
    <n v="2030"/>
    <s v="N"/>
    <m/>
    <m/>
    <m/>
    <m/>
  </r>
  <r>
    <m/>
    <x v="0"/>
    <n v="0"/>
    <n v="0.5"/>
    <n v="0"/>
    <m/>
    <m/>
    <m/>
    <m/>
    <m/>
    <m/>
    <s v="Adapter"/>
    <s v="M 1/4 stereo to F 1/4 twin stereo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M 1/4 stereo to F RCA twin - Y line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M 1/4 to F 1/4 to M RCA - 6&quot;"/>
    <m/>
    <x v="0"/>
    <m/>
    <m/>
    <m/>
    <m/>
    <m/>
    <n v="2050"/>
    <s v="N"/>
    <m/>
    <m/>
    <m/>
    <m/>
  </r>
  <r>
    <m/>
    <x v="0"/>
    <n v="2"/>
    <n v="0.5"/>
    <n v="1"/>
    <m/>
    <m/>
    <m/>
    <m/>
    <m/>
    <m/>
    <s v="Adapter"/>
    <s v="M 1/4 to F 1/4 twin - black plastic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M 1/4 to F RCA twin - 6&quot; grey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M 1/4 to F RCA twin - all metal"/>
    <m/>
    <x v="0"/>
    <m/>
    <m/>
    <m/>
    <m/>
    <m/>
    <n v="2050"/>
    <s v="N"/>
    <m/>
    <m/>
    <m/>
    <m/>
  </r>
  <r>
    <m/>
    <x v="0"/>
    <n v="3"/>
    <n v="0.5"/>
    <n v="1.5"/>
    <m/>
    <m/>
    <m/>
    <m/>
    <m/>
    <m/>
    <s v="Adapter"/>
    <s v="M 1/4 to F RCA twin - Y line - mono"/>
    <m/>
    <x v="0"/>
    <m/>
    <m/>
    <m/>
    <m/>
    <m/>
    <n v="2050"/>
    <s v="N"/>
    <m/>
    <m/>
    <m/>
    <m/>
  </r>
  <r>
    <m/>
    <x v="0"/>
    <n v="2"/>
    <n v="10"/>
    <n v="20"/>
    <m/>
    <m/>
    <m/>
    <m/>
    <m/>
    <m/>
    <s v="Adapter"/>
    <s v="M 1/4 to M 1/4 twin - insert/tip/ring - 10'"/>
    <m/>
    <x v="0"/>
    <m/>
    <m/>
    <m/>
    <m/>
    <m/>
    <n v="2050"/>
    <s v="N"/>
    <m/>
    <m/>
    <m/>
    <m/>
  </r>
  <r>
    <m/>
    <x v="0"/>
    <n v="1"/>
    <n v="1"/>
    <n v="1"/>
    <m/>
    <m/>
    <m/>
    <m/>
    <m/>
    <m/>
    <s v="Adapter"/>
    <s v="M 1/4 to M RCA - 48&quot; - grey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M 1/8 to F 1/8 stereo - right angle"/>
    <m/>
    <x v="0"/>
    <m/>
    <m/>
    <m/>
    <m/>
    <m/>
    <n v="2050"/>
    <s v="N"/>
    <m/>
    <m/>
    <m/>
    <m/>
  </r>
  <r>
    <m/>
    <x v="0"/>
    <n v="10"/>
    <n v="0.5"/>
    <n v="5"/>
    <m/>
    <m/>
    <m/>
    <m/>
    <m/>
    <m/>
    <s v="Adapter"/>
    <s v="M bantam mini plugs - plastic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M RCA to F RCA twin - Y line"/>
    <m/>
    <x v="0"/>
    <m/>
    <m/>
    <m/>
    <m/>
    <m/>
    <n v="2050"/>
    <s v="N"/>
    <m/>
    <m/>
    <m/>
    <m/>
  </r>
  <r>
    <m/>
    <x v="0"/>
    <n v="2"/>
    <n v="1"/>
    <n v="2"/>
    <m/>
    <m/>
    <m/>
    <m/>
    <m/>
    <m/>
    <s v="Adapter"/>
    <s v="M1/4,FRCA - barrel"/>
    <m/>
    <x v="0"/>
    <d v="1996-10-04T00:00:00"/>
    <s v="Cosmo"/>
    <m/>
    <m/>
    <m/>
    <n v="2050"/>
    <s v="N"/>
    <m/>
    <m/>
    <m/>
    <m/>
  </r>
  <r>
    <m/>
    <x v="0"/>
    <n v="0"/>
    <n v="100"/>
    <n v="0"/>
    <s v="Homebrew"/>
    <m/>
    <m/>
    <m/>
    <m/>
    <m/>
    <s v="Adapter"/>
    <s v="portable player to foldback amp - missing"/>
    <m/>
    <x v="0"/>
    <m/>
    <m/>
    <m/>
    <m/>
    <m/>
    <n v="2050"/>
    <s v="N"/>
    <m/>
    <m/>
    <m/>
    <m/>
  </r>
  <r>
    <m/>
    <x v="0"/>
    <n v="1"/>
    <n v="20"/>
    <n v="20"/>
    <s v="Homebrew"/>
    <m/>
    <s v="Main"/>
    <s v="Main"/>
    <s v="EastStorage"/>
    <s v="EastStorage"/>
    <s v="Adapter"/>
    <s v="Stereo RCAF to 1/4F with volume controls. Used for choir rehersal, with special cable 99."/>
    <m/>
    <x v="0"/>
    <m/>
    <m/>
    <m/>
    <m/>
    <m/>
    <n v="2050"/>
    <s v="N"/>
    <m/>
    <m/>
    <m/>
    <m/>
  </r>
  <r>
    <m/>
    <x v="0"/>
    <n v="1"/>
    <n v="150"/>
    <n v="150"/>
    <s v="Realistic"/>
    <s v="MPA-90"/>
    <m/>
    <m/>
    <m/>
    <m/>
    <s v="Amp"/>
    <s v="100W"/>
    <m/>
    <x v="0"/>
    <m/>
    <m/>
    <m/>
    <m/>
    <m/>
    <n v="2030"/>
    <s v="N"/>
    <m/>
    <m/>
    <m/>
    <m/>
  </r>
  <r>
    <m/>
    <x v="0"/>
    <n v="1"/>
    <n v="50"/>
    <n v="50"/>
    <s v="Traynor"/>
    <s v="300-PM"/>
    <m/>
    <m/>
    <m/>
    <m/>
    <s v="Amp"/>
    <s v="300-PM"/>
    <n v="8012124"/>
    <x v="1"/>
    <m/>
    <s v="person"/>
    <m/>
    <s v="borrowed - Andy Arnott"/>
    <m/>
    <n v="2020"/>
    <s v="N"/>
    <m/>
    <m/>
    <m/>
    <m/>
  </r>
  <r>
    <m/>
    <x v="0"/>
    <n v="1"/>
    <n v="1"/>
    <n v="1"/>
    <s v="Fanon"/>
    <s v="Triumph 50"/>
    <s v="Main"/>
    <s v="Balcony"/>
    <s v="Balcony"/>
    <s v="MetalCabinet"/>
    <s v="Amp"/>
    <s v="amp"/>
    <m/>
    <x v="1"/>
    <m/>
    <m/>
    <m/>
    <m/>
    <m/>
    <n v="2020"/>
    <s v="Sell"/>
    <m/>
    <n v="25"/>
    <m/>
    <m/>
  </r>
  <r>
    <m/>
    <x v="0"/>
    <n v="1"/>
    <n v="150"/>
    <n v="150"/>
    <s v="Alesis"/>
    <s v="Micro Cue"/>
    <s v="Main"/>
    <s v="Main"/>
    <s v="EastStorage"/>
    <s v="EastStorage"/>
    <s v="Amp"/>
    <s v="amp - headphone amp with power brick"/>
    <s v="MA1505790"/>
    <x v="0"/>
    <m/>
    <m/>
    <m/>
    <m/>
    <m/>
    <n v="2030"/>
    <s v="N"/>
    <m/>
    <m/>
    <m/>
    <m/>
  </r>
  <r>
    <m/>
    <x v="0"/>
    <n v="1"/>
    <n v="400"/>
    <n v="400"/>
    <s v="Yorkville"/>
    <s v="400B"/>
    <m/>
    <m/>
    <m/>
    <m/>
    <s v="Amp"/>
    <s v="Bass Amp"/>
    <s v="(303)3021905"/>
    <x v="0"/>
    <m/>
    <m/>
    <m/>
    <s v="purchased in 1994 or 1995"/>
    <n v="1994"/>
    <n v="2020"/>
    <s v="N"/>
    <m/>
    <m/>
    <m/>
    <m/>
  </r>
  <r>
    <m/>
    <x v="0"/>
    <n v="1"/>
    <n v="500"/>
    <n v="500"/>
    <s v="Trace-Elliot"/>
    <s v="AH200"/>
    <m/>
    <m/>
    <m/>
    <m/>
    <s v="Amp"/>
    <s v="Bass series 6"/>
    <n v="61610189"/>
    <x v="0"/>
    <m/>
    <s v="person"/>
    <m/>
    <s v="purchased in 1996 Fall"/>
    <n v="1996"/>
    <n v="2020"/>
    <s v="N"/>
    <m/>
    <m/>
    <m/>
    <m/>
  </r>
  <r>
    <m/>
    <x v="0"/>
    <n v="1"/>
    <n v="600"/>
    <n v="600"/>
    <s v="Peavey"/>
    <s v="CS400"/>
    <s v="Main"/>
    <s v="Main"/>
    <s v="WestStorage"/>
    <s v="WestStorage"/>
    <s v="Amp"/>
    <s v="CS400"/>
    <m/>
    <x v="1"/>
    <m/>
    <m/>
    <m/>
    <m/>
    <n v="1987"/>
    <n v="2007"/>
    <s v="N"/>
    <m/>
    <m/>
    <m/>
    <m/>
  </r>
  <r>
    <m/>
    <x v="0"/>
    <n v="1"/>
    <n v="1000"/>
    <n v="1000"/>
    <s v="Peavey"/>
    <s v="CS800"/>
    <s v="Main"/>
    <s v="Main"/>
    <s v="WestStorage"/>
    <s v="WestStorage"/>
    <s v="Amp"/>
    <s v="CS800"/>
    <s v="?"/>
    <x v="1"/>
    <m/>
    <s v="person"/>
    <m/>
    <s v="borrowed - Andy Arnott"/>
    <n v="1987"/>
    <n v="2007"/>
    <s v="N"/>
    <m/>
    <m/>
    <m/>
    <m/>
  </r>
  <r>
    <m/>
    <x v="0"/>
    <n v="1"/>
    <n v="1000"/>
    <n v="1000"/>
    <s v="Peavey"/>
    <s v="CS800"/>
    <s v="Main"/>
    <s v="Main"/>
    <s v="WestStorage"/>
    <s v="WestStorage"/>
    <s v="Amp"/>
    <s v="CS800"/>
    <s v="7A03084577"/>
    <x v="1"/>
    <m/>
    <m/>
    <m/>
    <m/>
    <n v="1987"/>
    <n v="2007"/>
    <s v="N"/>
    <m/>
    <m/>
    <m/>
    <m/>
  </r>
  <r>
    <m/>
    <x v="0"/>
    <n v="1"/>
    <n v="300"/>
    <n v="300"/>
    <s v="Peavey"/>
    <s v="KB-100"/>
    <s v="Main"/>
    <s v="Main"/>
    <s v="WestStorage"/>
    <s v="WestStorage"/>
    <s v="Amp"/>
    <s v="Keyboard"/>
    <s v="0A-04597528"/>
    <x v="0"/>
    <m/>
    <m/>
    <m/>
    <m/>
    <m/>
    <n v="2020"/>
    <s v="N"/>
    <m/>
    <m/>
    <m/>
    <m/>
  </r>
  <r>
    <m/>
    <x v="0"/>
    <n v="4"/>
    <n v="750"/>
    <n v="3000"/>
    <s v="Peavey"/>
    <s v="M-4000"/>
    <s v="Main"/>
    <s v="Main"/>
    <s v="WestStorage"/>
    <s v="WestStorage"/>
    <s v="Amp"/>
    <s v="M-4000"/>
    <s v="7A03095878 7A03095866 7A03095875 7A03095879"/>
    <x v="1"/>
    <m/>
    <m/>
    <m/>
    <m/>
    <n v="1987"/>
    <n v="2007"/>
    <s v="N"/>
    <m/>
    <m/>
    <m/>
    <m/>
  </r>
  <r>
    <m/>
    <x v="0"/>
    <n v="2"/>
    <n v="750"/>
    <n v="1500"/>
    <s v="Peavey"/>
    <m/>
    <m/>
    <m/>
    <m/>
    <m/>
    <s v="Amp"/>
    <s v="organ - in speaker chests"/>
    <m/>
    <x v="1"/>
    <m/>
    <m/>
    <m/>
    <m/>
    <n v="1987"/>
    <n v="2007"/>
    <s v="N"/>
    <m/>
    <m/>
    <m/>
    <m/>
  </r>
  <r>
    <m/>
    <x v="0"/>
    <n v="1"/>
    <n v="50"/>
    <n v="50"/>
    <s v="Realistic"/>
    <s v="MPS-20"/>
    <m/>
    <m/>
    <m/>
    <m/>
    <s v="Amp"/>
    <s v="portable"/>
    <m/>
    <x v="0"/>
    <m/>
    <m/>
    <m/>
    <m/>
    <m/>
    <n v="2020"/>
    <s v="N"/>
    <m/>
    <m/>
    <m/>
    <m/>
  </r>
  <r>
    <m/>
    <x v="0"/>
    <n v="1"/>
    <n v="20"/>
    <n v="20"/>
    <s v="Hal-Leonard"/>
    <s v="0-7935-3559x"/>
    <s v="Main"/>
    <s v="Balcony"/>
    <s v="Balcony"/>
    <s v="FIleCabinet"/>
    <s v="Other"/>
    <s v="Book - Soundcheck: The basics of sound and sound systems"/>
    <m/>
    <x v="2"/>
    <d v="1996-11-30T00:00:00"/>
    <s v="Cosmo"/>
    <n v="120961"/>
    <m/>
    <m/>
    <n v="2050"/>
    <s v="N"/>
    <m/>
    <m/>
    <m/>
    <m/>
  </r>
  <r>
    <m/>
    <x v="0"/>
    <n v="1"/>
    <n v="1"/>
    <n v="1"/>
    <s v="Archer"/>
    <s v="270-1534"/>
    <m/>
    <m/>
    <m/>
    <m/>
    <s v="Cable"/>
    <s v="DC power cord"/>
    <m/>
    <x v="0"/>
    <m/>
    <m/>
    <m/>
    <m/>
    <m/>
    <n v="2050"/>
    <s v="N"/>
    <m/>
    <m/>
    <m/>
    <m/>
  </r>
  <r>
    <m/>
    <x v="0"/>
    <n v="3"/>
    <n v="15"/>
    <n v="45"/>
    <s v="Rapco/Switchcraft"/>
    <m/>
    <m/>
    <m/>
    <m/>
    <m/>
    <s v="Cable"/>
    <s v="lline - 10' M1/4,M1/4"/>
    <m/>
    <x v="0"/>
    <m/>
    <m/>
    <m/>
    <m/>
    <m/>
    <n v="2050"/>
    <s v="N"/>
    <m/>
    <m/>
    <m/>
    <m/>
  </r>
  <r>
    <m/>
    <x v="0"/>
    <n v="1"/>
    <n v="15"/>
    <n v="15"/>
    <m/>
    <m/>
    <m/>
    <m/>
    <m/>
    <m/>
    <s v="Cable"/>
    <s v="M 1/4 to M 1/4 - 10'"/>
    <m/>
    <x v="0"/>
    <m/>
    <m/>
    <m/>
    <m/>
    <m/>
    <n v="2050"/>
    <s v="N"/>
    <m/>
    <m/>
    <m/>
    <m/>
  </r>
  <r>
    <m/>
    <x v="0"/>
    <n v="3"/>
    <n v="10"/>
    <n v="30"/>
    <m/>
    <m/>
    <m/>
    <m/>
    <m/>
    <m/>
    <s v="Cable"/>
    <s v="M 1/4 to M 1/4 - 30&quot; - grey and metal"/>
    <m/>
    <x v="0"/>
    <m/>
    <m/>
    <m/>
    <m/>
    <m/>
    <n v="2050"/>
    <s v="N"/>
    <m/>
    <m/>
    <m/>
    <m/>
  </r>
  <r>
    <m/>
    <x v="0"/>
    <n v="2"/>
    <n v="10"/>
    <n v="20"/>
    <m/>
    <m/>
    <m/>
    <m/>
    <m/>
    <m/>
    <s v="Cable"/>
    <s v="M 1/4 to M 1/4 - 57&quot; - grey and metal"/>
    <m/>
    <x v="0"/>
    <m/>
    <m/>
    <m/>
    <m/>
    <m/>
    <n v="2050"/>
    <s v="N"/>
    <m/>
    <m/>
    <m/>
    <m/>
  </r>
  <r>
    <m/>
    <x v="0"/>
    <n v="4"/>
    <n v="20"/>
    <n v="80"/>
    <m/>
    <m/>
    <m/>
    <m/>
    <m/>
    <m/>
    <s v="Cable"/>
    <s v="M 1/4 to M 1/4 - 6' - grey moulded plastic"/>
    <m/>
    <x v="0"/>
    <m/>
    <m/>
    <m/>
    <m/>
    <m/>
    <n v="2050"/>
    <s v="N"/>
    <m/>
    <m/>
    <m/>
    <m/>
  </r>
  <r>
    <m/>
    <x v="0"/>
    <n v="1"/>
    <n v="10"/>
    <n v="10"/>
    <m/>
    <m/>
    <m/>
    <m/>
    <m/>
    <m/>
    <s v="Cable"/>
    <s v="M 1/4 to M 1/4 - black coil - 8'"/>
    <m/>
    <x v="0"/>
    <m/>
    <s v="person"/>
    <m/>
    <s v="Borrowed - Dale Gloer"/>
    <m/>
    <n v="2050"/>
    <s v="N"/>
    <m/>
    <m/>
    <m/>
    <m/>
  </r>
  <r>
    <m/>
    <x v="0"/>
    <n v="9"/>
    <n v="10"/>
    <n v="90"/>
    <m/>
    <m/>
    <m/>
    <m/>
    <m/>
    <m/>
    <s v="Cable"/>
    <s v="M 1/4 to M 1/4 patch - 12&quot;"/>
    <m/>
    <x v="0"/>
    <m/>
    <m/>
    <m/>
    <m/>
    <m/>
    <n v="2050"/>
    <s v="N"/>
    <m/>
    <m/>
    <m/>
    <m/>
  </r>
  <r>
    <m/>
    <x v="0"/>
    <n v="6"/>
    <n v="20"/>
    <n v="120"/>
    <m/>
    <m/>
    <m/>
    <m/>
    <m/>
    <m/>
    <s v="Cable"/>
    <s v="M 1/4 to M 1/4 patch - 36&quot;"/>
    <m/>
    <x v="0"/>
    <m/>
    <m/>
    <m/>
    <m/>
    <m/>
    <n v="2050"/>
    <s v="N"/>
    <m/>
    <m/>
    <m/>
    <m/>
  </r>
  <r>
    <m/>
    <x v="0"/>
    <n v="4"/>
    <n v="10"/>
    <n v="40"/>
    <m/>
    <m/>
    <m/>
    <m/>
    <m/>
    <m/>
    <s v="Cable"/>
    <s v="M bantam to F XLR"/>
    <m/>
    <x v="0"/>
    <m/>
    <m/>
    <m/>
    <m/>
    <m/>
    <n v="2050"/>
    <s v="N"/>
    <m/>
    <m/>
    <m/>
    <m/>
  </r>
  <r>
    <m/>
    <x v="0"/>
    <n v="4"/>
    <n v="10"/>
    <n v="40"/>
    <m/>
    <m/>
    <m/>
    <m/>
    <m/>
    <m/>
    <s v="Cable"/>
    <s v="M bantam to M XLR"/>
    <m/>
    <x v="0"/>
    <m/>
    <m/>
    <m/>
    <m/>
    <m/>
    <n v="2050"/>
    <s v="N"/>
    <m/>
    <m/>
    <m/>
    <m/>
  </r>
  <r>
    <m/>
    <x v="0"/>
    <n v="1"/>
    <n v="5"/>
    <n v="5"/>
    <m/>
    <m/>
    <m/>
    <m/>
    <m/>
    <m/>
    <s v="Cable"/>
    <s v="M RCA to M RCA - twin zip 24&quot; - red &amp; white"/>
    <m/>
    <x v="0"/>
    <m/>
    <m/>
    <m/>
    <m/>
    <m/>
    <n v="2050"/>
    <s v="N"/>
    <m/>
    <m/>
    <m/>
    <m/>
  </r>
  <r>
    <m/>
    <x v="0"/>
    <n v="2"/>
    <n v="5"/>
    <n v="10"/>
    <m/>
    <m/>
    <m/>
    <m/>
    <m/>
    <m/>
    <s v="Cable"/>
    <s v="M RCA to M RCA - twin zip 60&quot; - grey &amp; black"/>
    <m/>
    <x v="0"/>
    <m/>
    <m/>
    <m/>
    <m/>
    <m/>
    <n v="2050"/>
    <s v="N"/>
    <m/>
    <m/>
    <m/>
    <m/>
  </r>
  <r>
    <m/>
    <x v="0"/>
    <n v="4"/>
    <n v="5"/>
    <n v="20"/>
    <m/>
    <m/>
    <m/>
    <m/>
    <m/>
    <m/>
    <s v="Cable"/>
    <s v="M RCA to M RCA twin zip - 40&quot; to 48&quot;"/>
    <m/>
    <x v="0"/>
    <m/>
    <m/>
    <m/>
    <m/>
    <m/>
    <n v="2050"/>
    <s v="N"/>
    <m/>
    <m/>
    <m/>
    <m/>
  </r>
  <r>
    <m/>
    <x v="0"/>
    <n v="18"/>
    <n v="5"/>
    <n v="90"/>
    <m/>
    <m/>
    <m/>
    <m/>
    <m/>
    <m/>
    <s v="Cable"/>
    <s v="M to M bantam - for the input patch bay."/>
    <m/>
    <x v="0"/>
    <m/>
    <m/>
    <m/>
    <m/>
    <m/>
    <n v="2050"/>
    <s v="N"/>
    <m/>
    <m/>
    <m/>
    <m/>
  </r>
  <r>
    <m/>
    <x v="0"/>
    <n v="2"/>
    <n v="10"/>
    <n v="20"/>
    <s v="Hosa"/>
    <m/>
    <m/>
    <m/>
    <m/>
    <m/>
    <s v="Cable"/>
    <s v="M1/4 to M rca"/>
    <m/>
    <x v="0"/>
    <d v="1997-10-01T00:00:00"/>
    <s v="Tele-Tech"/>
    <m/>
    <m/>
    <m/>
    <n v="2050"/>
    <s v="N"/>
    <m/>
    <m/>
    <m/>
    <m/>
  </r>
  <r>
    <m/>
    <x v="0"/>
    <n v="6"/>
    <n v="10"/>
    <n v="60"/>
    <s v="Rapco"/>
    <m/>
    <m/>
    <m/>
    <m/>
    <m/>
    <s v="Cable"/>
    <s v="M1/4 to M1/4 - 10' black"/>
    <m/>
    <x v="0"/>
    <m/>
    <s v="Cosmo"/>
    <n v="123167"/>
    <m/>
    <m/>
    <n v="2050"/>
    <s v="N"/>
    <m/>
    <m/>
    <m/>
    <m/>
  </r>
  <r>
    <m/>
    <x v="0"/>
    <n v="8"/>
    <n v="5"/>
    <n v="40"/>
    <m/>
    <m/>
    <m/>
    <m/>
    <m/>
    <m/>
    <s v="Cable"/>
    <s v="M1/4 to M1/4 - 3' - 2 each orange,yellow,blue,grey"/>
    <m/>
    <x v="0"/>
    <m/>
    <s v="Cosmo"/>
    <n v="123166"/>
    <m/>
    <m/>
    <n v="2050"/>
    <s v="N"/>
    <m/>
    <m/>
    <m/>
    <m/>
  </r>
  <r>
    <m/>
    <x v="0"/>
    <n v="2"/>
    <n v="15"/>
    <n v="30"/>
    <s v="A-T"/>
    <s v="AT-HI-Z"/>
    <s v="Main"/>
    <s v="Balcony"/>
    <s v="Balcony"/>
    <s v="Balcony"/>
    <s v="Cable"/>
    <s v="M1/4,ATminature"/>
    <m/>
    <x v="1"/>
    <d v="1996-10-08T00:00:00"/>
    <s v="Steve's Music"/>
    <m/>
    <m/>
    <m/>
    <n v="2030"/>
    <s v="N"/>
    <m/>
    <m/>
    <m/>
    <m/>
  </r>
  <r>
    <m/>
    <x v="0"/>
    <n v="2"/>
    <n v="15"/>
    <n v="30"/>
    <s v="A-T"/>
    <s v="AT-HI-Z"/>
    <s v="Main"/>
    <s v="Balcony"/>
    <s v="Balcony"/>
    <s v="Balcony"/>
    <s v="Cable"/>
    <s v="M1/4,ATminature"/>
    <m/>
    <x v="1"/>
    <d v="1996-03-07T00:00:00"/>
    <s v="Precision Sound"/>
    <m/>
    <m/>
    <m/>
    <n v="2030"/>
    <s v="N"/>
    <m/>
    <m/>
    <m/>
    <m/>
  </r>
  <r>
    <m/>
    <x v="0"/>
    <n v="2"/>
    <n v="20"/>
    <n v="40"/>
    <m/>
    <m/>
    <m/>
    <m/>
    <m/>
    <m/>
    <s v="Cable"/>
    <s v="mic - 10'"/>
    <m/>
    <x v="0"/>
    <m/>
    <m/>
    <m/>
    <m/>
    <m/>
    <n v="2030"/>
    <s v="N"/>
    <m/>
    <m/>
    <m/>
    <m/>
  </r>
  <r>
    <m/>
    <x v="0"/>
    <n v="1"/>
    <n v="15"/>
    <n v="15"/>
    <m/>
    <m/>
    <m/>
    <m/>
    <m/>
    <m/>
    <s v="Cable"/>
    <s v="mic - 18&quot; - all black - right angle"/>
    <m/>
    <x v="0"/>
    <m/>
    <m/>
    <m/>
    <m/>
    <m/>
    <n v="2020"/>
    <s v="N"/>
    <m/>
    <m/>
    <m/>
    <m/>
  </r>
  <r>
    <m/>
    <x v="0"/>
    <n v="1"/>
    <n v="15"/>
    <n v="15"/>
    <m/>
    <m/>
    <m/>
    <m/>
    <m/>
    <m/>
    <s v="Cable"/>
    <s v="mic - 18&quot; - right angles - black"/>
    <m/>
    <x v="0"/>
    <m/>
    <m/>
    <m/>
    <m/>
    <m/>
    <n v="2020"/>
    <s v="N"/>
    <m/>
    <m/>
    <m/>
    <m/>
  </r>
  <r>
    <m/>
    <x v="0"/>
    <n v="7"/>
    <n v="30"/>
    <n v="210"/>
    <m/>
    <m/>
    <m/>
    <m/>
    <m/>
    <m/>
    <s v="Cable"/>
    <s v="mic - 25'"/>
    <m/>
    <x v="0"/>
    <m/>
    <m/>
    <m/>
    <m/>
    <m/>
    <n v="2020"/>
    <s v="N"/>
    <m/>
    <m/>
    <m/>
    <m/>
  </r>
  <r>
    <m/>
    <x v="0"/>
    <n v="6"/>
    <n v="30"/>
    <n v="180"/>
    <s v="Switchcraft?"/>
    <m/>
    <m/>
    <m/>
    <m/>
    <m/>
    <s v="Cable"/>
    <s v="mic - 25' - black connectors #119-124"/>
    <m/>
    <x v="0"/>
    <d v="1996-08-01T00:00:00"/>
    <s v="Steve's Music"/>
    <m/>
    <m/>
    <m/>
    <n v="2020"/>
    <s v="N"/>
    <m/>
    <m/>
    <m/>
    <m/>
  </r>
  <r>
    <m/>
    <x v="0"/>
    <n v="2"/>
    <n v="30"/>
    <n v="60"/>
    <s v="Rapco/Switchcraft"/>
    <m/>
    <m/>
    <m/>
    <m/>
    <m/>
    <s v="Cable"/>
    <s v="mic - 25' XLRM to XLRF"/>
    <m/>
    <x v="0"/>
    <m/>
    <m/>
    <m/>
    <m/>
    <m/>
    <n v="2020"/>
    <s v="N"/>
    <m/>
    <m/>
    <m/>
    <m/>
  </r>
  <r>
    <m/>
    <x v="0"/>
    <n v="8"/>
    <n v="40"/>
    <n v="320"/>
    <m/>
    <m/>
    <m/>
    <m/>
    <m/>
    <m/>
    <s v="Cable"/>
    <s v="mic - 40'"/>
    <m/>
    <x v="0"/>
    <m/>
    <m/>
    <m/>
    <m/>
    <m/>
    <n v="2030"/>
    <s v="N"/>
    <m/>
    <m/>
    <m/>
    <m/>
  </r>
  <r>
    <m/>
    <x v="0"/>
    <n v="2"/>
    <n v="50"/>
    <n v="100"/>
    <m/>
    <m/>
    <m/>
    <m/>
    <m/>
    <m/>
    <s v="Cable"/>
    <s v="mic - 50'"/>
    <m/>
    <x v="0"/>
    <m/>
    <m/>
    <m/>
    <m/>
    <m/>
    <n v="2030"/>
    <s v="N"/>
    <m/>
    <m/>
    <m/>
    <m/>
  </r>
  <r>
    <m/>
    <x v="0"/>
    <n v="1"/>
    <n v="15"/>
    <n v="15"/>
    <m/>
    <m/>
    <m/>
    <m/>
    <m/>
    <m/>
    <s v="Cable"/>
    <s v="mic - 6' for pulpit"/>
    <m/>
    <x v="0"/>
    <m/>
    <m/>
    <m/>
    <m/>
    <m/>
    <n v="2030"/>
    <s v="N"/>
    <m/>
    <m/>
    <m/>
    <m/>
  </r>
  <r>
    <m/>
    <x v="0"/>
    <n v="2"/>
    <n v="10"/>
    <n v="20"/>
    <s v="Rapco/Cannon"/>
    <m/>
    <m/>
    <m/>
    <m/>
    <m/>
    <s v="Cable"/>
    <s v="mic - 6' or 10'?"/>
    <m/>
    <x v="0"/>
    <d v="1996-10-04T00:00:00"/>
    <s v="Cosmo"/>
    <m/>
    <m/>
    <m/>
    <n v="2030"/>
    <s v="N"/>
    <m/>
    <m/>
    <m/>
    <m/>
  </r>
  <r>
    <m/>
    <x v="0"/>
    <n v="2"/>
    <n v="10"/>
    <n v="20"/>
    <s v="Rapco/Switchcraft"/>
    <m/>
    <m/>
    <m/>
    <m/>
    <m/>
    <s v="Cable"/>
    <s v="mic - 6' XLRM to XLRF"/>
    <m/>
    <x v="0"/>
    <m/>
    <m/>
    <m/>
    <m/>
    <m/>
    <n v="2030"/>
    <s v="N"/>
    <m/>
    <m/>
    <m/>
    <m/>
  </r>
  <r>
    <m/>
    <x v="0"/>
    <n v="2"/>
    <n v="80"/>
    <n v="160"/>
    <m/>
    <m/>
    <m/>
    <m/>
    <m/>
    <m/>
    <s v="Cable"/>
    <s v="mic - 80'"/>
    <m/>
    <x v="0"/>
    <m/>
    <m/>
    <m/>
    <m/>
    <m/>
    <n v="2050"/>
    <s v="N"/>
    <m/>
    <m/>
    <m/>
    <m/>
  </r>
  <r>
    <m/>
    <x v="0"/>
    <n v="2"/>
    <n v="6"/>
    <n v="12"/>
    <s v="Hosa"/>
    <m/>
    <m/>
    <m/>
    <m/>
    <m/>
    <s v="Cable"/>
    <s v="monoY - M1/4,M1/4+M1/4 - 24&quot;?"/>
    <m/>
    <x v="0"/>
    <d v="1996-08-01T00:00:00"/>
    <s v="Steve's Music"/>
    <m/>
    <m/>
    <m/>
    <n v="2050"/>
    <s v="N"/>
    <m/>
    <m/>
    <m/>
    <m/>
  </r>
  <r>
    <m/>
    <x v="0"/>
    <n v="1"/>
    <n v="12"/>
    <n v="12"/>
    <s v="Hosa"/>
    <s v="stp-203"/>
    <m/>
    <m/>
    <m/>
    <m/>
    <s v="Cable"/>
    <s v="send &amp; return (Insert)"/>
    <s v="n/a"/>
    <x v="0"/>
    <m/>
    <s v="Steve's Music"/>
    <s v="?"/>
    <s v="purchased circa 1996"/>
    <n v="1996"/>
    <n v="2050"/>
    <s v="N"/>
    <m/>
    <m/>
    <m/>
    <m/>
  </r>
  <r>
    <m/>
    <x v="0"/>
    <n v="1"/>
    <n v="30"/>
    <n v="30"/>
    <s v="Rapco"/>
    <m/>
    <m/>
    <m/>
    <m/>
    <m/>
    <s v="Cable"/>
    <s v="send &amp; return (Insert)"/>
    <s v="n/a"/>
    <x v="0"/>
    <d v="1996-12-01T00:00:00"/>
    <s v="Cosmo"/>
    <s v="?"/>
    <m/>
    <m/>
    <n v="2050"/>
    <s v="N"/>
    <m/>
    <m/>
    <m/>
    <m/>
  </r>
  <r>
    <m/>
    <x v="0"/>
    <n v="1"/>
    <n v="250"/>
    <n v="250"/>
    <m/>
    <m/>
    <s v="Main"/>
    <s v="Main"/>
    <s v="EastStorage"/>
    <s v="EastStorage"/>
    <s v="Cable"/>
    <s v="Snake 6 ch corss-stage"/>
    <m/>
    <x v="2"/>
    <m/>
    <m/>
    <m/>
    <s v="Estimate"/>
    <m/>
    <n v="2025"/>
    <s v="N"/>
    <m/>
    <m/>
    <m/>
    <m/>
  </r>
  <r>
    <m/>
    <x v="0"/>
    <n v="1"/>
    <n v="500"/>
    <n v="500"/>
    <m/>
    <m/>
    <s v="Main"/>
    <s v="Main"/>
    <s v="Sanctuary"/>
    <s v="Stage"/>
    <s v="Cable"/>
    <s v="Vocal Snake 12 ch"/>
    <m/>
    <x v="2"/>
    <m/>
    <m/>
    <m/>
    <s v="Estimate"/>
    <m/>
    <n v="2025"/>
    <s v="N"/>
    <m/>
    <m/>
    <m/>
    <m/>
  </r>
  <r>
    <s v="x2308-1000"/>
    <x v="0"/>
    <n v="2"/>
    <n v="500"/>
    <n v="1000"/>
    <m/>
    <m/>
    <s v="Portable"/>
    <n v="1"/>
    <s v="Main"/>
    <s v="Stage"/>
    <s v="Cable"/>
    <s v="Snake - 12x3 on reel - 100'"/>
    <m/>
    <x v="0"/>
    <m/>
    <m/>
    <m/>
    <m/>
    <m/>
    <n v="2030"/>
    <s v="N"/>
    <m/>
    <m/>
    <m/>
    <m/>
  </r>
  <r>
    <m/>
    <x v="0"/>
    <n v="3"/>
    <n v="30"/>
    <n v="90"/>
    <s v="Peavey"/>
    <m/>
    <m/>
    <m/>
    <m/>
    <m/>
    <s v="Cable"/>
    <s v="speaker - black (right angles)"/>
    <m/>
    <x v="0"/>
    <m/>
    <m/>
    <m/>
    <m/>
    <m/>
    <n v="2050"/>
    <s v="N"/>
    <m/>
    <m/>
    <m/>
    <m/>
  </r>
  <r>
    <m/>
    <x v="0"/>
    <n v="2"/>
    <n v="10"/>
    <n v="20"/>
    <m/>
    <m/>
    <m/>
    <m/>
    <m/>
    <m/>
    <s v="Cable"/>
    <s v="speaker - brown zip"/>
    <m/>
    <x v="0"/>
    <m/>
    <m/>
    <m/>
    <m/>
    <m/>
    <n v="2050"/>
    <s v="N"/>
    <m/>
    <m/>
    <m/>
    <m/>
  </r>
  <r>
    <m/>
    <x v="0"/>
    <n v="20"/>
    <n v="20"/>
    <n v="400"/>
    <m/>
    <m/>
    <m/>
    <m/>
    <m/>
    <m/>
    <s v="Cable"/>
    <s v="speaker - grey - various lengths - 6'+"/>
    <m/>
    <x v="0"/>
    <m/>
    <m/>
    <m/>
    <m/>
    <m/>
    <n v="2050"/>
    <s v="N"/>
    <m/>
    <m/>
    <m/>
    <m/>
  </r>
  <r>
    <m/>
    <x v="0"/>
    <n v="1"/>
    <n v="10"/>
    <n v="10"/>
    <s v="Homebrew"/>
    <m/>
    <m/>
    <m/>
    <m/>
    <m/>
    <s v="Cable"/>
    <s v="special - 1/4M to XLRM 4-pin. Used for choir rehersal. cable #99."/>
    <m/>
    <x v="0"/>
    <m/>
    <m/>
    <m/>
    <m/>
    <m/>
    <n v="2050"/>
    <s v="N"/>
    <m/>
    <m/>
    <m/>
    <m/>
  </r>
  <r>
    <m/>
    <x v="0"/>
    <n v="1"/>
    <n v="1"/>
    <n v="1"/>
    <s v="Yamaha"/>
    <m/>
    <m/>
    <m/>
    <m/>
    <m/>
    <s v="Cable"/>
    <s v="synth cable - DX27 cassette"/>
    <m/>
    <x v="0"/>
    <m/>
    <m/>
    <m/>
    <m/>
    <m/>
    <n v="2050"/>
    <s v="N"/>
    <m/>
    <m/>
    <m/>
    <m/>
  </r>
  <r>
    <m/>
    <x v="0"/>
    <n v="2"/>
    <n v="10"/>
    <n v="20"/>
    <m/>
    <m/>
    <m/>
    <m/>
    <m/>
    <m/>
    <s v="Cable"/>
    <s v="XLR to 1/4 - 12&quot; (2 Specials)"/>
    <m/>
    <x v="0"/>
    <m/>
    <m/>
    <m/>
    <m/>
    <m/>
    <n v="2050"/>
    <s v="N"/>
    <m/>
    <m/>
    <m/>
    <m/>
  </r>
  <r>
    <m/>
    <x v="0"/>
    <n v="2"/>
    <n v="15"/>
    <n v="30"/>
    <m/>
    <m/>
    <m/>
    <m/>
    <m/>
    <m/>
    <s v="Cable"/>
    <s v="XLR to XLR - 6'"/>
    <m/>
    <x v="0"/>
    <m/>
    <m/>
    <m/>
    <m/>
    <m/>
    <n v="2050"/>
    <s v="N"/>
    <m/>
    <m/>
    <m/>
    <m/>
  </r>
  <r>
    <m/>
    <x v="0"/>
    <n v="2"/>
    <n v="15"/>
    <n v="30"/>
    <s v="A-T"/>
    <s v="AT-XLRW"/>
    <s v="Main"/>
    <s v="Balcony"/>
    <s v="Balcony"/>
    <s v="Balcony"/>
    <s v="Cable"/>
    <s v="XLRF,ATminature"/>
    <m/>
    <x v="1"/>
    <d v="1996-03-07T00:00:00"/>
    <s v="Precision Sound"/>
    <m/>
    <m/>
    <m/>
    <n v="2030"/>
    <s v="N"/>
    <m/>
    <m/>
    <m/>
    <m/>
  </r>
  <r>
    <m/>
    <x v="0"/>
    <n v="1"/>
    <n v="500"/>
    <n v="500"/>
    <s v="Peavey"/>
    <s v="Mark III"/>
    <s v="Main"/>
    <s v="Main"/>
    <s v="EastStorage"/>
    <s v="EastStorage"/>
    <s v="Control"/>
    <s v="12x2 - in flight case"/>
    <m/>
    <x v="1"/>
    <m/>
    <m/>
    <m/>
    <m/>
    <m/>
    <n v="2015"/>
    <s v="N"/>
    <m/>
    <m/>
    <m/>
    <m/>
  </r>
  <r>
    <m/>
    <x v="0"/>
    <n v="1"/>
    <n v="4000"/>
    <n v="4000"/>
    <s v="Soundcraft"/>
    <m/>
    <m/>
    <m/>
    <m/>
    <m/>
    <s v="Control"/>
    <s v="24 Channel"/>
    <m/>
    <x v="1"/>
    <m/>
    <s v="person"/>
    <m/>
    <s v="Borrowed - Herb Rempel"/>
    <m/>
    <n v="2020"/>
    <s v="N"/>
    <m/>
    <m/>
    <m/>
    <m/>
  </r>
  <r>
    <m/>
    <x v="0"/>
    <n v="1"/>
    <n v="6000"/>
    <n v="6000"/>
    <s v="Soundtrax"/>
    <s v="FME24"/>
    <s v="Portable"/>
    <n v="1"/>
    <s v="Main"/>
    <s v="Desk"/>
    <s v="Control"/>
    <s v="24x4x2 mixer and power supply"/>
    <s v="630391 &amp; 385585"/>
    <x v="1"/>
    <m/>
    <s v="Steve's Music"/>
    <m/>
    <m/>
    <m/>
    <n v="2000"/>
    <s v="Y"/>
    <m/>
    <m/>
    <m/>
    <m/>
  </r>
  <r>
    <m/>
    <x v="0"/>
    <n v="1"/>
    <n v="500"/>
    <n v="500"/>
    <s v="TEAC"/>
    <s v="Model 2"/>
    <m/>
    <m/>
    <m/>
    <m/>
    <s v="Control"/>
    <s v="6 channel"/>
    <m/>
    <x v="1"/>
    <m/>
    <s v="person"/>
    <m/>
    <s v="Borrowed - Ken Davis"/>
    <m/>
    <n v="2020"/>
    <s v="N"/>
    <m/>
    <m/>
    <m/>
    <m/>
  </r>
  <r>
    <m/>
    <x v="0"/>
    <n v="1"/>
    <n v="50"/>
    <n v="50"/>
    <m/>
    <m/>
    <m/>
    <m/>
    <m/>
    <m/>
    <s v="Control"/>
    <s v="8 channel"/>
    <m/>
    <x v="1"/>
    <m/>
    <s v="person"/>
    <m/>
    <s v="borrowed - Andy Arnott"/>
    <m/>
    <n v="2020"/>
    <s v="N"/>
    <m/>
    <m/>
    <m/>
    <m/>
  </r>
  <r>
    <m/>
    <x v="0"/>
    <n v="1"/>
    <n v="1200"/>
    <n v="1200"/>
    <s v="AudioPro"/>
    <m/>
    <s v="Main"/>
    <s v="Main"/>
    <s v="EastStorage"/>
    <s v="EastStorage"/>
    <s v="Control"/>
    <s v="AudioPro - 12 channel"/>
    <m/>
    <x v="2"/>
    <m/>
    <m/>
    <m/>
    <m/>
    <m/>
    <n v="2020"/>
    <s v="N"/>
    <m/>
    <m/>
    <m/>
    <m/>
  </r>
  <r>
    <m/>
    <x v="0"/>
    <n v="4"/>
    <n v="50"/>
    <n v="200"/>
    <m/>
    <m/>
    <m/>
    <m/>
    <m/>
    <m/>
    <s v="Direct"/>
    <s v="direct - F 1/4 to M XLR"/>
    <m/>
    <x v="0"/>
    <m/>
    <m/>
    <m/>
    <m/>
    <m/>
    <n v="2050"/>
    <s v="N"/>
    <m/>
    <m/>
    <m/>
    <m/>
  </r>
  <r>
    <m/>
    <x v="0"/>
    <n v="2"/>
    <n v="50"/>
    <n v="100"/>
    <m/>
    <m/>
    <m/>
    <m/>
    <m/>
    <m/>
    <s v="Direct"/>
    <s v="direct - M 1/4 to F XLR"/>
    <m/>
    <x v="0"/>
    <m/>
    <m/>
    <m/>
    <m/>
    <m/>
    <n v="2050"/>
    <s v="N"/>
    <m/>
    <m/>
    <m/>
    <m/>
  </r>
  <r>
    <m/>
    <x v="0"/>
    <n v="2"/>
    <n v="50"/>
    <n v="100"/>
    <m/>
    <m/>
    <m/>
    <m/>
    <m/>
    <m/>
    <s v="Direct"/>
    <s v="direct - M 1/4 to F XLR - barrel"/>
    <m/>
    <x v="0"/>
    <m/>
    <m/>
    <m/>
    <m/>
    <m/>
    <n v="2050"/>
    <s v="N"/>
    <m/>
    <m/>
    <m/>
    <m/>
  </r>
  <r>
    <m/>
    <x v="0"/>
    <n v="2"/>
    <n v="50"/>
    <n v="100"/>
    <m/>
    <m/>
    <m/>
    <m/>
    <m/>
    <m/>
    <s v="Direct"/>
    <s v="direct - M 1/4 to F XLR - barrel"/>
    <m/>
    <x v="0"/>
    <m/>
    <s v="person"/>
    <m/>
    <s v="Borrowed - Ken Davis"/>
    <m/>
    <n v="2050"/>
    <s v="N"/>
    <m/>
    <m/>
    <m/>
    <m/>
  </r>
  <r>
    <m/>
    <x v="0"/>
    <n v="3"/>
    <n v="50"/>
    <n v="150"/>
    <m/>
    <m/>
    <m/>
    <m/>
    <m/>
    <m/>
    <s v="Direct"/>
    <s v="direct - M XLR to F 1/4 - barrel"/>
    <m/>
    <x v="0"/>
    <m/>
    <m/>
    <m/>
    <m/>
    <m/>
    <n v="2050"/>
    <s v="N"/>
    <m/>
    <m/>
    <m/>
    <m/>
  </r>
  <r>
    <m/>
    <x v="0"/>
    <n v="2"/>
    <n v="50"/>
    <n v="100"/>
    <m/>
    <m/>
    <m/>
    <m/>
    <m/>
    <m/>
    <s v="Direct"/>
    <s v="direct - M XLR to F 1/4 - barrel"/>
    <m/>
    <x v="0"/>
    <m/>
    <m/>
    <m/>
    <m/>
    <m/>
    <n v="2050"/>
    <s v="N"/>
    <m/>
    <m/>
    <m/>
    <m/>
  </r>
  <r>
    <m/>
    <x v="0"/>
    <n v="1"/>
    <n v="30"/>
    <n v="30"/>
    <m/>
    <m/>
    <m/>
    <m/>
    <m/>
    <m/>
    <s v="Direct"/>
    <s v="direct - M XLR to F RCA"/>
    <m/>
    <x v="0"/>
    <m/>
    <s v="person"/>
    <m/>
    <s v="Borrowed - Dale Gloer"/>
    <m/>
    <n v="2050"/>
    <s v="N"/>
    <m/>
    <m/>
    <m/>
    <m/>
  </r>
  <r>
    <m/>
    <x v="0"/>
    <n v="1"/>
    <n v="50"/>
    <n v="50"/>
    <s v="Rapco"/>
    <s v="F1093"/>
    <m/>
    <m/>
    <m/>
    <m/>
    <s v="Direct"/>
    <s v="Direct box"/>
    <m/>
    <x v="0"/>
    <d v="1996-03-02T00:00:00"/>
    <s v="Cosmo"/>
    <m/>
    <m/>
    <m/>
    <n v="2026"/>
    <s v="N"/>
    <m/>
    <m/>
    <m/>
    <m/>
  </r>
  <r>
    <m/>
    <x v="0"/>
    <n v="1"/>
    <n v="250"/>
    <n v="250"/>
    <s v="L.R. Baggs"/>
    <m/>
    <s v="Main"/>
    <s v="Main"/>
    <s v="EastStorage"/>
    <s v="EastStorage"/>
    <s v="Direct"/>
    <s v="Guitar Active Direct Box"/>
    <m/>
    <x v="0"/>
    <m/>
    <m/>
    <m/>
    <s v="purchased in 97"/>
    <n v="1997"/>
    <n v="2026"/>
    <s v="N"/>
    <m/>
    <m/>
    <m/>
    <m/>
  </r>
  <r>
    <m/>
    <x v="0"/>
    <n v="1"/>
    <n v="20"/>
    <n v="20"/>
    <m/>
    <m/>
    <m/>
    <m/>
    <m/>
    <m/>
    <s v="Direct"/>
    <s v="M 1/4 to F RCA - barrel"/>
    <m/>
    <x v="0"/>
    <m/>
    <s v="person"/>
    <m/>
    <s v="Borrowed - Dale Gloer"/>
    <m/>
    <n v="2030"/>
    <s v="N"/>
    <m/>
    <m/>
    <m/>
    <m/>
  </r>
  <r>
    <m/>
    <x v="0"/>
    <n v="1"/>
    <n v="200"/>
    <n v="200"/>
    <s v="Abiam"/>
    <m/>
    <s v="Main"/>
    <s v="Balcony"/>
    <s v="Balcony"/>
    <s v="Balcony"/>
    <s v="Hardware"/>
    <s v="rack - 16U x 24&quot; - black (Is this also ZVHU-0002"/>
    <m/>
    <x v="0"/>
    <m/>
    <s v="Cosmo"/>
    <n v="123122"/>
    <s v=" "/>
    <m/>
    <n v="2050"/>
    <s v="N"/>
    <m/>
    <m/>
    <m/>
    <m/>
  </r>
  <r>
    <m/>
    <x v="0"/>
    <n v="1"/>
    <n v="30"/>
    <n v="30"/>
    <s v="A-T"/>
    <s v="AT8628"/>
    <s v="Main"/>
    <s v="Balcony"/>
    <s v="Balcony"/>
    <s v="Balcony"/>
    <s v="Hardware"/>
    <s v="rack mount base plate"/>
    <m/>
    <x v="1"/>
    <m/>
    <s v="Steve's Music"/>
    <m/>
    <d v="1996-10-08T00:00:00"/>
    <n v="1996"/>
    <n v="2050"/>
    <s v="N"/>
    <m/>
    <m/>
    <m/>
    <m/>
  </r>
  <r>
    <m/>
    <x v="0"/>
    <n v="1"/>
    <n v="30"/>
    <n v="30"/>
    <s v="A-T"/>
    <s v="AT8628"/>
    <s v="Main"/>
    <s v="Balcony"/>
    <s v="Balcony"/>
    <s v="Balcony"/>
    <s v="Hardware"/>
    <s v="rack mount base plate"/>
    <m/>
    <x v="1"/>
    <m/>
    <s v="Precision Sound"/>
    <m/>
    <d v="1996-03-07T00:00:00"/>
    <n v="1996"/>
    <n v="2050"/>
    <s v="N"/>
    <m/>
    <m/>
    <m/>
    <m/>
  </r>
  <r>
    <m/>
    <x v="0"/>
    <n v="1"/>
    <n v="30"/>
    <n v="30"/>
    <s v="Abiam"/>
    <m/>
    <s v="Main"/>
    <s v="Balcony"/>
    <s v="Balcony"/>
    <s v="Balcony"/>
    <s v="Hardware"/>
    <s v="shelf - 1unit"/>
    <m/>
    <x v="0"/>
    <m/>
    <s v="Cosmo"/>
    <n v="123122"/>
    <m/>
    <m/>
    <n v="2050"/>
    <s v="N"/>
    <m/>
    <m/>
    <m/>
    <m/>
  </r>
  <r>
    <m/>
    <x v="0"/>
    <n v="3"/>
    <n v="100"/>
    <n v="300"/>
    <s v="Abiam"/>
    <m/>
    <s v="Main"/>
    <s v="Balcony"/>
    <s v="Balcony"/>
    <s v="Balcony"/>
    <s v="Hardware"/>
    <s v="shelf - 3 unit"/>
    <m/>
    <x v="0"/>
    <m/>
    <s v="Cosmo"/>
    <n v="123122"/>
    <m/>
    <m/>
    <n v="2050"/>
    <s v="N"/>
    <m/>
    <m/>
    <m/>
    <m/>
  </r>
  <r>
    <m/>
    <x v="0"/>
    <n v="1"/>
    <n v="50"/>
    <n v="50"/>
    <s v="Abiam"/>
    <m/>
    <s v="Main"/>
    <s v="Balcony"/>
    <s v="Balcony"/>
    <s v="Balcony"/>
    <s v="Hardware"/>
    <s v="shelf - 4 unit - extra deep"/>
    <m/>
    <x v="0"/>
    <m/>
    <s v="Cosmo"/>
    <n v="123122"/>
    <d v="1996-08-12T00:00:00"/>
    <n v="1996"/>
    <n v="2050"/>
    <s v="N"/>
    <m/>
    <m/>
    <m/>
    <m/>
  </r>
  <r>
    <m/>
    <x v="0"/>
    <n v="2"/>
    <n v="1"/>
    <n v="2"/>
    <s v="Homebrew"/>
    <m/>
    <m/>
    <m/>
    <m/>
    <m/>
    <s v="Lamp"/>
    <s v="console"/>
    <m/>
    <x v="0"/>
    <m/>
    <m/>
    <m/>
    <m/>
    <m/>
    <m/>
    <s v="N"/>
    <m/>
    <m/>
    <m/>
    <m/>
  </r>
  <r>
    <m/>
    <x v="0"/>
    <n v="4"/>
    <n v="50"/>
    <n v="200"/>
    <s v="Little Lite"/>
    <m/>
    <s v="Main"/>
    <s v="Balcony"/>
    <s v="Balcony"/>
    <s v="Balcony"/>
    <s v="Lamp"/>
    <s v="console - with 1 brick"/>
    <m/>
    <x v="2"/>
    <m/>
    <m/>
    <m/>
    <m/>
    <m/>
    <m/>
    <s v="N"/>
    <m/>
    <m/>
    <m/>
    <m/>
  </r>
  <r>
    <m/>
    <x v="0"/>
    <n v="4"/>
    <n v="200"/>
    <n v="800"/>
    <s v="AKG"/>
    <s v="D330BT"/>
    <s v="Missing"/>
    <s v="Missing"/>
    <s v="Missing"/>
    <s v="Missing"/>
    <s v="Mic"/>
    <s v="black with green strip"/>
    <m/>
    <x v="0"/>
    <m/>
    <m/>
    <m/>
    <m/>
    <m/>
    <n v="2025"/>
    <s v="N"/>
    <m/>
    <m/>
    <m/>
    <m/>
  </r>
  <r>
    <m/>
    <x v="0"/>
    <n v="1"/>
    <n v="5"/>
    <n v="5"/>
    <s v="Realistic"/>
    <m/>
    <m/>
    <m/>
    <m/>
    <m/>
    <s v="Mic"/>
    <s v="Cardiod with 1/4&quot; cable"/>
    <m/>
    <x v="0"/>
    <m/>
    <m/>
    <m/>
    <m/>
    <m/>
    <m/>
    <s v="N"/>
    <m/>
    <m/>
    <m/>
    <m/>
  </r>
  <r>
    <m/>
    <x v="0"/>
    <n v="1"/>
    <n v="300"/>
    <n v="300"/>
    <s v="Crown"/>
    <s v="PCC-160"/>
    <s v="Main"/>
    <s v="Main"/>
    <s v="EastStorage"/>
    <s v="EastStorage"/>
    <s v="Mic"/>
    <s v="Crown PCC-160"/>
    <m/>
    <x v="0"/>
    <m/>
    <m/>
    <m/>
    <m/>
    <m/>
    <m/>
    <s v="N"/>
    <m/>
    <m/>
    <m/>
    <m/>
  </r>
  <r>
    <m/>
    <x v="0"/>
    <n v="1"/>
    <n v="300"/>
    <n v="300"/>
    <s v="AKG"/>
    <s v="C410"/>
    <s v="Main"/>
    <s v="Main"/>
    <s v="EastStorage"/>
    <s v="EastStorage"/>
    <s v="Mic"/>
    <s v="head boom"/>
    <m/>
    <x v="0"/>
    <m/>
    <m/>
    <m/>
    <m/>
    <m/>
    <m/>
    <s v="N"/>
    <m/>
    <m/>
    <m/>
    <m/>
  </r>
  <r>
    <m/>
    <x v="0"/>
    <n v="2"/>
    <n v="200"/>
    <n v="400"/>
    <s v="A-T"/>
    <s v="AT831CW"/>
    <s v="Main"/>
    <s v="Balcony"/>
    <s v="Balcony"/>
    <s v="Balcony"/>
    <s v="Mic"/>
    <s v="lapel - cardiod"/>
    <m/>
    <x v="1"/>
    <m/>
    <s v="Steve's Music"/>
    <m/>
    <d v="1996-10-08T00:00:00"/>
    <n v="1996"/>
    <n v="2020"/>
    <s v="N"/>
    <m/>
    <m/>
    <m/>
    <m/>
  </r>
  <r>
    <m/>
    <x v="0"/>
    <n v="2"/>
    <n v="200"/>
    <n v="400"/>
    <s v="A-T"/>
    <s v="AT831CW"/>
    <s v="Main"/>
    <s v="Balcony"/>
    <s v="Balcony"/>
    <s v="Balcony"/>
    <s v="Mic"/>
    <s v="lapel - cardiod"/>
    <m/>
    <x v="1"/>
    <m/>
    <s v="Precision Sound"/>
    <m/>
    <d v="1996-03-07T00:00:00"/>
    <n v="1996"/>
    <n v="2020"/>
    <s v="N"/>
    <m/>
    <m/>
    <m/>
    <m/>
  </r>
  <r>
    <m/>
    <x v="0"/>
    <n v="3"/>
    <n v="300"/>
    <n v="900"/>
    <s v="Crown"/>
    <s v="GLM-100"/>
    <s v="Main"/>
    <s v="Main"/>
    <s v="EastStorage"/>
    <s v="EastStorage"/>
    <s v="Mic"/>
    <s v="Boundary Mic"/>
    <m/>
    <x v="0"/>
    <m/>
    <m/>
    <m/>
    <m/>
    <m/>
    <n v="2025"/>
    <s v="N"/>
    <m/>
    <m/>
    <m/>
    <m/>
  </r>
  <r>
    <m/>
    <x v="0"/>
    <n v="2"/>
    <n v="100"/>
    <n v="200"/>
    <s v="Realistic"/>
    <m/>
    <s v="Main"/>
    <s v="Main"/>
    <s v="EastStorage"/>
    <s v="EastStorage"/>
    <s v="Mic"/>
    <s v="Realistic PZM"/>
    <m/>
    <x v="0"/>
    <m/>
    <m/>
    <m/>
    <m/>
    <m/>
    <m/>
    <s v="N"/>
    <m/>
    <m/>
    <m/>
    <m/>
  </r>
  <r>
    <m/>
    <x v="0"/>
    <n v="1"/>
    <n v="150"/>
    <n v="150"/>
    <s v="Shure"/>
    <s v="SM11"/>
    <s v="Portable"/>
    <n v="1"/>
    <s v="Main"/>
    <s v="Desk"/>
    <s v="Mic"/>
    <s v="Shure SM11 (lavalier)"/>
    <m/>
    <x v="0"/>
    <m/>
    <m/>
    <m/>
    <m/>
    <m/>
    <n v="2025"/>
    <s v="N"/>
    <m/>
    <m/>
    <m/>
    <m/>
  </r>
  <r>
    <m/>
    <x v="0"/>
    <n v="1"/>
    <n v="200"/>
    <n v="200"/>
    <s v="Shure"/>
    <s v="ST6000 Type 2"/>
    <s v="Main"/>
    <s v="Main"/>
    <s v="AVRoom"/>
    <m/>
    <s v="Amp"/>
    <s v="Teleconference System"/>
    <m/>
    <x v="1"/>
    <m/>
    <m/>
    <m/>
    <s v="donated"/>
    <m/>
    <n v="2000"/>
    <s v="Sell"/>
    <m/>
    <n v="25"/>
    <s v="In AV Amp Room"/>
    <m/>
  </r>
  <r>
    <m/>
    <x v="0"/>
    <n v="2"/>
    <n v="150"/>
    <n v="300"/>
    <s v="Shure"/>
    <s v="SM57"/>
    <s v="Main"/>
    <s v="Main"/>
    <s v="EastStorage"/>
    <s v="EastStorage"/>
    <s v="Mic"/>
    <s v="Shure SM57"/>
    <m/>
    <x v="2"/>
    <m/>
    <s v="person"/>
    <m/>
    <s v="Borrowed - Ken Davis"/>
    <m/>
    <n v="2025"/>
    <s v="N"/>
    <m/>
    <m/>
    <m/>
    <m/>
  </r>
  <r>
    <m/>
    <x v="0"/>
    <n v="8"/>
    <n v="250"/>
    <n v="2000"/>
    <s v="Shure"/>
    <s v="SM58 Beta"/>
    <s v="Main"/>
    <s v="Main"/>
    <s v="EastStorage"/>
    <s v="EastStorage"/>
    <s v="Mic"/>
    <s v="Shure SM58beta"/>
    <m/>
    <x v="2"/>
    <m/>
    <m/>
    <m/>
    <m/>
    <m/>
    <n v="2020"/>
    <s v="N"/>
    <m/>
    <m/>
    <m/>
    <m/>
  </r>
  <r>
    <m/>
    <x v="0"/>
    <n v="1"/>
    <n v="1"/>
    <n v="1"/>
    <s v="Shure"/>
    <s v="Unidyne III 5455SD"/>
    <s v="Missing"/>
    <s v="Missing"/>
    <s v="Missing"/>
    <m/>
    <s v="Mic"/>
    <s v="Shure Unidyne III 5455SD"/>
    <m/>
    <x v="0"/>
    <m/>
    <m/>
    <m/>
    <m/>
    <m/>
    <n v="2025"/>
    <s v="N"/>
    <m/>
    <m/>
    <m/>
    <m/>
  </r>
  <r>
    <m/>
    <x v="0"/>
    <n v="1"/>
    <n v="1"/>
    <n v="1"/>
    <s v="Shure"/>
    <s v="Unisphere B 588SA"/>
    <s v="Missing"/>
    <s v="Missing"/>
    <s v="Missing"/>
    <m/>
    <s v="Mic"/>
    <s v="Shure Unisphere B 588SA"/>
    <m/>
    <x v="0"/>
    <m/>
    <m/>
    <m/>
    <m/>
    <m/>
    <n v="2025"/>
    <s v="N"/>
    <m/>
    <m/>
    <m/>
    <m/>
  </r>
  <r>
    <m/>
    <x v="0"/>
    <n v="1"/>
    <n v="200"/>
    <n v="200"/>
    <s v="AKG"/>
    <s v="C418"/>
    <s v="Main"/>
    <s v="Main"/>
    <s v="EastStorage"/>
    <s v="EastStorage"/>
    <s v="Mic"/>
    <s v="Drum Mic"/>
    <m/>
    <x v="2"/>
    <m/>
    <m/>
    <m/>
    <m/>
    <m/>
    <n v="2025"/>
    <s v="N"/>
    <m/>
    <m/>
    <m/>
    <m/>
  </r>
  <r>
    <m/>
    <x v="0"/>
    <n v="5"/>
    <n v="100"/>
    <n v="500"/>
    <s v="AKG"/>
    <s v="D190E"/>
    <s v="Missing"/>
    <s v="Missing"/>
    <s v="Missing"/>
    <s v="Missing"/>
    <s v="Mic"/>
    <s v="silver"/>
    <m/>
    <x v="0"/>
    <m/>
    <m/>
    <m/>
    <m/>
    <m/>
    <n v="2025"/>
    <s v="N"/>
    <m/>
    <m/>
    <m/>
    <m/>
  </r>
  <r>
    <m/>
    <x v="0"/>
    <n v="3"/>
    <n v="150"/>
    <n v="450"/>
    <s v="Shure"/>
    <s v="SM58"/>
    <s v="Main"/>
    <s v="Main"/>
    <s v="EastStorage"/>
    <s v="EastStorage"/>
    <s v="Mic"/>
    <s v="SM58"/>
    <m/>
    <x v="2"/>
    <m/>
    <m/>
    <m/>
    <m/>
    <m/>
    <n v="2025"/>
    <s v="N"/>
    <m/>
    <m/>
    <m/>
    <m/>
  </r>
  <r>
    <m/>
    <x v="0"/>
    <n v="5"/>
    <n v="150"/>
    <n v="750"/>
    <s v="Shure"/>
    <s v="SM58"/>
    <s v="Portable"/>
    <n v="1"/>
    <s v="Main"/>
    <s v="Desk"/>
    <s v="Mic"/>
    <s v="SM58"/>
    <m/>
    <x v="0"/>
    <m/>
    <m/>
    <m/>
    <m/>
    <m/>
    <n v="2025"/>
    <s v="N"/>
    <m/>
    <m/>
    <m/>
    <m/>
  </r>
  <r>
    <m/>
    <x v="0"/>
    <n v="1"/>
    <n v="200"/>
    <n v="200"/>
    <s v="Telex"/>
    <s v="EGM-40Q"/>
    <s v="Main"/>
    <s v="Balcony"/>
    <s v="Balcony"/>
    <s v="Balcony"/>
    <s v="Mic"/>
    <s v="Telex (pulpit)"/>
    <m/>
    <x v="2"/>
    <m/>
    <m/>
    <m/>
    <m/>
    <m/>
    <n v="2030"/>
    <s v="N"/>
    <m/>
    <m/>
    <m/>
    <m/>
  </r>
  <r>
    <m/>
    <x v="0"/>
    <n v="1"/>
    <n v="1500"/>
    <n v="1500"/>
    <s v="Samson"/>
    <s v="TD Concert"/>
    <s v="Portable"/>
    <n v="1"/>
    <s v="Main"/>
    <s v="Desk"/>
    <s v="Mic"/>
    <s v="Wireless xmtr/rcvr 177.6 Mhz"/>
    <s v="?"/>
    <x v="1"/>
    <m/>
    <m/>
    <m/>
    <m/>
    <m/>
    <n v="2020"/>
    <s v="Y"/>
    <m/>
    <m/>
    <m/>
    <m/>
  </r>
  <r>
    <m/>
    <x v="0"/>
    <n v="1"/>
    <n v="25"/>
    <n v="25"/>
    <m/>
    <m/>
    <m/>
    <m/>
    <m/>
    <m/>
    <s v="Other"/>
    <s v="mic adapter - C clamp"/>
    <m/>
    <x v="0"/>
    <m/>
    <m/>
    <m/>
    <m/>
    <m/>
    <m/>
    <s v="N"/>
    <m/>
    <m/>
    <m/>
    <m/>
  </r>
  <r>
    <m/>
    <x v="0"/>
    <n v="1"/>
    <n v="1"/>
    <n v="1"/>
    <m/>
    <m/>
    <m/>
    <m/>
    <m/>
    <m/>
    <s v="Other"/>
    <s v="mic adapter - double"/>
    <m/>
    <x v="0"/>
    <m/>
    <m/>
    <m/>
    <m/>
    <m/>
    <m/>
    <s v="N"/>
    <m/>
    <m/>
    <m/>
    <m/>
  </r>
  <r>
    <m/>
    <x v="0"/>
    <n v="1"/>
    <n v="70"/>
    <n v="70"/>
    <s v="Atlas Sound"/>
    <m/>
    <s v="Main"/>
    <s v="Main"/>
    <s v="EastStorage"/>
    <s v="EastStorage"/>
    <s v="Other"/>
    <s v="mic boom"/>
    <m/>
    <x v="0"/>
    <m/>
    <s v="person"/>
    <m/>
    <s v="Borrowed - Ken Davis"/>
    <m/>
    <m/>
    <s v="N"/>
    <m/>
    <m/>
    <m/>
    <m/>
  </r>
  <r>
    <m/>
    <x v="0"/>
    <n v="3"/>
    <n v="150"/>
    <n v="450"/>
    <m/>
    <m/>
    <s v="Main"/>
    <s v="Main"/>
    <s v="EastStorage"/>
    <s v="EastStorage"/>
    <s v="Other"/>
    <s v="mic boom - long"/>
    <m/>
    <x v="0"/>
    <m/>
    <m/>
    <m/>
    <m/>
    <m/>
    <m/>
    <s v="N"/>
    <m/>
    <m/>
    <m/>
    <m/>
  </r>
  <r>
    <m/>
    <x v="0"/>
    <n v="3"/>
    <n v="100"/>
    <n v="300"/>
    <m/>
    <m/>
    <s v="Main"/>
    <s v="Main"/>
    <s v="EastStorage"/>
    <s v="EastStorage"/>
    <s v="Other"/>
    <s v="mic boom - short"/>
    <m/>
    <x v="0"/>
    <m/>
    <m/>
    <m/>
    <m/>
    <m/>
    <m/>
    <s v="N"/>
    <m/>
    <m/>
    <m/>
    <m/>
  </r>
  <r>
    <m/>
    <x v="0"/>
    <n v="1"/>
    <n v="1"/>
    <n v="1"/>
    <m/>
    <m/>
    <s v="Main"/>
    <s v="Main"/>
    <s v="EastStorage"/>
    <s v="EastStorage"/>
    <s v="Other"/>
    <s v="mic boom - swivel"/>
    <m/>
    <x v="0"/>
    <m/>
    <s v="person"/>
    <m/>
    <s v="Borrowed - Ken Davis"/>
    <m/>
    <m/>
    <s v="N"/>
    <m/>
    <m/>
    <m/>
    <m/>
  </r>
  <r>
    <m/>
    <x v="0"/>
    <n v="24"/>
    <n v="10"/>
    <n v="240"/>
    <m/>
    <m/>
    <s v="Main"/>
    <s v="Main"/>
    <s v="EastStorage"/>
    <s v="EastStorage"/>
    <s v="Other"/>
    <s v="mic clips"/>
    <m/>
    <x v="0"/>
    <m/>
    <m/>
    <m/>
    <m/>
    <m/>
    <m/>
    <s v="N"/>
    <m/>
    <m/>
    <m/>
    <m/>
  </r>
  <r>
    <m/>
    <x v="0"/>
    <n v="1"/>
    <n v="5"/>
    <n v="5"/>
    <m/>
    <m/>
    <m/>
    <m/>
    <m/>
    <m/>
    <s v="Other"/>
    <s v="Mic Drum Mount"/>
    <m/>
    <x v="0"/>
    <d v="1997-10-01T00:00:00"/>
    <s v="Tele-Tech"/>
    <m/>
    <m/>
    <m/>
    <m/>
    <s v="N"/>
    <m/>
    <m/>
    <m/>
    <m/>
  </r>
  <r>
    <m/>
    <x v="0"/>
    <n v="2"/>
    <n v="1"/>
    <n v="2"/>
    <s v="Homebrew"/>
    <m/>
    <m/>
    <m/>
    <m/>
    <m/>
    <s v="Other"/>
    <s v="mic server tray"/>
    <m/>
    <x v="0"/>
    <m/>
    <m/>
    <m/>
    <m/>
    <m/>
    <m/>
    <s v="N"/>
    <m/>
    <m/>
    <m/>
    <m/>
  </r>
  <r>
    <m/>
    <x v="0"/>
    <n v="2"/>
    <n v="75"/>
    <n v="150"/>
    <s v="Ultimate"/>
    <m/>
    <s v="Main"/>
    <s v="Main"/>
    <s v="EastStorage"/>
    <s v="EastStorage"/>
    <s v="Other"/>
    <s v="mic stand - black"/>
    <m/>
    <x v="0"/>
    <d v="1996-03-02T00:00:00"/>
    <m/>
    <m/>
    <m/>
    <m/>
    <n v="2030"/>
    <s v="N"/>
    <m/>
    <m/>
    <m/>
    <m/>
  </r>
  <r>
    <m/>
    <x v="0"/>
    <n v="2"/>
    <n v="75"/>
    <n v="150"/>
    <s v="Ultimate"/>
    <m/>
    <s v="Main"/>
    <s v="Main"/>
    <s v="EastStorage"/>
    <s v="EastStorage"/>
    <s v="Other"/>
    <s v="mic stand - black"/>
    <m/>
    <x v="0"/>
    <m/>
    <m/>
    <m/>
    <s v="purchased in 95 or 96"/>
    <n v="1995"/>
    <n v="2030"/>
    <s v="N"/>
    <m/>
    <m/>
    <m/>
    <m/>
  </r>
  <r>
    <m/>
    <x v="0"/>
    <n v="6"/>
    <n v="75"/>
    <n v="450"/>
    <m/>
    <m/>
    <s v="Main"/>
    <s v="Main"/>
    <s v="EastStorage"/>
    <s v="EastStorage"/>
    <s v="Other"/>
    <s v="mic stand - floor"/>
    <m/>
    <x v="0"/>
    <m/>
    <m/>
    <m/>
    <m/>
    <m/>
    <m/>
    <s v="N"/>
    <m/>
    <m/>
    <m/>
    <m/>
  </r>
  <r>
    <m/>
    <x v="0"/>
    <n v="1"/>
    <n v="50"/>
    <n v="50"/>
    <m/>
    <m/>
    <s v="Main"/>
    <s v="Main"/>
    <s v="EastStorage"/>
    <s v="EastStorage"/>
    <s v="Other"/>
    <s v="mic stand - floor tripod - Heavy"/>
    <m/>
    <x v="0"/>
    <m/>
    <m/>
    <m/>
    <m/>
    <m/>
    <m/>
    <s v="N"/>
    <m/>
    <m/>
    <m/>
    <m/>
  </r>
  <r>
    <m/>
    <x v="0"/>
    <n v="2"/>
    <n v="60"/>
    <n v="120"/>
    <m/>
    <m/>
    <s v="Main"/>
    <s v="Main"/>
    <s v="EastStorage"/>
    <s v="EastStorage"/>
    <s v="Other"/>
    <s v="mic stand - floor tripod - old"/>
    <m/>
    <x v="0"/>
    <m/>
    <m/>
    <m/>
    <m/>
    <m/>
    <m/>
    <s v="N"/>
    <m/>
    <m/>
    <m/>
    <m/>
  </r>
  <r>
    <m/>
    <x v="0"/>
    <n v="1"/>
    <n v="30"/>
    <n v="30"/>
    <m/>
    <m/>
    <s v="Main"/>
    <s v="Main"/>
    <s v="EastStorage"/>
    <s v="EastStorage"/>
    <s v="Other"/>
    <s v="mic stand - large desk"/>
    <m/>
    <x v="0"/>
    <m/>
    <s v="person"/>
    <m/>
    <s v="Borrowed - Dale Gloer"/>
    <m/>
    <m/>
    <s v="N"/>
    <m/>
    <m/>
    <m/>
    <m/>
  </r>
  <r>
    <m/>
    <x v="0"/>
    <n v="1"/>
    <n v="35"/>
    <n v="35"/>
    <m/>
    <m/>
    <s v="Main"/>
    <s v="Main"/>
    <s v="EastStorage"/>
    <s v="EastStorage"/>
    <s v="Other"/>
    <s v="mic stand - small desk with goose neck"/>
    <m/>
    <x v="0"/>
    <m/>
    <s v="person"/>
    <m/>
    <s v="Borrowed - Dale Gloer"/>
    <m/>
    <m/>
    <s v="N"/>
    <m/>
    <m/>
    <m/>
    <m/>
  </r>
  <r>
    <m/>
    <x v="0"/>
    <n v="1"/>
    <n v="25"/>
    <n v="25"/>
    <m/>
    <m/>
    <s v="Main"/>
    <s v="Main"/>
    <s v="EastStorage"/>
    <s v="EastStorage"/>
    <s v="Other"/>
    <s v="Mic stand Clamp - long reach"/>
    <m/>
    <x v="0"/>
    <m/>
    <m/>
    <m/>
    <d v="1997-09-01T00:00:00"/>
    <m/>
    <m/>
    <s v="N"/>
    <m/>
    <m/>
    <m/>
    <m/>
  </r>
  <r>
    <m/>
    <x v="0"/>
    <n v="11"/>
    <n v="10"/>
    <n v="110"/>
    <m/>
    <m/>
    <s v="Main"/>
    <s v="Balcony"/>
    <s v="Balcony"/>
    <s v="Balcony"/>
    <s v="Other"/>
    <s v="wind socks - ball shaped"/>
    <m/>
    <x v="0"/>
    <m/>
    <m/>
    <m/>
    <m/>
    <m/>
    <m/>
    <s v="N"/>
    <m/>
    <m/>
    <m/>
    <m/>
  </r>
  <r>
    <m/>
    <x v="0"/>
    <n v="2"/>
    <n v="6"/>
    <n v="12"/>
    <s v="Shure"/>
    <m/>
    <m/>
    <m/>
    <m/>
    <m/>
    <s v="Other"/>
    <s v="wind socks - long - SM57"/>
    <m/>
    <x v="0"/>
    <m/>
    <s v="person"/>
    <m/>
    <s v="Borrowed - Ken Davis"/>
    <m/>
    <m/>
    <s v="N"/>
    <m/>
    <m/>
    <m/>
    <m/>
  </r>
  <r>
    <m/>
    <x v="0"/>
    <n v="1"/>
    <n v="700"/>
    <n v="700"/>
    <s v="A-T"/>
    <s v="ATW-1235"/>
    <s v="Main"/>
    <s v="Balcony"/>
    <s v="Balcony"/>
    <s v="FrontDesk"/>
    <s v="Mic"/>
    <s v="Wireless xmtr/rcvr 171.905 Mhz"/>
    <n v="6100054"/>
    <x v="1"/>
    <d v="1996-10-08T00:00:00"/>
    <s v="Steve's Music"/>
    <m/>
    <m/>
    <m/>
    <n v="2016"/>
    <s v="Sell"/>
    <m/>
    <n v="100"/>
    <s v="Still in Rack"/>
    <m/>
  </r>
  <r>
    <m/>
    <x v="0"/>
    <n v="1"/>
    <n v="700"/>
    <n v="700"/>
    <s v="A-T"/>
    <s v="ATW-1235"/>
    <s v="Main"/>
    <s v="Balcony"/>
    <s v="Balcony"/>
    <s v="FrontDesk"/>
    <s v="Mic"/>
    <s v="Wireless xmtr/rcvr 193.0 Mhz"/>
    <n v="5440205"/>
    <x v="1"/>
    <d v="1996-03-07T00:00:00"/>
    <s v="Precision Sound"/>
    <m/>
    <m/>
    <m/>
    <n v="2016"/>
    <s v="Sell"/>
    <m/>
    <n v="100"/>
    <s v="Still in Rack"/>
    <m/>
  </r>
  <r>
    <m/>
    <x v="0"/>
    <n v="1"/>
    <n v="700"/>
    <n v="700"/>
    <s v="A-T"/>
    <s v="ATW-1235"/>
    <s v="Main"/>
    <s v="Balcony"/>
    <s v="Balcony"/>
    <s v="FrontDesk"/>
    <s v="Mic"/>
    <s v="Wireless xmtr/rcvr 193.000 Mhz"/>
    <n v="5400140"/>
    <x v="1"/>
    <d v="1996-03-07T00:00:00"/>
    <s v="Precision Sound"/>
    <m/>
    <m/>
    <m/>
    <n v="2016"/>
    <s v="Sell"/>
    <m/>
    <n v="100"/>
    <s v="Still in Rack"/>
    <m/>
  </r>
  <r>
    <m/>
    <x v="0"/>
    <n v="1"/>
    <n v="700"/>
    <n v="700"/>
    <s v="A-T"/>
    <s v="ATW-1235"/>
    <s v="Main"/>
    <s v="Balcony"/>
    <s v="Balcony"/>
    <s v="FrontDesk"/>
    <s v="Mic"/>
    <s v="Wireless xmtr/rcvr 202.200 Mhz"/>
    <s v="6X220325"/>
    <x v="1"/>
    <d v="1996-10-08T00:00:00"/>
    <s v="Steve's Music"/>
    <m/>
    <m/>
    <m/>
    <n v="2016"/>
    <s v="Sell"/>
    <m/>
    <n v="100"/>
    <s v="Still in Rack"/>
    <m/>
  </r>
  <r>
    <m/>
    <x v="0"/>
    <n v="1"/>
    <n v="400"/>
    <n v="400"/>
    <s v="A-T"/>
    <s v="ATW-D12"/>
    <s v="Main"/>
    <s v="Balcony"/>
    <s v="Balcony"/>
    <s v="FrontDesk"/>
    <s v="Other"/>
    <s v="Diversity Antenna Distribution System"/>
    <n v="606407"/>
    <x v="1"/>
    <m/>
    <s v="Precision Sound"/>
    <m/>
    <m/>
    <m/>
    <n v="2016"/>
    <s v="Sell"/>
    <m/>
    <n v="100"/>
    <s v="Still in Rack"/>
    <m/>
  </r>
  <r>
    <m/>
    <x v="0"/>
    <n v="1"/>
    <n v="1"/>
    <n v="1"/>
    <m/>
    <m/>
    <m/>
    <m/>
    <m/>
    <m/>
    <s v="Other"/>
    <s v="telephone - with 25' cable"/>
    <m/>
    <x v="1"/>
    <m/>
    <m/>
    <m/>
    <m/>
    <m/>
    <m/>
    <s v="N"/>
    <m/>
    <m/>
    <m/>
    <m/>
  </r>
  <r>
    <m/>
    <x v="0"/>
    <n v="1"/>
    <n v="200"/>
    <n v="200"/>
    <m/>
    <m/>
    <m/>
    <m/>
    <m/>
    <m/>
    <s v="PatchBay"/>
    <s v="input - 48 pairs"/>
    <m/>
    <x v="1"/>
    <m/>
    <m/>
    <m/>
    <m/>
    <m/>
    <n v="2000"/>
    <s v="N"/>
    <m/>
    <m/>
    <m/>
    <m/>
  </r>
  <r>
    <m/>
    <x v="0"/>
    <n v="1"/>
    <n v="200"/>
    <n v="200"/>
    <s v="Fostex"/>
    <n v="3013"/>
    <s v="Main"/>
    <s v="Balcony"/>
    <s v="Balcony"/>
    <s v="Balcony"/>
    <s v="PatchBay"/>
    <s v="output - 16 1/4 pairs"/>
    <m/>
    <x v="1"/>
    <m/>
    <m/>
    <m/>
    <m/>
    <m/>
    <m/>
    <s v="N"/>
    <m/>
    <m/>
    <m/>
    <m/>
  </r>
  <r>
    <m/>
    <x v="0"/>
    <n v="2"/>
    <n v="300"/>
    <n v="600"/>
    <s v="Sony"/>
    <s v="TC RX 420"/>
    <s v="Main"/>
    <s v="Balcony"/>
    <s v="Balcony"/>
    <s v="FrontDesk"/>
    <s v="Player"/>
    <s v="Cassette Player"/>
    <m/>
    <x v="2"/>
    <m/>
    <m/>
    <m/>
    <m/>
    <m/>
    <m/>
    <s v="N"/>
    <m/>
    <m/>
    <m/>
    <m/>
  </r>
  <r>
    <m/>
    <x v="0"/>
    <n v="1"/>
    <n v="250"/>
    <n v="250"/>
    <s v="Sony"/>
    <s v="CDP-???"/>
    <m/>
    <m/>
    <m/>
    <m/>
    <s v="Player"/>
    <s v="player - CD - CDP-???? - Loaned to Al Tatem"/>
    <s v="?"/>
    <x v="1"/>
    <m/>
    <m/>
    <m/>
    <m/>
    <m/>
    <m/>
    <s v="N"/>
    <m/>
    <m/>
    <m/>
    <m/>
  </r>
  <r>
    <m/>
    <x v="0"/>
    <n v="1"/>
    <n v="300"/>
    <n v="300"/>
    <s v="Sony"/>
    <s v="CDP-C425"/>
    <s v="Main"/>
    <s v="Balcony"/>
    <s v="Balcony"/>
    <s v="FrontDesk"/>
    <s v="Player"/>
    <s v="5 Disc CD player with remote"/>
    <m/>
    <x v="2"/>
    <m/>
    <m/>
    <m/>
    <m/>
    <m/>
    <m/>
    <s v="N"/>
    <m/>
    <m/>
    <m/>
    <m/>
  </r>
  <r>
    <m/>
    <x v="0"/>
    <n v="2"/>
    <n v="400"/>
    <n v="800"/>
    <s v="dbx"/>
    <s v="163x"/>
    <m/>
    <m/>
    <m/>
    <m/>
    <s v="Processor"/>
    <s v="compressor/limiter"/>
    <m/>
    <x v="1"/>
    <m/>
    <m/>
    <m/>
    <m/>
    <m/>
    <m/>
    <s v="N"/>
    <m/>
    <m/>
    <m/>
    <m/>
  </r>
  <r>
    <m/>
    <x v="0"/>
    <n v="1"/>
    <n v="350"/>
    <n v="350"/>
    <s v="Peavey"/>
    <s v="IDL 655"/>
    <m/>
    <m/>
    <m/>
    <m/>
    <s v="Processor"/>
    <s v="digital delay"/>
    <s v="7A02935572"/>
    <x v="1"/>
    <m/>
    <m/>
    <m/>
    <s v="purchased 1987"/>
    <n v="1987"/>
    <n v="1997"/>
    <s v="N"/>
    <m/>
    <m/>
    <m/>
    <m/>
  </r>
  <r>
    <m/>
    <x v="0"/>
    <n v="1"/>
    <n v="100"/>
    <n v="100"/>
    <s v="Yamaha"/>
    <s v="R1000"/>
    <m/>
    <m/>
    <m/>
    <m/>
    <s v="Processor"/>
    <s v="digital reverb"/>
    <m/>
    <x v="1"/>
    <m/>
    <s v="person"/>
    <m/>
    <s v="Borrowed - Herb Rempel"/>
    <m/>
    <n v="1997"/>
    <s v="N"/>
    <m/>
    <m/>
    <m/>
    <m/>
  </r>
  <r>
    <s v="2308-0905"/>
    <x v="0"/>
    <n v="1"/>
    <n v="425"/>
    <n v="425"/>
    <s v="Yamaha"/>
    <s v="REV-100"/>
    <m/>
    <m/>
    <m/>
    <m/>
    <s v="Processor"/>
    <s v="Digital Reverb with brick"/>
    <s v="LP01817"/>
    <x v="1"/>
    <d v="1996-11-30T00:00:00"/>
    <s v="Cosmo"/>
    <n v="120961"/>
    <m/>
    <n v="1996"/>
    <n v="2006"/>
    <s v="Y"/>
    <n v="2023"/>
    <m/>
    <m/>
    <s v="Electronic waste"/>
  </r>
  <r>
    <m/>
    <x v="0"/>
    <n v="2"/>
    <n v="500"/>
    <n v="1000"/>
    <s v="Peavey"/>
    <m/>
    <m/>
    <m/>
    <m/>
    <m/>
    <s v="Processor"/>
    <s v="Eq - 15x2 2/3 octave filter"/>
    <m/>
    <x v="1"/>
    <m/>
    <m/>
    <m/>
    <m/>
    <m/>
    <m/>
    <s v="N"/>
    <m/>
    <m/>
    <m/>
    <m/>
  </r>
  <r>
    <m/>
    <x v="0"/>
    <n v="1"/>
    <n v="400"/>
    <n v="400"/>
    <s v="Peavey"/>
    <n v="1516"/>
    <s v="Main"/>
    <s v="Main"/>
    <s v="Sanctuary"/>
    <s v="Stage"/>
    <s v="Speaker"/>
    <s v="Bass Cabinet"/>
    <s v="9E-04204844"/>
    <x v="2"/>
    <m/>
    <s v="person"/>
    <m/>
    <s v="purchased fall 1996"/>
    <n v="1996"/>
    <n v="2020"/>
    <s v="N"/>
    <m/>
    <m/>
    <m/>
    <m/>
  </r>
  <r>
    <m/>
    <x v="0"/>
    <n v="2"/>
    <n v="500"/>
    <n v="1000"/>
    <s v="Peavey"/>
    <s v="1245M"/>
    <s v="Main"/>
    <s v="Main"/>
    <s v="WestStorage"/>
    <s v="WestStorage"/>
    <s v="Speaker"/>
    <s v="floor wedges"/>
    <s v="7E03042082 7E03042203"/>
    <x v="0"/>
    <m/>
    <m/>
    <m/>
    <s v="Estimated piurchase 1984"/>
    <n v="1984"/>
    <n v="2020"/>
    <s v="N"/>
    <m/>
    <m/>
    <m/>
    <m/>
  </r>
  <r>
    <m/>
    <x v="0"/>
    <n v="1"/>
    <n v="100"/>
    <n v="100"/>
    <s v="Fostex"/>
    <s v="T20"/>
    <m/>
    <m/>
    <m/>
    <m/>
    <s v="Speaker"/>
    <s v="headphones"/>
    <m/>
    <x v="1"/>
    <m/>
    <m/>
    <m/>
    <m/>
    <m/>
    <n v="2020"/>
    <s v="N"/>
    <m/>
    <m/>
    <m/>
    <m/>
  </r>
  <r>
    <m/>
    <x v="0"/>
    <n v="1"/>
    <n v="50"/>
    <n v="50"/>
    <s v="Yamaha"/>
    <m/>
    <m/>
    <m/>
    <m/>
    <m/>
    <s v="Speaker"/>
    <s v="Headphones"/>
    <m/>
    <x v="0"/>
    <d v="1997-08-01T00:00:00"/>
    <s v="Cosmo"/>
    <m/>
    <m/>
    <m/>
    <n v="2020"/>
    <s v="N"/>
    <m/>
    <m/>
    <m/>
    <m/>
  </r>
  <r>
    <m/>
    <x v="0"/>
    <n v="2"/>
    <n v="150"/>
    <n v="300"/>
    <s v="Peavey"/>
    <s v="Impluse"/>
    <m/>
    <m/>
    <m/>
    <m/>
    <s v="Speaker"/>
    <s v="Monitor"/>
    <m/>
    <x v="0"/>
    <m/>
    <m/>
    <m/>
    <m/>
    <m/>
    <n v="2020"/>
    <s v="N"/>
    <m/>
    <m/>
    <m/>
    <m/>
  </r>
  <r>
    <m/>
    <x v="0"/>
    <n v="1"/>
    <n v="500"/>
    <n v="500"/>
    <s v="Peavey"/>
    <m/>
    <m/>
    <m/>
    <m/>
    <m/>
    <s v="Speaker"/>
    <s v="Peavey system - bin only"/>
    <m/>
    <x v="0"/>
    <m/>
    <m/>
    <m/>
    <m/>
    <m/>
    <n v="2020"/>
    <s v="N"/>
    <m/>
    <m/>
    <m/>
    <m/>
  </r>
  <r>
    <m/>
    <x v="0"/>
    <n v="1"/>
    <n v="250"/>
    <n v="250"/>
    <s v="Yamaha"/>
    <s v="MS202"/>
    <s v="Main"/>
    <s v="Main"/>
    <s v="EastStorage"/>
    <s v="EastStorage"/>
    <s v="Speaker"/>
    <s v="powered monitor"/>
    <m/>
    <x v="0"/>
    <m/>
    <m/>
    <m/>
    <m/>
    <m/>
    <n v="2020"/>
    <s v="N"/>
    <m/>
    <m/>
    <m/>
    <m/>
  </r>
  <r>
    <m/>
    <x v="0"/>
    <n v="2"/>
    <n v="100"/>
    <n v="200"/>
    <s v="Radio Shack"/>
    <m/>
    <s v="Main"/>
    <s v="Basement"/>
    <s v="FellowshipHall"/>
    <s v="FellowshipHall"/>
    <s v="Speaker"/>
    <s v="Realistic towers"/>
    <m/>
    <x v="2"/>
    <m/>
    <m/>
    <m/>
    <m/>
    <m/>
    <n v="2020"/>
    <s v="N"/>
    <m/>
    <m/>
    <m/>
    <m/>
  </r>
  <r>
    <m/>
    <x v="0"/>
    <n v="1"/>
    <n v="200"/>
    <n v="200"/>
    <s v="Ross"/>
    <n v="200"/>
    <s v="Main"/>
    <s v="Main"/>
    <s v="EastStorage"/>
    <s v="EastStorage"/>
    <s v="Speaker"/>
    <s v="Ross 200 monitor"/>
    <m/>
    <x v="0"/>
    <m/>
    <m/>
    <m/>
    <m/>
    <m/>
    <n v="2020"/>
    <s v="N"/>
    <m/>
    <m/>
    <m/>
    <m/>
  </r>
  <r>
    <m/>
    <x v="0"/>
    <n v="3"/>
    <n v="400"/>
    <n v="1200"/>
    <s v="Peavey"/>
    <s v="International 112"/>
    <s v="Main"/>
    <s v="Main"/>
    <s v="WestStorage"/>
    <s v="WestStorage"/>
    <s v="Speaker"/>
    <m/>
    <s v="?, ?, 9E-03797417"/>
    <x v="0"/>
    <m/>
    <m/>
    <m/>
    <m/>
    <n v="1984"/>
    <n v="2014"/>
    <s v="N"/>
    <m/>
    <m/>
    <m/>
    <m/>
  </r>
  <r>
    <m/>
    <x v="0"/>
    <n v="2"/>
    <n v="100"/>
    <n v="200"/>
    <s v="Ultimate"/>
    <m/>
    <s v="Main"/>
    <s v="Main"/>
    <s v="EastStorage"/>
    <s v="EastStorage"/>
    <s v="Other"/>
    <s v="speaker Stand - Ulitmate Support Systems"/>
    <m/>
    <x v="2"/>
    <m/>
    <m/>
    <m/>
    <m/>
    <n v="1984"/>
    <n v="2034"/>
    <s v="N"/>
    <m/>
    <m/>
    <m/>
    <m/>
  </r>
  <r>
    <m/>
    <x v="0"/>
    <n v="1"/>
    <n v="75"/>
    <n v="75"/>
    <m/>
    <m/>
    <m/>
    <m/>
    <m/>
    <m/>
    <s v="Stand"/>
    <s v="stand - overhead projector"/>
    <m/>
    <x v="1"/>
    <m/>
    <m/>
    <m/>
    <m/>
    <m/>
    <m/>
    <s v="N"/>
    <m/>
    <m/>
    <m/>
    <m/>
  </r>
  <r>
    <m/>
    <x v="0"/>
    <n v="1"/>
    <n v="75"/>
    <n v="75"/>
    <m/>
    <m/>
    <m/>
    <m/>
    <m/>
    <m/>
    <s v="Stand"/>
    <s v="stand - overhead projector"/>
    <m/>
    <x v="1"/>
    <m/>
    <s v="person"/>
    <m/>
    <s v="Borrowed - Ken Davis"/>
    <m/>
    <m/>
    <s v="N"/>
    <m/>
    <m/>
    <m/>
    <m/>
  </r>
  <r>
    <m/>
    <x v="0"/>
    <n v="2"/>
    <n v="30"/>
    <n v="60"/>
    <m/>
    <m/>
    <m/>
    <m/>
    <m/>
    <m/>
    <s v="Stand"/>
    <s v="stand - synthesizer - 1 chrome, 1 black"/>
    <m/>
    <x v="0"/>
    <m/>
    <m/>
    <m/>
    <m/>
    <m/>
    <m/>
    <s v="N"/>
    <m/>
    <m/>
    <m/>
    <m/>
  </r>
  <r>
    <m/>
    <x v="0"/>
    <n v="2"/>
    <n v="80"/>
    <n v="160"/>
    <s v="Ultimate"/>
    <m/>
    <s v="Main"/>
    <s v="Main"/>
    <s v="EastStorage"/>
    <s v="EastStorage"/>
    <s v="Stand"/>
    <s v="stands - mic - black stacking"/>
    <m/>
    <x v="0"/>
    <m/>
    <s v="Cosmo"/>
    <s v="Purchased and donated by todd sinclair"/>
    <m/>
    <n v="2000"/>
    <n v="2030"/>
    <s v="N"/>
    <m/>
    <m/>
    <m/>
    <m/>
  </r>
  <r>
    <s v="ZPDU-A001"/>
    <x v="1"/>
    <n v="1"/>
    <n v="144.28"/>
    <n v="144.28"/>
    <s v="Furman"/>
    <s v="M-8X2"/>
    <s v="Main"/>
    <s v="Main"/>
    <s v="AVRoom"/>
    <s v="ZAHU-0001"/>
    <s v="Distro"/>
    <s v="Rack mount power distro"/>
    <s v="FM02830A045171303914"/>
    <x v="2"/>
    <d v="2017-09-04T00:00:00"/>
    <s v="Amazon"/>
    <s v="#701-3979098-8502609 "/>
    <m/>
    <n v="2017"/>
    <n v="2047"/>
    <s v="N"/>
    <m/>
    <m/>
    <m/>
    <m/>
  </r>
  <r>
    <m/>
    <x v="1"/>
    <n v="4"/>
    <n v="280"/>
    <n v="1120"/>
    <s v="Furman"/>
    <s v="PL-8"/>
    <s v="Main"/>
    <s v="Balcony"/>
    <s v="Balcony"/>
    <s v="Balcony"/>
    <s v="Distro"/>
    <s v="Rack mount power distro"/>
    <m/>
    <x v="2"/>
    <m/>
    <m/>
    <m/>
    <m/>
    <m/>
    <n v="2030"/>
    <s v="N"/>
    <m/>
    <m/>
    <m/>
    <m/>
  </r>
  <r>
    <m/>
    <x v="1"/>
    <n v="1"/>
    <n v="200"/>
    <n v="200"/>
    <s v="Gemini"/>
    <s v="PL-9"/>
    <s v="Main"/>
    <s v="Balcony"/>
    <s v="Balcony"/>
    <s v="Balcony"/>
    <s v="Distro"/>
    <s v="Power supply and lamp module"/>
    <n v="96012282"/>
    <x v="2"/>
    <d v="1996-08-12T00:00:00"/>
    <s v="Cosmo"/>
    <n v="123122"/>
    <m/>
    <n v="1996"/>
    <n v="2026"/>
    <s v="N"/>
    <m/>
    <m/>
    <m/>
    <m/>
  </r>
  <r>
    <m/>
    <x v="0"/>
    <n v="1"/>
    <n v="1"/>
    <n v="1"/>
    <s v="Homebrew"/>
    <m/>
    <m/>
    <m/>
    <m/>
    <m/>
    <s v="Distro"/>
    <s v="switch - power relay unit - homebrew"/>
    <m/>
    <x v="0"/>
    <m/>
    <m/>
    <m/>
    <m/>
    <m/>
    <m/>
    <s v="N"/>
    <m/>
    <m/>
    <m/>
    <m/>
  </r>
  <r>
    <m/>
    <x v="0"/>
    <n v="4"/>
    <n v="30"/>
    <n v="120"/>
    <s v="Homebrew"/>
    <m/>
    <m/>
    <m/>
    <m/>
    <m/>
    <s v="Transformer"/>
    <s v="balance transformer - in box"/>
    <m/>
    <x v="0"/>
    <m/>
    <m/>
    <m/>
    <m/>
    <m/>
    <m/>
    <s v="N"/>
    <m/>
    <m/>
    <m/>
    <m/>
  </r>
  <r>
    <m/>
    <x v="0"/>
    <n v="1"/>
    <n v="30"/>
    <n v="30"/>
    <s v="Hammond"/>
    <s v="560G"/>
    <m/>
    <m/>
    <m/>
    <m/>
    <s v="Transformer"/>
    <s v="balance transformer - inline"/>
    <m/>
    <x v="0"/>
    <m/>
    <m/>
    <m/>
    <m/>
    <m/>
    <m/>
    <s v="N"/>
    <m/>
    <m/>
    <m/>
    <m/>
  </r>
  <r>
    <m/>
    <x v="0"/>
    <n v="1"/>
    <n v="10"/>
    <n v="10"/>
    <s v="A-T"/>
    <s v="AT-HI-Z"/>
    <s v="Portable"/>
    <n v="1"/>
    <s v="Main"/>
    <s v="Desk"/>
    <s v="Cable"/>
    <s v="M1/4,ATminature"/>
    <m/>
    <x v="1"/>
    <d v="1996-07-01T00:00:00"/>
    <s v="Precision Sound"/>
    <m/>
    <m/>
    <m/>
    <n v="2020"/>
    <s v="Y"/>
    <m/>
    <m/>
    <m/>
    <m/>
  </r>
  <r>
    <m/>
    <x v="0"/>
    <n v="1"/>
    <n v="1200"/>
    <n v="1200"/>
    <s v="Peavey"/>
    <s v="XRD 1200"/>
    <s v="Portable"/>
    <n v="1"/>
    <s v="Main"/>
    <s v="Desk"/>
    <s v="Control"/>
    <s v="mixer"/>
    <n v="7759496"/>
    <x v="0"/>
    <d v="1995-05-25T00:00:00"/>
    <m/>
    <m/>
    <m/>
    <m/>
    <m/>
    <s v="N"/>
    <m/>
    <m/>
    <m/>
    <m/>
  </r>
  <r>
    <m/>
    <x v="0"/>
    <n v="1"/>
    <n v="1500"/>
    <n v="1500"/>
    <s v="Ensoniq"/>
    <s v="KS-32"/>
    <s v="Portable"/>
    <n v="1"/>
    <s v="Main"/>
    <s v="Stage"/>
    <s v="Instrument"/>
    <s v="synthesizer - Ensoniq KS-32 Keyboard"/>
    <m/>
    <x v="1"/>
    <m/>
    <m/>
    <m/>
    <s v="used"/>
    <m/>
    <m/>
    <s v="Y"/>
    <m/>
    <m/>
    <m/>
    <m/>
  </r>
  <r>
    <m/>
    <x v="0"/>
    <n v="1"/>
    <n v="100"/>
    <n v="100"/>
    <s v="A-T"/>
    <s v="AT831CW"/>
    <s v="Portable"/>
    <n v="1"/>
    <s v="Main"/>
    <s v="Desk"/>
    <s v="Mic"/>
    <s v="lapel - cardiod"/>
    <m/>
    <x v="1"/>
    <d v="1996-07-01T00:00:00"/>
    <s v="Precision Sound"/>
    <m/>
    <m/>
    <m/>
    <n v="2013"/>
    <s v="Y"/>
    <m/>
    <m/>
    <m/>
    <m/>
  </r>
  <r>
    <m/>
    <x v="0"/>
    <n v="4"/>
    <n v="75"/>
    <n v="300"/>
    <m/>
    <m/>
    <s v="Portable"/>
    <n v="1"/>
    <s v="Main"/>
    <s v="Stage"/>
    <s v="Other"/>
    <s v="mic booms - with Large plastic knob (Youth)"/>
    <m/>
    <x v="0"/>
    <m/>
    <m/>
    <m/>
    <m/>
    <m/>
    <m/>
    <s v="N"/>
    <m/>
    <m/>
    <m/>
    <m/>
  </r>
  <r>
    <m/>
    <x v="0"/>
    <n v="4"/>
    <n v="75"/>
    <n v="300"/>
    <m/>
    <m/>
    <s v="Portable"/>
    <n v="1"/>
    <s v="Main"/>
    <s v="Stage"/>
    <s v="Other"/>
    <s v="mic stand - floor tripod (youth)"/>
    <m/>
    <x v="0"/>
    <m/>
    <m/>
    <m/>
    <m/>
    <m/>
    <m/>
    <s v="N"/>
    <m/>
    <m/>
    <m/>
    <m/>
  </r>
  <r>
    <m/>
    <x v="0"/>
    <n v="4"/>
    <n v="500"/>
    <n v="2000"/>
    <m/>
    <m/>
    <s v="Portable"/>
    <n v="1"/>
    <s v="Main"/>
    <s v="Stage"/>
    <s v="Amp"/>
    <s v="House and monitor Amps"/>
    <m/>
    <x v="2"/>
    <m/>
    <m/>
    <m/>
    <s v="Estimate"/>
    <m/>
    <n v="2015"/>
    <s v="N"/>
    <m/>
    <m/>
    <m/>
    <m/>
  </r>
  <r>
    <m/>
    <x v="0"/>
    <n v="1"/>
    <n v="700"/>
    <n v="700"/>
    <s v="A-T"/>
    <s v="ATW-1235"/>
    <s v="Portable"/>
    <n v="1"/>
    <s v="Main"/>
    <s v="Desk"/>
    <s v="Mic"/>
    <s v="wireless xmtr/rcvr 176.200 Mhz"/>
    <n v="6100087"/>
    <x v="1"/>
    <d v="1996-07-01T00:00:00"/>
    <s v="Precision Sound"/>
    <m/>
    <m/>
    <m/>
    <n v="2016"/>
    <s v="Y"/>
    <m/>
    <m/>
    <m/>
    <m/>
  </r>
  <r>
    <m/>
    <x v="0"/>
    <n v="2"/>
    <n v="250"/>
    <n v="500"/>
    <m/>
    <m/>
    <s v="Portable"/>
    <n v="1"/>
    <s v="Main"/>
    <s v="Stage"/>
    <s v="Speaker"/>
    <s v="Subwoofers"/>
    <m/>
    <x v="2"/>
    <m/>
    <m/>
    <m/>
    <m/>
    <m/>
    <n v="2015"/>
    <s v="N"/>
    <m/>
    <m/>
    <m/>
    <m/>
  </r>
  <r>
    <m/>
    <x v="0"/>
    <n v="1"/>
    <n v="1000"/>
    <n v="1000"/>
    <m/>
    <m/>
    <s v="Portable"/>
    <n v="1"/>
    <s v="Main"/>
    <s v="Desk"/>
    <s v="Control"/>
    <s v="FoH Audio Console"/>
    <m/>
    <x v="1"/>
    <m/>
    <m/>
    <m/>
    <s v="estimate - unit is not functioning"/>
    <m/>
    <n v="2013"/>
    <s v="Y"/>
    <m/>
    <m/>
    <m/>
    <m/>
  </r>
  <r>
    <m/>
    <x v="0"/>
    <n v="1"/>
    <n v="100"/>
    <n v="100"/>
    <s v="AART"/>
    <s v="EQ341"/>
    <s v="Portable"/>
    <n v="1"/>
    <s v="Main"/>
    <s v="2308-0900"/>
    <s v="Processor"/>
    <s v="Equalizer"/>
    <s v="n/a"/>
    <x v="2"/>
    <m/>
    <m/>
    <m/>
    <s v="Purchased by Will Peaver circa April 2017"/>
    <n v="2017"/>
    <n v="2027"/>
    <s v="N"/>
    <m/>
    <m/>
    <m/>
    <m/>
  </r>
  <r>
    <m/>
    <x v="0"/>
    <n v="2"/>
    <n v="250"/>
    <n v="500"/>
    <m/>
    <m/>
    <s v="Portable"/>
    <n v="1"/>
    <s v="Main"/>
    <s v="Desk"/>
    <s v="Processor"/>
    <s v="Equalizer"/>
    <m/>
    <x v="2"/>
    <m/>
    <m/>
    <m/>
    <s v="Estimate"/>
    <m/>
    <n v="2015"/>
    <s v="N"/>
    <m/>
    <m/>
    <m/>
    <m/>
  </r>
  <r>
    <m/>
    <x v="0"/>
    <n v="1"/>
    <n v="250"/>
    <n v="250"/>
    <m/>
    <m/>
    <s v="Portable"/>
    <n v="1"/>
    <s v="Main"/>
    <s v="Stage"/>
    <s v="Processor"/>
    <s v="Cross-Over"/>
    <m/>
    <x v="2"/>
    <m/>
    <m/>
    <m/>
    <s v="Estimate"/>
    <m/>
    <n v="2015"/>
    <s v="N"/>
    <m/>
    <m/>
    <m/>
    <m/>
  </r>
  <r>
    <s v="2308-0906"/>
    <x v="0"/>
    <n v="1"/>
    <n v="1500"/>
    <n v="1500"/>
    <s v="Shure"/>
    <s v="LX"/>
    <s v="Portable"/>
    <n v="1"/>
    <s v="Main"/>
    <s v="2308-0900"/>
    <s v="Mic"/>
    <s v="Wireless xmtr/rcvr 209.000 MHz"/>
    <m/>
    <x v="2"/>
    <m/>
    <m/>
    <m/>
    <m/>
    <m/>
    <n v="2025"/>
    <s v="N"/>
    <m/>
    <m/>
    <m/>
    <m/>
  </r>
  <r>
    <m/>
    <x v="0"/>
    <n v="2"/>
    <n v="500"/>
    <n v="1000"/>
    <s v="JBL"/>
    <m/>
    <s v="Portable"/>
    <n v="1"/>
    <s v="Main"/>
    <s v="Stage"/>
    <s v="Speaker"/>
    <s v="FOH Cabinets"/>
    <m/>
    <x v="1"/>
    <m/>
    <m/>
    <m/>
    <s v="Estimate - repurposed from main house"/>
    <m/>
    <n v="2015"/>
    <s v="N"/>
    <m/>
    <m/>
    <m/>
    <m/>
  </r>
  <r>
    <m/>
    <x v="0"/>
    <n v="2"/>
    <n v="299"/>
    <n v="598"/>
    <s v="Yorkville"/>
    <s v="Elite E12"/>
    <s v="Portable"/>
    <n v="1"/>
    <s v="Main"/>
    <s v="Stage"/>
    <s v="Speaker"/>
    <s v="400W Bi-amp speakers"/>
    <s v="2111298 &amp; 2091818"/>
    <x v="2"/>
    <m/>
    <s v="Long&amp;McQuade"/>
    <m/>
    <s v="Purchased by Will Peaver circa April2017 - Used "/>
    <n v="2017"/>
    <n v="2032"/>
    <s v="N"/>
    <m/>
    <m/>
    <m/>
    <m/>
  </r>
  <r>
    <m/>
    <x v="0"/>
    <n v="2"/>
    <n v="400"/>
    <n v="800"/>
    <s v="Community"/>
    <s v="CSX38-S2"/>
    <s v="Portable"/>
    <n v="1"/>
    <s v="Main"/>
    <s v="Stage"/>
    <s v="Speaker"/>
    <s v="150W Speakers"/>
    <s v="155789 &amp; 156815"/>
    <x v="2"/>
    <m/>
    <m/>
    <m/>
    <s v="purchased 1994 or 1995"/>
    <m/>
    <n v="2020"/>
    <s v="N"/>
    <m/>
    <m/>
    <m/>
    <m/>
  </r>
  <r>
    <m/>
    <x v="2"/>
    <n v="1"/>
    <n v="1"/>
    <n v="1"/>
    <m/>
    <m/>
    <m/>
    <m/>
    <m/>
    <m/>
    <s v="Hardware"/>
    <s v="10-32x1&quot; rack bolts"/>
    <m/>
    <x v="0"/>
    <m/>
    <m/>
    <m/>
    <m/>
    <m/>
    <m/>
    <s v="N"/>
    <m/>
    <m/>
    <m/>
    <m/>
  </r>
  <r>
    <m/>
    <x v="2"/>
    <n v="1"/>
    <n v="1"/>
    <n v="1"/>
    <m/>
    <m/>
    <m/>
    <m/>
    <m/>
    <m/>
    <s v="Hardware"/>
    <s v="12x24x1&quot; rack bolts-amps"/>
    <m/>
    <x v="0"/>
    <m/>
    <m/>
    <m/>
    <m/>
    <m/>
    <m/>
    <s v="N"/>
    <m/>
    <m/>
    <m/>
    <m/>
  </r>
  <r>
    <m/>
    <x v="3"/>
    <n v="1"/>
    <n v="2400"/>
    <n v="2400"/>
    <s v="Altman"/>
    <s v="Comet"/>
    <s v="Main"/>
    <s v="Balcony"/>
    <s v="Balcony"/>
    <s v="RearDesk"/>
    <s v="Fixture"/>
    <s v="Follow spot"/>
    <s v="na"/>
    <x v="2"/>
    <m/>
    <s v="Christie"/>
    <m/>
    <s v="Estimate"/>
    <m/>
    <n v="2020"/>
    <s v="N"/>
    <m/>
    <m/>
    <m/>
    <m/>
  </r>
  <r>
    <m/>
    <x v="3"/>
    <n v="3"/>
    <n v="50"/>
    <n v="150"/>
    <m/>
    <s v="FEL"/>
    <s v="Main"/>
    <s v="Balcony"/>
    <s v="Balcony"/>
    <s v="WoodCabinet"/>
    <s v="Bulb"/>
    <s v="1000W 120V FEL - for Leko"/>
    <m/>
    <x v="2"/>
    <m/>
    <m/>
    <m/>
    <m/>
    <m/>
    <m/>
    <s v="N"/>
    <m/>
    <m/>
    <m/>
    <m/>
  </r>
  <r>
    <m/>
    <x v="3"/>
    <n v="1"/>
    <n v="1"/>
    <n v="1"/>
    <m/>
    <m/>
    <s v="Main"/>
    <s v="Balcony"/>
    <s v="Balcony"/>
    <s v="WoodCabinet"/>
    <s v="Bulb"/>
    <s v="100W 120V - white"/>
    <m/>
    <x v="2"/>
    <m/>
    <m/>
    <m/>
    <m/>
    <m/>
    <m/>
    <s v="N"/>
    <m/>
    <m/>
    <m/>
    <m/>
  </r>
  <r>
    <m/>
    <x v="3"/>
    <n v="2"/>
    <n v="1"/>
    <n v="2"/>
    <m/>
    <m/>
    <s v="Main"/>
    <s v="Balcony"/>
    <s v="Balcony"/>
    <s v="WoodCabinet"/>
    <s v="Bulb"/>
    <s v="25W 120V - blue"/>
    <m/>
    <x v="2"/>
    <m/>
    <m/>
    <m/>
    <m/>
    <m/>
    <m/>
    <s v="N"/>
    <m/>
    <m/>
    <m/>
    <m/>
  </r>
  <r>
    <m/>
    <x v="3"/>
    <n v="1"/>
    <n v="1"/>
    <n v="1"/>
    <m/>
    <m/>
    <s v="Main"/>
    <s v="Balcony"/>
    <s v="Balcony"/>
    <s v="WoodCabinet"/>
    <s v="Bulb"/>
    <s v="25W 120V - white"/>
    <m/>
    <x v="2"/>
    <m/>
    <m/>
    <m/>
    <m/>
    <m/>
    <m/>
    <s v="N"/>
    <m/>
    <m/>
    <m/>
    <m/>
  </r>
  <r>
    <m/>
    <x v="3"/>
    <n v="2"/>
    <n v="50"/>
    <n v="100"/>
    <m/>
    <s v="EXW"/>
    <s v="Main"/>
    <s v="Balcony"/>
    <s v="Balcony"/>
    <s v="WoodCabinet"/>
    <s v="Bulb"/>
    <s v="300W 82V - carousel bright"/>
    <m/>
    <x v="2"/>
    <m/>
    <m/>
    <m/>
    <m/>
    <m/>
    <m/>
    <s v="N"/>
    <m/>
    <m/>
    <m/>
    <m/>
  </r>
  <r>
    <m/>
    <x v="3"/>
    <n v="1"/>
    <n v="25"/>
    <n v="25"/>
    <m/>
    <s v="EXR"/>
    <s v="Main"/>
    <s v="Balcony"/>
    <s v="Balcony"/>
    <s v="WoodCabinet"/>
    <s v="Bulb"/>
    <s v="300W 82V - carousel normal"/>
    <m/>
    <x v="2"/>
    <m/>
    <m/>
    <m/>
    <m/>
    <m/>
    <m/>
    <s v="N"/>
    <m/>
    <m/>
    <m/>
    <m/>
  </r>
  <r>
    <m/>
    <x v="3"/>
    <n v="2"/>
    <n v="1"/>
    <n v="2"/>
    <m/>
    <m/>
    <s v="Main"/>
    <s v="Balcony"/>
    <s v="Balcony"/>
    <s v="WoodCabinet"/>
    <s v="Bulb"/>
    <s v="40W 120V - red"/>
    <m/>
    <x v="2"/>
    <m/>
    <m/>
    <m/>
    <m/>
    <m/>
    <m/>
    <s v="N"/>
    <m/>
    <m/>
    <m/>
    <m/>
  </r>
  <r>
    <m/>
    <x v="3"/>
    <n v="1"/>
    <n v="25"/>
    <n v="25"/>
    <m/>
    <s v="ELC"/>
    <s v="Main"/>
    <s v="Balcony"/>
    <s v="Balcony"/>
    <s v="WoodCabinet"/>
    <s v="Bulb"/>
    <s v="ELC 250W 24V - overhead"/>
    <m/>
    <x v="2"/>
    <m/>
    <m/>
    <m/>
    <m/>
    <m/>
    <m/>
    <s v="N"/>
    <m/>
    <m/>
    <m/>
    <m/>
  </r>
  <r>
    <s v="ZLKU-0002"/>
    <x v="3"/>
    <n v="1"/>
    <n v="500"/>
    <n v="500"/>
    <s v="NSI"/>
    <s v="MC7016"/>
    <s v="Main"/>
    <s v="Balcony"/>
    <s v="Balcony"/>
    <s v="Closet"/>
    <s v="Control"/>
    <s v="NSI 16x2 memory light desk"/>
    <m/>
    <x v="1"/>
    <m/>
    <s v="Tele-Tech"/>
    <m/>
    <s v="backup"/>
    <m/>
    <n v="2015"/>
    <s v="Donate"/>
    <m/>
    <n v="0"/>
    <s v="Hold- Almost ready"/>
    <s v="In2One"/>
  </r>
  <r>
    <m/>
    <x v="3"/>
    <n v="2"/>
    <n v="50"/>
    <n v="100"/>
    <s v="Homebrew"/>
    <m/>
    <s v="Main"/>
    <s v="Main"/>
    <s v="EastStorage"/>
    <s v="EastStorage"/>
    <s v="Dimmer"/>
    <s v="1000W inline rotary"/>
    <m/>
    <x v="2"/>
    <m/>
    <m/>
    <m/>
    <m/>
    <m/>
    <m/>
    <s v="N"/>
    <m/>
    <m/>
    <m/>
    <m/>
  </r>
  <r>
    <s v="ZLIU-0001"/>
    <x v="3"/>
    <n v="1"/>
    <n v="450"/>
    <n v="450"/>
    <s v="NSI"/>
    <s v="IF501"/>
    <s v="Main"/>
    <s v="Balcony"/>
    <s v="Balcony"/>
    <s v="RearDesk"/>
    <s v="Interface"/>
    <s v="DMX to microplex"/>
    <m/>
    <x v="1"/>
    <m/>
    <m/>
    <m/>
    <s v="Estimate"/>
    <m/>
    <n v="2015"/>
    <s v="Donate"/>
    <m/>
    <n v="0"/>
    <s v="Hold - Still in use"/>
    <s v="In2One"/>
  </r>
  <r>
    <s v="ZLEU-0001"/>
    <x v="3"/>
    <n v="1"/>
    <n v="1200"/>
    <n v="1200"/>
    <s v="NSI"/>
    <s v="NRD8000"/>
    <s v="Main"/>
    <s v="Balcony"/>
    <s v="Balcony"/>
    <s v="Closet"/>
    <s v="Dimmer"/>
    <s v="1000Wx8 NSI dimmer pack"/>
    <s v="086402"/>
    <x v="1"/>
    <m/>
    <s v="Tele-Tech"/>
    <m/>
    <m/>
    <m/>
    <n v="2015"/>
    <s v="Donate"/>
    <m/>
    <n v="0"/>
    <s v="Hold - Still in use"/>
    <s v="In2One"/>
  </r>
  <r>
    <s v="ZLEU-0002"/>
    <x v="3"/>
    <n v="1"/>
    <n v="1200"/>
    <n v="1200"/>
    <s v="NSI"/>
    <s v="NRD8000"/>
    <s v="Main"/>
    <s v="Balcony"/>
    <s v="Balcony"/>
    <s v="Closet"/>
    <s v="Dimmer"/>
    <s v="1000Wx8 NSI dimmer pack"/>
    <s v="086404"/>
    <x v="1"/>
    <m/>
    <s v="Tele-Tech"/>
    <m/>
    <m/>
    <m/>
    <n v="2015"/>
    <s v="Donate"/>
    <m/>
    <n v="0"/>
    <s v="Hold - Still in use"/>
    <s v="In2One"/>
  </r>
  <r>
    <m/>
    <x v="3"/>
    <n v="2"/>
    <n v="20"/>
    <n v="40"/>
    <s v="PowerHouse"/>
    <s v="LM465"/>
    <s v="Main"/>
    <s v="Main"/>
    <s v="EastStorage"/>
    <s v="EastStorage"/>
    <s v="Dimmer"/>
    <s v="X10 Lamp Dimmer"/>
    <m/>
    <x v="1"/>
    <d v="1996-12-01T00:00:00"/>
    <s v="Home  Computing"/>
    <m/>
    <m/>
    <m/>
    <m/>
    <s v="N"/>
    <m/>
    <m/>
    <m/>
    <m/>
  </r>
  <r>
    <m/>
    <x v="3"/>
    <n v="2"/>
    <n v="20"/>
    <n v="40"/>
    <s v="Radio Shack"/>
    <s v="LM465"/>
    <s v="Main"/>
    <s v="Main"/>
    <s v="EastStorage"/>
    <s v="EastStorage"/>
    <s v="Dimmer"/>
    <s v="X10 Lamp Dimmer LM465"/>
    <m/>
    <x v="1"/>
    <d v="1996-12-01T00:00:00"/>
    <s v="Radio Shack"/>
    <m/>
    <m/>
    <m/>
    <m/>
    <s v="N"/>
    <m/>
    <m/>
    <m/>
    <m/>
  </r>
  <r>
    <m/>
    <x v="3"/>
    <n v="1"/>
    <n v="1"/>
    <n v="1"/>
    <m/>
    <m/>
    <m/>
    <m/>
    <m/>
    <m/>
    <s v="Fixture"/>
    <s v="lamp - low power flood on floor stand"/>
    <m/>
    <x v="2"/>
    <m/>
    <m/>
    <m/>
    <m/>
    <m/>
    <m/>
    <s v="N"/>
    <m/>
    <m/>
    <m/>
    <m/>
  </r>
  <r>
    <m/>
    <x v="3"/>
    <n v="5"/>
    <n v="450"/>
    <n v="2250"/>
    <s v="TimesSquare"/>
    <m/>
    <s v="Main"/>
    <s v="Attic"/>
    <m/>
    <m/>
    <s v="Fixture"/>
    <s v="lamp - Zoom Leko"/>
    <m/>
    <x v="1"/>
    <m/>
    <s v="Tele-Tech"/>
    <m/>
    <m/>
    <m/>
    <n v="2017"/>
    <s v="Donate"/>
    <m/>
    <n v="0"/>
    <s v="Hold - Ready to go"/>
    <s v="In2One"/>
  </r>
  <r>
    <m/>
    <x v="3"/>
    <n v="6"/>
    <n v="450"/>
    <n v="2700"/>
    <s v="TimesSquare"/>
    <m/>
    <s v="Main"/>
    <s v="Balcony"/>
    <s v="Balcony"/>
    <m/>
    <s v="Fixture"/>
    <s v="lamp - Zoom Leko"/>
    <m/>
    <x v="1"/>
    <m/>
    <s v="Tele-Tech"/>
    <m/>
    <m/>
    <m/>
    <n v="2017"/>
    <s v="Donate"/>
    <m/>
    <n v="0"/>
    <s v="Hold - Ready to go"/>
    <s v="In2One"/>
  </r>
  <r>
    <m/>
    <x v="3"/>
    <n v="1"/>
    <n v="1"/>
    <n v="1"/>
    <m/>
    <m/>
    <s v="Main"/>
    <s v="Balcony"/>
    <s v="Balcony"/>
    <s v="Balcony"/>
    <s v="Other"/>
    <s v="gobo - leaf break up - medium"/>
    <m/>
    <x v="2"/>
    <m/>
    <m/>
    <m/>
    <m/>
    <m/>
    <m/>
    <s v="N"/>
    <m/>
    <m/>
    <m/>
    <m/>
  </r>
  <r>
    <m/>
    <x v="3"/>
    <n v="3"/>
    <n v="3"/>
    <n v="9"/>
    <m/>
    <m/>
    <s v="Main"/>
    <s v="Balcony"/>
    <s v="Balcony"/>
    <s v="Balcony"/>
    <s v="Other"/>
    <s v="gobo - soft break up"/>
    <m/>
    <x v="2"/>
    <m/>
    <m/>
    <m/>
    <m/>
    <m/>
    <m/>
    <s v="N"/>
    <m/>
    <m/>
    <m/>
    <m/>
  </r>
  <r>
    <m/>
    <x v="3"/>
    <n v="1"/>
    <n v="1"/>
    <n v="1"/>
    <m/>
    <m/>
    <s v="Main"/>
    <s v="Balcony"/>
    <s v="Balcony"/>
    <s v="Balcony"/>
    <s v="Other"/>
    <s v="gobo - Star of Bethlehem"/>
    <m/>
    <x v="2"/>
    <m/>
    <m/>
    <m/>
    <m/>
    <m/>
    <m/>
    <s v="N"/>
    <m/>
    <m/>
    <m/>
    <m/>
  </r>
  <r>
    <m/>
    <x v="3"/>
    <n v="5"/>
    <n v="5"/>
    <n v="25"/>
    <m/>
    <m/>
    <m/>
    <m/>
    <m/>
    <m/>
    <s v="Other"/>
    <s v="leko gates - one is broke"/>
    <m/>
    <x v="0"/>
    <m/>
    <m/>
    <m/>
    <m/>
    <m/>
    <m/>
    <s v="N"/>
    <m/>
    <m/>
    <m/>
    <m/>
  </r>
  <r>
    <s v="ZLIU-0002"/>
    <x v="3"/>
    <n v="1"/>
    <n v="500"/>
    <n v="500"/>
    <s v="NSI"/>
    <s v="DMX16"/>
    <s v="Main"/>
    <s v="Basement"/>
    <s v="Electrical"/>
    <s v="Electrical"/>
    <s v="Interface"/>
    <s v="lighting demultiplexer"/>
    <n v="135119"/>
    <x v="1"/>
    <d v="1995-12-05T00:00:00"/>
    <s v="Christie"/>
    <m/>
    <m/>
    <m/>
    <n v="2015"/>
    <s v="Donate"/>
    <m/>
    <n v="0"/>
    <s v="Hold - Needs deinstall"/>
    <s v="In2One"/>
  </r>
  <r>
    <s v="ZLKU-0001"/>
    <x v="3"/>
    <n v="1"/>
    <n v="7500"/>
    <n v="7500"/>
    <s v="ETC"/>
    <s v="Express125"/>
    <s v="Main"/>
    <s v="Balcony"/>
    <s v="Balcony"/>
    <s v="RearDesk"/>
    <s v="Control"/>
    <s v="Lighting Console"/>
    <m/>
    <x v="1"/>
    <m/>
    <s v="Christie"/>
    <m/>
    <s v="estimated cost. To be replaced by ZLKU-B001"/>
    <m/>
    <n v="2015"/>
    <s v="Donate"/>
    <m/>
    <n v="0"/>
    <s v="Hold - Almost ready"/>
    <s v="In2One"/>
  </r>
  <r>
    <s v="ZLIU-0003"/>
    <x v="3"/>
    <n v="1"/>
    <n v="500"/>
    <n v="500"/>
    <s v="Elation"/>
    <s v="?"/>
    <s v="Main"/>
    <s v="Balcony"/>
    <s v="Balcony"/>
    <s v="RearDesk"/>
    <s v="Interface"/>
    <s v="DMX Optical Isolator"/>
    <m/>
    <x v="2"/>
    <m/>
    <m/>
    <m/>
    <s v="puchased after lightning strike in 2005"/>
    <n v="2005"/>
    <n v="2025"/>
    <s v="N"/>
    <m/>
    <m/>
    <m/>
    <m/>
  </r>
  <r>
    <s v="ZLIP-0001"/>
    <x v="3"/>
    <n v="1"/>
    <n v="197"/>
    <n v="197"/>
    <s v="DMXKing"/>
    <s v="ultraDMX RDM Pro"/>
    <s v="Main"/>
    <s v="Balcony"/>
    <s v="Balcony"/>
    <s v="RearDesk"/>
    <s v="Interface"/>
    <s v="USB/DMX Interface"/>
    <m/>
    <x v="2"/>
    <d v="2015-11-15T00:00:00"/>
    <s v="DMX Pro Sales"/>
    <n v="549"/>
    <s v="Owned by Terry"/>
    <n v="2015"/>
    <n v="2025"/>
    <s v="N"/>
    <m/>
    <m/>
    <m/>
    <m/>
  </r>
  <r>
    <m/>
    <x v="3"/>
    <n v="1"/>
    <n v="80"/>
    <n v="80"/>
    <s v="Alcan"/>
    <m/>
    <s v="Main"/>
    <s v="Balcony"/>
    <s v="Balcony"/>
    <s v="Balcony"/>
    <s v="Other"/>
    <s v="8' Step Ladder"/>
    <m/>
    <x v="2"/>
    <d v="1997-08-01T00:00:00"/>
    <s v="Lansing Buildall"/>
    <m/>
    <m/>
    <m/>
    <n v="2030"/>
    <s v="N"/>
    <m/>
    <m/>
    <m/>
    <m/>
  </r>
  <r>
    <m/>
    <x v="3"/>
    <n v="2"/>
    <n v="1"/>
    <n v="2"/>
    <m/>
    <m/>
    <s v="Main"/>
    <s v="Balcony"/>
    <s v="Balcony"/>
    <s v="BalconyBar"/>
    <s v="Cable"/>
    <s v="Scroller Cables - Long"/>
    <s v="na"/>
    <x v="1"/>
    <m/>
    <s v="Christie"/>
    <m/>
    <s v="Estimate"/>
    <m/>
    <n v="2018"/>
    <s v="Donate"/>
    <m/>
    <n v="0"/>
    <s v="Hold - Needs deinstall"/>
    <s v="In2One"/>
  </r>
  <r>
    <m/>
    <x v="3"/>
    <n v="1"/>
    <n v="1"/>
    <n v="1"/>
    <m/>
    <m/>
    <s v="Main"/>
    <s v="Balcony"/>
    <s v="Balcony"/>
    <s v="BalconyBar"/>
    <s v="Cable"/>
    <s v="Assorted Scroller Cables - Short"/>
    <s v="na"/>
    <x v="1"/>
    <m/>
    <s v="Christie"/>
    <m/>
    <s v="Estimate"/>
    <m/>
    <n v="2018"/>
    <s v="Donated"/>
    <m/>
    <n v="0"/>
    <s v="Shipped Sep 23"/>
    <s v="In2One"/>
  </r>
  <r>
    <m/>
    <x v="3"/>
    <n v="8"/>
    <n v="225"/>
    <n v="1800"/>
    <s v="Chroma-Q"/>
    <m/>
    <s v="Main"/>
    <s v="Balcony"/>
    <s v="Balcony"/>
    <s v="BalconyBar"/>
    <s v="Light Modifier"/>
    <s v="8 Colour scrollers"/>
    <s v="na"/>
    <x v="1"/>
    <m/>
    <s v="Christie"/>
    <m/>
    <s v="Estimate"/>
    <m/>
    <n v="2018"/>
    <s v="Donated"/>
    <m/>
    <n v="0"/>
    <s v="Shipped Sep 23"/>
    <s v="In2One"/>
  </r>
  <r>
    <m/>
    <x v="2"/>
    <n v="1"/>
    <n v="1"/>
    <n v="1"/>
    <m/>
    <m/>
    <m/>
    <m/>
    <m/>
    <m/>
    <s v="Cable"/>
    <s v="extension cord - 10' - beige - single drop"/>
    <m/>
    <x v="0"/>
    <m/>
    <m/>
    <m/>
    <m/>
    <m/>
    <n v="2020"/>
    <s v="N"/>
    <m/>
    <m/>
    <m/>
    <m/>
  </r>
  <r>
    <m/>
    <x v="2"/>
    <n v="1"/>
    <n v="5"/>
    <n v="5"/>
    <m/>
    <m/>
    <m/>
    <m/>
    <m/>
    <m/>
    <s v="Cable"/>
    <s v="extension cord - 12' - blue - multidrop"/>
    <m/>
    <x v="0"/>
    <m/>
    <m/>
    <m/>
    <m/>
    <m/>
    <n v="2020"/>
    <s v="N"/>
    <m/>
    <m/>
    <m/>
    <m/>
  </r>
  <r>
    <m/>
    <x v="2"/>
    <n v="1"/>
    <n v="10"/>
    <n v="10"/>
    <m/>
    <m/>
    <m/>
    <m/>
    <m/>
    <m/>
    <s v="Cable"/>
    <s v="extension cord - 15' - blue - multidrop"/>
    <m/>
    <x v="0"/>
    <m/>
    <m/>
    <m/>
    <m/>
    <m/>
    <n v="2020"/>
    <s v="N"/>
    <m/>
    <m/>
    <m/>
    <m/>
  </r>
  <r>
    <m/>
    <x v="2"/>
    <n v="1"/>
    <n v="20"/>
    <n v="20"/>
    <m/>
    <m/>
    <m/>
    <m/>
    <m/>
    <m/>
    <s v="Cable"/>
    <s v="extension cord - 25' - orange"/>
    <m/>
    <x v="0"/>
    <m/>
    <m/>
    <m/>
    <m/>
    <m/>
    <n v="2020"/>
    <s v="N"/>
    <m/>
    <m/>
    <m/>
    <m/>
  </r>
  <r>
    <m/>
    <x v="2"/>
    <n v="3"/>
    <n v="10"/>
    <n v="30"/>
    <s v="Noma?"/>
    <m/>
    <m/>
    <m/>
    <m/>
    <m/>
    <s v="Cable"/>
    <s v="extension cord - 2prong white"/>
    <m/>
    <x v="0"/>
    <d v="1996-12-01T00:00:00"/>
    <s v="Home Depot"/>
    <m/>
    <m/>
    <m/>
    <n v="2020"/>
    <s v="N"/>
    <m/>
    <m/>
    <m/>
    <m/>
  </r>
  <r>
    <m/>
    <x v="2"/>
    <n v="4"/>
    <n v="50"/>
    <n v="200"/>
    <m/>
    <m/>
    <m/>
    <m/>
    <m/>
    <m/>
    <s v="Cable"/>
    <s v="extension cord - 50' - orange on reel"/>
    <m/>
    <x v="0"/>
    <m/>
    <m/>
    <m/>
    <m/>
    <m/>
    <n v="2020"/>
    <s v="N"/>
    <m/>
    <m/>
    <m/>
    <m/>
  </r>
  <r>
    <m/>
    <x v="2"/>
    <n v="4"/>
    <n v="75"/>
    <n v="300"/>
    <m/>
    <m/>
    <m/>
    <m/>
    <m/>
    <m/>
    <s v="Cable"/>
    <s v="extension cord - 75' - yellow on winders"/>
    <m/>
    <x v="0"/>
    <m/>
    <m/>
    <m/>
    <m/>
    <m/>
    <n v="2020"/>
    <s v="N"/>
    <m/>
    <m/>
    <m/>
    <m/>
  </r>
  <r>
    <m/>
    <x v="2"/>
    <n v="1"/>
    <n v="8"/>
    <n v="8"/>
    <m/>
    <m/>
    <m/>
    <m/>
    <m/>
    <m/>
    <s v="Cable"/>
    <s v="extension cord - 8' -blue"/>
    <m/>
    <x v="0"/>
    <m/>
    <m/>
    <m/>
    <m/>
    <m/>
    <n v="2020"/>
    <s v="N"/>
    <m/>
    <m/>
    <m/>
    <m/>
  </r>
  <r>
    <m/>
    <x v="3"/>
    <n v="2"/>
    <n v="30"/>
    <n v="60"/>
    <m/>
    <m/>
    <s v="Main"/>
    <s v="Main"/>
    <s v="EastStorage"/>
    <s v="EastStorage"/>
    <s v="Control"/>
    <s v="X10 - control unit"/>
    <m/>
    <x v="1"/>
    <m/>
    <m/>
    <m/>
    <m/>
    <m/>
    <m/>
    <s v="N"/>
    <m/>
    <m/>
    <m/>
    <m/>
  </r>
  <r>
    <m/>
    <x v="2"/>
    <n v="1"/>
    <n v="1"/>
    <n v="1"/>
    <s v="IntegratedPlastics"/>
    <m/>
    <s v="Main"/>
    <s v="Balcony"/>
    <s v="Balcony"/>
    <s v="WoodCabinet"/>
    <s v="Other"/>
    <s v="drawer unit - small modular"/>
    <m/>
    <x v="0"/>
    <m/>
    <m/>
    <m/>
    <m/>
    <m/>
    <m/>
    <s v="N"/>
    <m/>
    <m/>
    <m/>
    <m/>
  </r>
  <r>
    <m/>
    <x v="2"/>
    <n v="3"/>
    <n v="10"/>
    <n v="30"/>
    <s v="Homebrew"/>
    <m/>
    <s v="Main"/>
    <s v="Balcony"/>
    <s v="Balcony"/>
    <s v="WoodCabinet"/>
    <s v="Other"/>
    <s v="sand bag"/>
    <m/>
    <x v="2"/>
    <m/>
    <m/>
    <m/>
    <m/>
    <m/>
    <m/>
    <s v="N"/>
    <m/>
    <m/>
    <m/>
    <m/>
  </r>
  <r>
    <m/>
    <x v="2"/>
    <n v="4"/>
    <n v="50"/>
    <n v="200"/>
    <s v="Radio Shack"/>
    <m/>
    <s v="Main"/>
    <s v="Balcony"/>
    <s v="Balcony"/>
    <s v="Balcony"/>
    <s v="Other"/>
    <s v="wireless communicators"/>
    <m/>
    <x v="0"/>
    <d v="1994-12-01T00:00:00"/>
    <m/>
    <m/>
    <m/>
    <m/>
    <m/>
    <s v="N"/>
    <m/>
    <m/>
    <m/>
    <m/>
  </r>
  <r>
    <m/>
    <x v="2"/>
    <n v="2"/>
    <n v="20"/>
    <n v="40"/>
    <s v="Noma"/>
    <m/>
    <m/>
    <m/>
    <m/>
    <m/>
    <s v="Distro"/>
    <s v="switch - 6 outlet power bar on rack"/>
    <m/>
    <x v="0"/>
    <m/>
    <m/>
    <m/>
    <m/>
    <m/>
    <n v="2020"/>
    <s v="N"/>
    <m/>
    <m/>
    <m/>
    <m/>
  </r>
  <r>
    <m/>
    <x v="2"/>
    <n v="1"/>
    <n v="10"/>
    <n v="10"/>
    <s v="Globe"/>
    <m/>
    <m/>
    <m/>
    <m/>
    <m/>
    <s v="Distro"/>
    <s v="switch - 6 outlet power bar SS-2B-F"/>
    <m/>
    <x v="0"/>
    <m/>
    <m/>
    <m/>
    <m/>
    <m/>
    <n v="2020"/>
    <s v="N"/>
    <m/>
    <m/>
    <m/>
    <m/>
  </r>
  <r>
    <m/>
    <x v="2"/>
    <n v="4"/>
    <n v="40"/>
    <n v="160"/>
    <s v="CENTERex "/>
    <n v="74200"/>
    <m/>
    <m/>
    <m/>
    <m/>
    <s v="Distro"/>
    <s v="switch - 7 outlet power bar"/>
    <m/>
    <x v="0"/>
    <m/>
    <m/>
    <m/>
    <m/>
    <m/>
    <n v="2020"/>
    <s v="N"/>
    <m/>
    <m/>
    <m/>
    <m/>
  </r>
  <r>
    <m/>
    <x v="3"/>
    <n v="2"/>
    <n v="20"/>
    <n v="40"/>
    <m/>
    <m/>
    <s v="Main"/>
    <s v="Main"/>
    <s v="EastStorage"/>
    <s v="EastStorage"/>
    <s v="Switch"/>
    <s v="X10 - appliance module"/>
    <m/>
    <x v="1"/>
    <m/>
    <m/>
    <m/>
    <m/>
    <m/>
    <m/>
    <s v="N"/>
    <m/>
    <m/>
    <m/>
    <m/>
  </r>
  <r>
    <m/>
    <x v="3"/>
    <n v="1"/>
    <n v="40"/>
    <n v="40"/>
    <m/>
    <m/>
    <s v="Main"/>
    <s v="Main"/>
    <s v="EastStorage"/>
    <s v="EastStorage"/>
    <s v="Switch"/>
    <s v="X10 - relay module"/>
    <m/>
    <x v="1"/>
    <m/>
    <m/>
    <m/>
    <m/>
    <m/>
    <m/>
    <s v="N"/>
    <m/>
    <m/>
    <m/>
    <m/>
  </r>
  <r>
    <m/>
    <x v="2"/>
    <n v="1"/>
    <n v="100"/>
    <n v="100"/>
    <m/>
    <m/>
    <s v="Main"/>
    <s v="Balcony"/>
    <s v="Balcony"/>
    <s v="FrontDesk"/>
    <s v="Tool"/>
    <s v="meter - Digital Multimeter"/>
    <m/>
    <x v="2"/>
    <m/>
    <s v="person"/>
    <m/>
    <s v="Donated by Wilf Richter"/>
    <m/>
    <n v="2025"/>
    <s v="N"/>
    <m/>
    <m/>
    <m/>
    <m/>
  </r>
  <r>
    <m/>
    <x v="2"/>
    <n v="1"/>
    <n v="50"/>
    <n v="50"/>
    <s v="Radio Shack"/>
    <s v="33-2050"/>
    <s v="Main"/>
    <s v="Balcony"/>
    <s v="Balcony"/>
    <s v="FrontDesk"/>
    <s v="Tool"/>
    <s v="meter - Sound Level"/>
    <m/>
    <x v="2"/>
    <m/>
    <m/>
    <m/>
    <s v="purchased circa 1995"/>
    <m/>
    <n v="2025"/>
    <s v="N"/>
    <m/>
    <m/>
    <m/>
    <m/>
  </r>
  <r>
    <m/>
    <x v="2"/>
    <n v="4"/>
    <n v="4"/>
    <n v="16"/>
    <m/>
    <m/>
    <s v="Main"/>
    <s v="Balcony"/>
    <s v="Balcony"/>
    <s v="Balcony"/>
    <s v="Tool"/>
    <s v="screwdrivers (straight,phillips,red,green)"/>
    <m/>
    <x v="2"/>
    <m/>
    <m/>
    <m/>
    <m/>
    <m/>
    <m/>
    <s v="N"/>
    <m/>
    <m/>
    <m/>
    <m/>
  </r>
  <r>
    <m/>
    <x v="2"/>
    <n v="2"/>
    <n v="2"/>
    <n v="4"/>
    <m/>
    <m/>
    <s v="Main"/>
    <s v="Balcony"/>
    <s v="Balcony"/>
    <s v="Balcony"/>
    <s v="Tool"/>
    <s v="wrench - 8.5&quot; adjustable"/>
    <m/>
    <x v="2"/>
    <m/>
    <m/>
    <m/>
    <m/>
    <m/>
    <m/>
    <s v="N"/>
    <m/>
    <m/>
    <m/>
    <m/>
  </r>
  <r>
    <m/>
    <x v="4"/>
    <n v="1"/>
    <n v="500"/>
    <n v="500"/>
    <s v="Peavey"/>
    <s v="Classic 100 Head"/>
    <m/>
    <m/>
    <m/>
    <m/>
    <s v="Amp"/>
    <s v="Guitar Amp"/>
    <n v="7781793"/>
    <x v="1"/>
    <m/>
    <m/>
    <s v="?"/>
    <s v="purchased fall 1996"/>
    <m/>
    <n v="2026"/>
    <s v="N"/>
    <m/>
    <m/>
    <m/>
    <m/>
  </r>
  <r>
    <m/>
    <x v="4"/>
    <n v="1"/>
    <n v="1"/>
    <n v="1"/>
    <s v="Roland"/>
    <s v="EV-5"/>
    <m/>
    <m/>
    <m/>
    <m/>
    <s v="Other"/>
    <s v="pedal - foot"/>
    <m/>
    <x v="0"/>
    <m/>
    <m/>
    <m/>
    <m/>
    <m/>
    <m/>
    <s v="N"/>
    <m/>
    <m/>
    <m/>
    <m/>
  </r>
  <r>
    <m/>
    <x v="4"/>
    <n v="1"/>
    <n v="1"/>
    <n v="1"/>
    <m/>
    <m/>
    <m/>
    <m/>
    <m/>
    <m/>
    <s v="Other"/>
    <s v="pedal - PS100"/>
    <m/>
    <x v="0"/>
    <m/>
    <m/>
    <m/>
    <m/>
    <m/>
    <m/>
    <s v="N"/>
    <m/>
    <m/>
    <m/>
    <m/>
  </r>
  <r>
    <m/>
    <x v="4"/>
    <n v="1"/>
    <n v="1"/>
    <n v="1"/>
    <s v="Roland"/>
    <m/>
    <m/>
    <m/>
    <m/>
    <m/>
    <s v="Other"/>
    <s v="pedal - Roland foot switch"/>
    <m/>
    <x v="0"/>
    <m/>
    <m/>
    <m/>
    <m/>
    <m/>
    <m/>
    <s v="N"/>
    <m/>
    <m/>
    <m/>
    <m/>
  </r>
  <r>
    <m/>
    <x v="4"/>
    <n v="1"/>
    <n v="50"/>
    <n v="50"/>
    <s v="Yamaha"/>
    <m/>
    <m/>
    <m/>
    <m/>
    <m/>
    <s v="Other"/>
    <s v="pedal - Yamaha Volume Pedal"/>
    <m/>
    <x v="2"/>
    <m/>
    <m/>
    <m/>
    <m/>
    <m/>
    <m/>
    <s v="N"/>
    <m/>
    <m/>
    <m/>
    <m/>
  </r>
  <r>
    <s v="ZANU-0001"/>
    <x v="4"/>
    <n v="1"/>
    <n v="15000"/>
    <n v="15000"/>
    <s v="Samick"/>
    <s v="Grand Piano"/>
    <s v="Main"/>
    <s v="Main"/>
    <s v="Sanctuary"/>
    <s v="Stage"/>
    <s v="Instrument"/>
    <s v="Piano with craddle"/>
    <m/>
    <x v="2"/>
    <m/>
    <m/>
    <m/>
    <s v="purchased 1987"/>
    <n v="1987"/>
    <n v="2037"/>
    <s v="N"/>
    <m/>
    <m/>
    <m/>
    <m/>
  </r>
  <r>
    <s v="ZANU-0002"/>
    <x v="4"/>
    <n v="1"/>
    <n v="2000"/>
    <n v="2000"/>
    <s v="Yamaha "/>
    <s v="Drumkit"/>
    <s v="Main"/>
    <s v="Main"/>
    <s v="Sanctuary"/>
    <s v="Stage"/>
    <s v="Instrument"/>
    <s v="Drumkit/Cymbals/Cage"/>
    <m/>
    <x v="2"/>
    <m/>
    <m/>
    <m/>
    <m/>
    <m/>
    <n v="2025"/>
    <s v="N"/>
    <m/>
    <m/>
    <m/>
    <m/>
  </r>
  <r>
    <m/>
    <x v="4"/>
    <n v="1"/>
    <n v="500"/>
    <n v="500"/>
    <m/>
    <m/>
    <s v="Main"/>
    <s v="Main"/>
    <s v="Sanctuary"/>
    <s v="Stage"/>
    <s v="Instrument"/>
    <s v="Bass Guitar"/>
    <m/>
    <x v="2"/>
    <m/>
    <m/>
    <m/>
    <m/>
    <m/>
    <m/>
    <s v="N"/>
    <m/>
    <m/>
    <m/>
    <m/>
  </r>
  <r>
    <s v="ZANU-0003"/>
    <x v="4"/>
    <n v="1"/>
    <n v="5000"/>
    <n v="5000"/>
    <s v="Hammond"/>
    <s v="B3"/>
    <s v="Main"/>
    <s v="Main"/>
    <s v="Sanctuary"/>
    <s v="Stage"/>
    <s v="Instrument"/>
    <s v="B3 Organ"/>
    <m/>
    <x v="2"/>
    <d v="1997-08-01T00:00:00"/>
    <m/>
    <m/>
    <m/>
    <m/>
    <n v="2050"/>
    <s v="N"/>
    <m/>
    <m/>
    <m/>
    <m/>
  </r>
  <r>
    <s v="ZANU-0004"/>
    <x v="4"/>
    <n v="1"/>
    <n v="1500"/>
    <n v="1500"/>
    <s v="Leslie"/>
    <n v="122"/>
    <s v="Main"/>
    <s v="Main"/>
    <s v="Sanctuary"/>
    <s v="Stage"/>
    <s v="Instrument"/>
    <s v="Leslie Speaker"/>
    <m/>
    <x v="2"/>
    <d v="1997-08-01T00:00:00"/>
    <m/>
    <m/>
    <m/>
    <m/>
    <n v="2050"/>
    <s v="N"/>
    <m/>
    <m/>
    <m/>
    <m/>
  </r>
  <r>
    <m/>
    <x v="4"/>
    <n v="1"/>
    <n v="100"/>
    <n v="100"/>
    <s v="Yamaha"/>
    <s v="DX27"/>
    <s v="Main"/>
    <s v="Main"/>
    <s v="WestStorage"/>
    <s v="WestStorage"/>
    <s v="Instrument"/>
    <s v="Synthesizer"/>
    <s v="?"/>
    <x v="1"/>
    <m/>
    <m/>
    <m/>
    <s v="purchased before 1987"/>
    <m/>
    <n v="1997"/>
    <s v="N"/>
    <m/>
    <m/>
    <m/>
    <m/>
  </r>
  <r>
    <m/>
    <x v="4"/>
    <n v="1"/>
    <n v="3000"/>
    <n v="3000"/>
    <s v="Kurzweil"/>
    <n v="2000"/>
    <m/>
    <m/>
    <m/>
    <m/>
    <s v="Instrument"/>
    <s v="Synthesizer"/>
    <m/>
    <x v="0"/>
    <m/>
    <m/>
    <m/>
    <m/>
    <m/>
    <m/>
    <s v="N"/>
    <m/>
    <m/>
    <m/>
    <m/>
  </r>
  <r>
    <s v="2308-0914"/>
    <x v="4"/>
    <n v="1"/>
    <n v="3500"/>
    <n v="3500"/>
    <s v="Yamaha"/>
    <s v="S80"/>
    <s v="Portable"/>
    <n v="1"/>
    <s v="Main"/>
    <s v="Stage"/>
    <s v="Instrument"/>
    <s v="Synthesizer"/>
    <s v="PX01685"/>
    <x v="2"/>
    <m/>
    <m/>
    <m/>
    <s v="made from 1999 to 2000"/>
    <n v="2000"/>
    <n v="2020"/>
    <s v="N"/>
    <m/>
    <m/>
    <m/>
    <m/>
  </r>
  <r>
    <m/>
    <x v="4"/>
    <n v="1"/>
    <n v="100"/>
    <n v="100"/>
    <s v="Yamaha"/>
    <s v="PSR 6"/>
    <m/>
    <m/>
    <m/>
    <m/>
    <s v="Instrument"/>
    <s v="Synthesizer with ps and stand"/>
    <m/>
    <x v="1"/>
    <m/>
    <m/>
    <m/>
    <m/>
    <m/>
    <m/>
    <s v="N"/>
    <m/>
    <m/>
    <m/>
    <m/>
  </r>
  <r>
    <s v="ZANU-0006"/>
    <x v="4"/>
    <n v="1"/>
    <n v="850"/>
    <n v="850"/>
    <s v="VOX"/>
    <s v="AC15"/>
    <s v="Main"/>
    <s v="Main"/>
    <s v="Sanctuary"/>
    <s v="Stage"/>
    <s v="Amp"/>
    <s v="Guitar Amp"/>
    <n v="972733427"/>
    <x v="2"/>
    <m/>
    <m/>
    <m/>
    <s v="Amp is non-functional, now just a speaker cabinet"/>
    <m/>
    <n v="2017"/>
    <s v="N"/>
    <m/>
    <m/>
    <m/>
    <m/>
  </r>
  <r>
    <s v="ZANU-0007"/>
    <x v="4"/>
    <n v="1"/>
    <n v="220"/>
    <n v="220"/>
    <s v="Orange"/>
    <s v="Micro Terror"/>
    <s v="Main"/>
    <s v="Main"/>
    <s v="Sanctuary"/>
    <s v="Stage"/>
    <s v="Amp"/>
    <s v="Guitar Amp"/>
    <s v="24926-0913"/>
    <x v="2"/>
    <m/>
    <m/>
    <m/>
    <m/>
    <m/>
    <s v=" "/>
    <s v="N"/>
    <m/>
    <m/>
    <m/>
    <m/>
  </r>
  <r>
    <s v="ZANU-0008"/>
    <x v="4"/>
    <n v="1"/>
    <n v="850"/>
    <n v="850"/>
    <s v="Euphonic Audio"/>
    <s v="iAMP350"/>
    <s v="Main"/>
    <s v="Main"/>
    <s v="Sanctuary"/>
    <s v="Stage"/>
    <s v="Amp"/>
    <s v="Bass Amp"/>
    <s v="i35020063"/>
    <x v="2"/>
    <m/>
    <m/>
    <m/>
    <s v="estimate"/>
    <m/>
    <n v="2019"/>
    <s v="N"/>
    <m/>
    <m/>
    <m/>
    <m/>
  </r>
  <r>
    <m/>
    <x v="4"/>
    <n v="1"/>
    <n v="400"/>
    <n v="400"/>
    <s v="Digitech"/>
    <s v="RP6"/>
    <s v="Main"/>
    <s v="Main"/>
    <s v="EastStorage"/>
    <s v="EastStorage"/>
    <s v="Processor"/>
    <s v="Guitar Effects with power brick"/>
    <s v="DH47CB-10296"/>
    <x v="0"/>
    <m/>
    <m/>
    <m/>
    <s v="purchased fall 1996"/>
    <n v="1996"/>
    <m/>
    <s v="N"/>
    <m/>
    <m/>
    <m/>
    <m/>
  </r>
  <r>
    <s v="ZANU-0009"/>
    <x v="4"/>
    <n v="1"/>
    <n v="300"/>
    <n v="300"/>
    <m/>
    <s v="Djembe"/>
    <s v="Main"/>
    <s v="Main"/>
    <s v="WestStorage"/>
    <s v="WestStorage"/>
    <s v="Instrument"/>
    <s v="Djembe Drum"/>
    <m/>
    <x v="2"/>
    <m/>
    <m/>
    <m/>
    <s v="estimate"/>
    <m/>
    <m/>
    <s v="N"/>
    <m/>
    <m/>
    <m/>
    <m/>
  </r>
  <r>
    <m/>
    <x v="4"/>
    <n v="1"/>
    <n v="150"/>
    <n v="150"/>
    <m/>
    <s v="Z-Stand"/>
    <s v="Main"/>
    <s v="Main"/>
    <s v="WestStorage"/>
    <s v="WestStorage"/>
    <s v="Other"/>
    <s v="Keyboard size"/>
    <m/>
    <x v="2"/>
    <m/>
    <m/>
    <m/>
    <s v="estimate"/>
    <m/>
    <m/>
    <s v="N"/>
    <m/>
    <m/>
    <m/>
    <m/>
  </r>
  <r>
    <s v="CDWU-0009"/>
    <x v="5"/>
    <n v="1"/>
    <n v="1500"/>
    <n v="1500"/>
    <m/>
    <s v="Windows"/>
    <s v="Main"/>
    <s v="Balcony"/>
    <s v="Balcony"/>
    <s v="RearDesk"/>
    <s v="Computer"/>
    <s v="Windows PC with PowerPoint"/>
    <s v="na"/>
    <x v="2"/>
    <m/>
    <m/>
    <m/>
    <s v="Managed via IT"/>
    <m/>
    <n v="2020"/>
    <s v="N"/>
    <m/>
    <m/>
    <m/>
    <m/>
  </r>
  <r>
    <m/>
    <x v="5"/>
    <n v="1"/>
    <n v="1"/>
    <n v="1"/>
    <m/>
    <m/>
    <m/>
    <m/>
    <m/>
    <m/>
    <s v="Adapter"/>
    <s v="F coax to F coax (type f) - barrel"/>
    <m/>
    <x v="0"/>
    <m/>
    <m/>
    <m/>
    <m/>
    <m/>
    <n v="2050"/>
    <s v="N"/>
    <m/>
    <m/>
    <m/>
    <m/>
  </r>
  <r>
    <m/>
    <x v="5"/>
    <n v="1"/>
    <n v="1"/>
    <n v="1"/>
    <m/>
    <m/>
    <m/>
    <m/>
    <m/>
    <m/>
    <s v="Adapter"/>
    <s v="F typef to F typef - barrel"/>
    <m/>
    <x v="0"/>
    <m/>
    <m/>
    <m/>
    <m/>
    <m/>
    <n v="2050"/>
    <s v="N"/>
    <m/>
    <m/>
    <m/>
    <m/>
  </r>
  <r>
    <m/>
    <x v="5"/>
    <n v="1"/>
    <n v="1"/>
    <n v="1"/>
    <m/>
    <m/>
    <m/>
    <m/>
    <m/>
    <m/>
    <s v="Adapter"/>
    <s v="F typef to F typef twin - RF splitter"/>
    <m/>
    <x v="0"/>
    <m/>
    <m/>
    <m/>
    <m/>
    <m/>
    <n v="2050"/>
    <s v="N"/>
    <m/>
    <m/>
    <m/>
    <m/>
  </r>
  <r>
    <m/>
    <x v="5"/>
    <n v="1"/>
    <n v="1"/>
    <n v="1"/>
    <m/>
    <m/>
    <m/>
    <m/>
    <m/>
    <m/>
    <s v="Adapter"/>
    <s v="M BNC to F typef - barrel"/>
    <m/>
    <x v="0"/>
    <m/>
    <m/>
    <m/>
    <m/>
    <m/>
    <n v="2050"/>
    <s v="N"/>
    <m/>
    <m/>
    <m/>
    <m/>
  </r>
  <r>
    <m/>
    <x v="5"/>
    <n v="1"/>
    <n v="1"/>
    <n v="1"/>
    <m/>
    <m/>
    <m/>
    <m/>
    <m/>
    <m/>
    <s v="Adapter"/>
    <s v="M BNC to F typef - barrel"/>
    <m/>
    <x v="0"/>
    <m/>
    <m/>
    <m/>
    <m/>
    <m/>
    <n v="2050"/>
    <s v="N"/>
    <m/>
    <m/>
    <m/>
    <m/>
  </r>
  <r>
    <m/>
    <x v="5"/>
    <n v="1"/>
    <n v="1"/>
    <n v="1"/>
    <m/>
    <m/>
    <m/>
    <m/>
    <m/>
    <m/>
    <s v="Adapter"/>
    <s v="M BNC to M typef - 4&quot;"/>
    <m/>
    <x v="0"/>
    <m/>
    <m/>
    <m/>
    <m/>
    <m/>
    <n v="2050"/>
    <s v="N"/>
    <m/>
    <m/>
    <m/>
    <m/>
  </r>
  <r>
    <m/>
    <x v="5"/>
    <n v="1"/>
    <n v="1"/>
    <n v="1"/>
    <s v="Homebrew"/>
    <m/>
    <m/>
    <m/>
    <m/>
    <m/>
    <s v="Adapter"/>
    <s v="M RCA - resistive terminator"/>
    <m/>
    <x v="0"/>
    <m/>
    <m/>
    <m/>
    <m/>
    <m/>
    <n v="2050"/>
    <s v="N"/>
    <m/>
    <m/>
    <m/>
    <m/>
  </r>
  <r>
    <m/>
    <x v="5"/>
    <n v="1"/>
    <n v="1"/>
    <n v="1"/>
    <m/>
    <m/>
    <m/>
    <m/>
    <m/>
    <m/>
    <s v="Adapter"/>
    <s v="M typef terminator"/>
    <m/>
    <x v="0"/>
    <m/>
    <m/>
    <m/>
    <m/>
    <m/>
    <n v="2050"/>
    <s v="N"/>
    <m/>
    <m/>
    <m/>
    <m/>
  </r>
  <r>
    <m/>
    <x v="5"/>
    <n v="1"/>
    <n v="1"/>
    <n v="1"/>
    <m/>
    <m/>
    <m/>
    <m/>
    <m/>
    <m/>
    <s v="Adapter"/>
    <s v="M typef to F RCA - barrel"/>
    <m/>
    <x v="0"/>
    <m/>
    <m/>
    <m/>
    <m/>
    <m/>
    <n v="2050"/>
    <s v="N"/>
    <m/>
    <m/>
    <m/>
    <m/>
  </r>
  <r>
    <m/>
    <x v="5"/>
    <n v="1"/>
    <n v="2"/>
    <n v="2"/>
    <m/>
    <m/>
    <m/>
    <m/>
    <m/>
    <m/>
    <s v="Adapter"/>
    <s v="M typef to F RCA - barrel"/>
    <m/>
    <x v="0"/>
    <m/>
    <m/>
    <m/>
    <m/>
    <m/>
    <n v="2050"/>
    <s v="N"/>
    <m/>
    <m/>
    <m/>
    <m/>
  </r>
  <r>
    <m/>
    <x v="5"/>
    <n v="2"/>
    <n v="1"/>
    <n v="2"/>
    <m/>
    <m/>
    <m/>
    <m/>
    <m/>
    <m/>
    <s v="Adapter"/>
    <s v="M typef to screw terminals"/>
    <m/>
    <x v="0"/>
    <m/>
    <m/>
    <m/>
    <m/>
    <m/>
    <n v="2050"/>
    <s v="N"/>
    <m/>
    <m/>
    <m/>
    <m/>
  </r>
  <r>
    <m/>
    <x v="5"/>
    <n v="1"/>
    <n v="300"/>
    <n v="300"/>
    <m/>
    <m/>
    <s v="Main"/>
    <s v="Balcony"/>
    <s v="Balcony"/>
    <s v="Balcony"/>
    <s v="Amp"/>
    <s v="Video distribution BNC 1:4 - with ps"/>
    <s v="B001832"/>
    <x v="1"/>
    <m/>
    <m/>
    <m/>
    <m/>
    <m/>
    <m/>
    <s v="N"/>
    <m/>
    <m/>
    <m/>
    <m/>
  </r>
  <r>
    <m/>
    <x v="5"/>
    <n v="1"/>
    <n v="25"/>
    <n v="25"/>
    <m/>
    <s v="ELC"/>
    <m/>
    <m/>
    <m/>
    <m/>
    <s v="Bulb"/>
    <s v="ELC projector"/>
    <m/>
    <x v="0"/>
    <m/>
    <m/>
    <m/>
    <m/>
    <m/>
    <m/>
    <s v="N"/>
    <m/>
    <m/>
    <m/>
    <m/>
  </r>
  <r>
    <m/>
    <x v="5"/>
    <n v="1"/>
    <n v="1"/>
    <n v="1"/>
    <m/>
    <m/>
    <m/>
    <m/>
    <m/>
    <m/>
    <s v="Cable"/>
    <s v="300ohm - 4'"/>
    <m/>
    <x v="0"/>
    <m/>
    <m/>
    <m/>
    <m/>
    <m/>
    <m/>
    <s v="N"/>
    <m/>
    <m/>
    <m/>
    <m/>
  </r>
  <r>
    <m/>
    <x v="5"/>
    <n v="1"/>
    <n v="22"/>
    <n v="22"/>
    <m/>
    <m/>
    <m/>
    <m/>
    <m/>
    <m/>
    <s v="Cable"/>
    <s v="carousel remote extension - XLR to 5 pin "/>
    <m/>
    <x v="1"/>
    <m/>
    <m/>
    <m/>
    <m/>
    <m/>
    <m/>
    <s v="N"/>
    <m/>
    <m/>
    <m/>
    <m/>
  </r>
  <r>
    <m/>
    <x v="5"/>
    <n v="1"/>
    <n v="30"/>
    <n v="30"/>
    <s v="Sharp"/>
    <m/>
    <m/>
    <m/>
    <m/>
    <m/>
    <s v="Cable"/>
    <s v="for Sharp XV100 - RCA - 30'"/>
    <m/>
    <x v="1"/>
    <m/>
    <m/>
    <m/>
    <m/>
    <m/>
    <m/>
    <s v="N"/>
    <m/>
    <m/>
    <m/>
    <m/>
  </r>
  <r>
    <m/>
    <x v="5"/>
    <n v="1"/>
    <n v="1"/>
    <n v="1"/>
    <m/>
    <m/>
    <m/>
    <m/>
    <m/>
    <m/>
    <s v="Cable"/>
    <s v="M typef to M typef - 60&quot; - push on connectors"/>
    <m/>
    <x v="0"/>
    <m/>
    <m/>
    <m/>
    <m/>
    <m/>
    <m/>
    <s v="N"/>
    <m/>
    <m/>
    <m/>
    <m/>
  </r>
  <r>
    <m/>
    <x v="5"/>
    <n v="1"/>
    <n v="15"/>
    <n v="15"/>
    <m/>
    <m/>
    <m/>
    <m/>
    <m/>
    <m/>
    <s v="Cable"/>
    <s v="typef video - 15'- one end bare"/>
    <m/>
    <x v="0"/>
    <m/>
    <m/>
    <m/>
    <m/>
    <m/>
    <m/>
    <s v="N"/>
    <m/>
    <m/>
    <m/>
    <m/>
  </r>
  <r>
    <m/>
    <x v="5"/>
    <n v="2"/>
    <n v="2"/>
    <n v="4"/>
    <m/>
    <m/>
    <m/>
    <m/>
    <m/>
    <m/>
    <s v="Hardware"/>
    <s v="16mm film reels - 16&quot;"/>
    <m/>
    <x v="1"/>
    <m/>
    <m/>
    <m/>
    <m/>
    <m/>
    <m/>
    <s v="N"/>
    <m/>
    <m/>
    <m/>
    <m/>
  </r>
  <r>
    <m/>
    <x v="5"/>
    <n v="2"/>
    <n v="100"/>
    <n v="200"/>
    <m/>
    <m/>
    <m/>
    <m/>
    <m/>
    <m/>
    <s v="Hardware"/>
    <s v="cart - TV"/>
    <m/>
    <x v="0"/>
    <m/>
    <m/>
    <m/>
    <m/>
    <m/>
    <m/>
    <s v="N"/>
    <m/>
    <m/>
    <m/>
    <m/>
  </r>
  <r>
    <m/>
    <x v="5"/>
    <n v="1"/>
    <n v="150"/>
    <n v="150"/>
    <m/>
    <m/>
    <m/>
    <m/>
    <m/>
    <m/>
    <s v="Screen"/>
    <s v="screen - 12'"/>
    <m/>
    <x v="0"/>
    <m/>
    <m/>
    <m/>
    <s v="purchased 1987"/>
    <n v="1987"/>
    <m/>
    <s v="N"/>
    <m/>
    <m/>
    <m/>
    <m/>
  </r>
  <r>
    <m/>
    <x v="5"/>
    <n v="3"/>
    <n v="45"/>
    <n v="135"/>
    <m/>
    <m/>
    <m/>
    <m/>
    <m/>
    <m/>
    <s v="Hardware"/>
    <s v="slide tray - 35mm Caroursel"/>
    <m/>
    <x v="1"/>
    <m/>
    <m/>
    <m/>
    <m/>
    <m/>
    <m/>
    <s v="N"/>
    <m/>
    <m/>
    <m/>
    <m/>
  </r>
  <r>
    <m/>
    <x v="5"/>
    <n v="1"/>
    <n v="1"/>
    <n v="1"/>
    <m/>
    <m/>
    <m/>
    <m/>
    <m/>
    <m/>
    <s v="Hardware"/>
    <s v="slide viewer"/>
    <m/>
    <x v="1"/>
    <m/>
    <m/>
    <m/>
    <m/>
    <m/>
    <m/>
    <s v="N"/>
    <m/>
    <m/>
    <m/>
    <m/>
  </r>
  <r>
    <m/>
    <x v="5"/>
    <n v="1"/>
    <n v="2000"/>
    <n v="2000"/>
    <s v="Sony"/>
    <s v="SVO-2000"/>
    <s v="Main"/>
    <s v="Balcony"/>
    <s v="Balcony"/>
    <s v="FrontDesk"/>
    <s v="Player"/>
    <s v="Pro VCR"/>
    <m/>
    <x v="2"/>
    <m/>
    <m/>
    <m/>
    <s v="Estimate"/>
    <m/>
    <n v="2020"/>
    <s v="N"/>
    <m/>
    <m/>
    <m/>
    <m/>
  </r>
  <r>
    <m/>
    <x v="5"/>
    <n v="1"/>
    <n v="1"/>
    <n v="1"/>
    <s v="Hitachi"/>
    <s v="VT-RM551A"/>
    <m/>
    <m/>
    <m/>
    <m/>
    <s v="Control"/>
    <s v="vcr remote - Hitachi"/>
    <m/>
    <x v="1"/>
    <m/>
    <m/>
    <m/>
    <m/>
    <m/>
    <m/>
    <s v="N"/>
    <m/>
    <m/>
    <m/>
    <m/>
  </r>
  <r>
    <m/>
    <x v="5"/>
    <n v="1"/>
    <n v="1"/>
    <n v="1"/>
    <s v="Samsung"/>
    <m/>
    <m/>
    <m/>
    <m/>
    <m/>
    <s v="Control"/>
    <s v="vcr remote - Samsung"/>
    <m/>
    <x v="0"/>
    <m/>
    <m/>
    <m/>
    <m/>
    <m/>
    <m/>
    <s v="N"/>
    <m/>
    <m/>
    <m/>
    <m/>
  </r>
  <r>
    <m/>
    <x v="5"/>
    <n v="1"/>
    <n v="400"/>
    <n v="400"/>
    <s v="Hitachi"/>
    <s v="F551"/>
    <m/>
    <m/>
    <m/>
    <m/>
    <s v="Player"/>
    <s v="vcr - Hitachi"/>
    <n v="20227285"/>
    <x v="0"/>
    <m/>
    <s v="person"/>
    <m/>
    <s v="private purchase"/>
    <m/>
    <m/>
    <s v="N"/>
    <m/>
    <m/>
    <m/>
    <m/>
  </r>
  <r>
    <m/>
    <x v="5"/>
    <n v="1"/>
    <n v="100"/>
    <n v="100"/>
    <s v="Samsung"/>
    <s v="VT8231CC"/>
    <m/>
    <m/>
    <m/>
    <m/>
    <s v="Player"/>
    <s v="vcr - Samsung VT8231CC with remote"/>
    <m/>
    <x v="0"/>
    <m/>
    <m/>
    <m/>
    <m/>
    <m/>
    <m/>
    <s v="N"/>
    <m/>
    <m/>
    <m/>
    <m/>
  </r>
  <r>
    <m/>
    <x v="5"/>
    <n v="1"/>
    <n v="100"/>
    <n v="100"/>
    <s v="Sharp"/>
    <s v="VC-A630C"/>
    <m/>
    <m/>
    <m/>
    <m/>
    <s v="Player"/>
    <s v="vcr - Sharp with remote"/>
    <m/>
    <x v="0"/>
    <m/>
    <m/>
    <m/>
    <m/>
    <m/>
    <m/>
    <s v="N"/>
    <m/>
    <m/>
    <m/>
    <m/>
  </r>
  <r>
    <m/>
    <x v="5"/>
    <n v="1"/>
    <n v="400"/>
    <n v="400"/>
    <s v="Elmo"/>
    <s v="16CL"/>
    <s v="Main"/>
    <s v="Main"/>
    <s v="EastStorage"/>
    <s v="EastStorage"/>
    <s v="Projector"/>
    <s v="16mm - ELMO 16CL"/>
    <m/>
    <x v="1"/>
    <m/>
    <m/>
    <m/>
    <m/>
    <m/>
    <m/>
    <s v="N"/>
    <m/>
    <m/>
    <m/>
    <m/>
  </r>
  <r>
    <m/>
    <x v="5"/>
    <n v="1"/>
    <n v="400"/>
    <n v="400"/>
    <s v="Kodak"/>
    <m/>
    <s v="Main"/>
    <s v="Balcony"/>
    <s v="Balcony"/>
    <s v="WoodCabinet"/>
    <s v="Projector"/>
    <s v="35mm - Kodak Caroursel with tray"/>
    <m/>
    <x v="1"/>
    <m/>
    <m/>
    <m/>
    <m/>
    <m/>
    <m/>
    <s v="N"/>
    <m/>
    <m/>
    <m/>
    <m/>
  </r>
  <r>
    <m/>
    <x v="5"/>
    <n v="1"/>
    <n v="1"/>
    <n v="1"/>
    <m/>
    <m/>
    <s v="Main"/>
    <s v="Main"/>
    <s v="EastStorage"/>
    <s v="EastStorage"/>
    <s v="Projector"/>
    <s v="film strip"/>
    <m/>
    <x v="1"/>
    <m/>
    <m/>
    <m/>
    <m/>
    <m/>
    <m/>
    <s v="N"/>
    <m/>
    <m/>
    <m/>
    <m/>
  </r>
  <r>
    <m/>
    <x v="5"/>
    <n v="2"/>
    <n v="500"/>
    <n v="1000"/>
    <s v="3M"/>
    <n v="313"/>
    <m/>
    <m/>
    <m/>
    <m/>
    <s v="Projector"/>
    <s v="overhead - 3M model 313"/>
    <m/>
    <x v="1"/>
    <m/>
    <m/>
    <m/>
    <m/>
    <m/>
    <m/>
    <s v="N"/>
    <m/>
    <m/>
    <m/>
    <m/>
  </r>
  <r>
    <m/>
    <x v="5"/>
    <n v="1"/>
    <n v="1"/>
    <n v="1"/>
    <s v="Bell and Howell"/>
    <m/>
    <m/>
    <m/>
    <m/>
    <m/>
    <s v="Projector"/>
    <s v="overhead - Bell and Howell"/>
    <m/>
    <x v="1"/>
    <m/>
    <m/>
    <m/>
    <m/>
    <m/>
    <m/>
    <s v="N"/>
    <m/>
    <m/>
    <m/>
    <m/>
  </r>
  <r>
    <m/>
    <x v="5"/>
    <n v="1"/>
    <n v="300"/>
    <n v="300"/>
    <s v="Kodak"/>
    <s v="EC26"/>
    <s v="Main"/>
    <s v="Balcony"/>
    <s v="Balcony"/>
    <s v="WoodCabinet"/>
    <s v="Lamp"/>
    <s v="lamp module - Kodak EC26 with bulb (EXW)"/>
    <m/>
    <x v="1"/>
    <m/>
    <m/>
    <m/>
    <m/>
    <m/>
    <m/>
    <s v="N"/>
    <m/>
    <m/>
    <m/>
    <m/>
  </r>
  <r>
    <m/>
    <x v="5"/>
    <n v="2"/>
    <n v="400"/>
    <n v="800"/>
    <s v="Apollo"/>
    <s v="AY-2007"/>
    <s v="Main"/>
    <s v="Balcony"/>
    <s v="Balcony"/>
    <s v="WoodCabinet"/>
    <s v="Other"/>
    <s v="lens - Apollo AY 2007 - 100mm-200mm zoom f3.5"/>
    <m/>
    <x v="1"/>
    <m/>
    <m/>
    <m/>
    <m/>
    <m/>
    <m/>
    <s v="N"/>
    <m/>
    <m/>
    <m/>
    <m/>
  </r>
  <r>
    <m/>
    <x v="5"/>
    <n v="1"/>
    <n v="150"/>
    <n v="150"/>
    <s v="Kodak"/>
    <s v="AV35"/>
    <s v="Main"/>
    <s v="Balcony"/>
    <s v="Balcony"/>
    <s v="WoodCabinet"/>
    <s v="Control"/>
    <s v="projector controller - Kodak AV35 IR remote"/>
    <m/>
    <x v="1"/>
    <m/>
    <m/>
    <m/>
    <m/>
    <m/>
    <m/>
    <s v="N"/>
    <m/>
    <m/>
    <m/>
    <m/>
  </r>
  <r>
    <m/>
    <x v="5"/>
    <n v="1"/>
    <n v="1"/>
    <n v="1"/>
    <s v="Homebrew"/>
    <m/>
    <s v="Main"/>
    <s v="Balcony"/>
    <s v="Balcony"/>
    <s v="WoodCabinet"/>
    <s v="Hardware"/>
    <s v="projector stand - double - wood - black"/>
    <m/>
    <x v="1"/>
    <m/>
    <m/>
    <m/>
    <m/>
    <m/>
    <m/>
    <s v="N"/>
    <m/>
    <m/>
    <m/>
    <m/>
  </r>
  <r>
    <m/>
    <x v="5"/>
    <n v="1"/>
    <n v="1"/>
    <n v="1"/>
    <s v="Homebrew"/>
    <m/>
    <s v="Main"/>
    <s v="Balcony"/>
    <s v="Balcony"/>
    <s v="WoodCabinet"/>
    <s v="Hardware"/>
    <s v="projector stand - single - wood - white"/>
    <m/>
    <x v="1"/>
    <m/>
    <m/>
    <m/>
    <m/>
    <m/>
    <m/>
    <s v="N"/>
    <m/>
    <m/>
    <m/>
    <m/>
  </r>
  <r>
    <m/>
    <x v="5"/>
    <n v="1"/>
    <n v="15"/>
    <n v="15"/>
    <s v="Archer"/>
    <s v="15-1956A"/>
    <m/>
    <m/>
    <m/>
    <m/>
    <s v="Control"/>
    <s v="switch - Archer Video Swtich"/>
    <m/>
    <x v="1"/>
    <m/>
    <m/>
    <m/>
    <m/>
    <m/>
    <m/>
    <s v="N"/>
    <m/>
    <m/>
    <m/>
    <m/>
  </r>
  <r>
    <m/>
    <x v="5"/>
    <n v="1"/>
    <n v="25"/>
    <n v="25"/>
    <s v="Pulsar"/>
    <m/>
    <m/>
    <m/>
    <m/>
    <m/>
    <s v="TV"/>
    <s v="tv - Pulsar 12&quot; B/W"/>
    <m/>
    <x v="1"/>
    <m/>
    <s v="person"/>
    <m/>
    <s v="Borrowed - Terry Doner"/>
    <m/>
    <m/>
    <s v="N"/>
    <m/>
    <m/>
    <m/>
    <m/>
  </r>
  <r>
    <m/>
    <x v="5"/>
    <n v="1"/>
    <n v="100"/>
    <n v="100"/>
    <s v="RCA"/>
    <s v="F26041DG"/>
    <m/>
    <m/>
    <m/>
    <m/>
    <s v="TV"/>
    <s v="tv - RCA F26041DG colour "/>
    <m/>
    <x v="0"/>
    <m/>
    <m/>
    <m/>
    <m/>
    <m/>
    <m/>
    <s v="N"/>
    <m/>
    <m/>
    <m/>
    <m/>
  </r>
  <r>
    <m/>
    <x v="5"/>
    <n v="1"/>
    <n v="100"/>
    <n v="100"/>
    <s v="Sanyo"/>
    <s v="91C42V"/>
    <m/>
    <m/>
    <m/>
    <m/>
    <s v="TV"/>
    <s v="tv - Sanyo 91C42V colour"/>
    <m/>
    <x v="0"/>
    <m/>
    <m/>
    <m/>
    <m/>
    <m/>
    <m/>
    <s v="N"/>
    <m/>
    <m/>
    <m/>
    <m/>
  </r>
  <r>
    <m/>
    <x v="5"/>
    <n v="1"/>
    <n v="1000"/>
    <n v="1000"/>
    <m/>
    <m/>
    <s v="Portable"/>
    <n v="1"/>
    <s v="Main"/>
    <s v="Stage"/>
    <s v="Projector"/>
    <s v="Video Projector"/>
    <m/>
    <x v="2"/>
    <m/>
    <m/>
    <m/>
    <s v="Estimate"/>
    <m/>
    <n v="2023"/>
    <s v="Y"/>
    <m/>
    <m/>
    <m/>
    <m/>
  </r>
  <r>
    <m/>
    <x v="5"/>
    <n v="1"/>
    <n v="100"/>
    <n v="100"/>
    <m/>
    <m/>
    <s v="Portable"/>
    <n v="1"/>
    <s v="Main"/>
    <s v="Desk"/>
    <s v="Player"/>
    <s v="vcr"/>
    <m/>
    <x v="0"/>
    <m/>
    <m/>
    <m/>
    <m/>
    <m/>
    <m/>
    <s v="Y"/>
    <m/>
    <m/>
    <m/>
    <m/>
  </r>
  <r>
    <m/>
    <x v="5"/>
    <n v="2"/>
    <n v="200"/>
    <n v="400"/>
    <s v="Craig"/>
    <m/>
    <s v="Portable"/>
    <n v="1"/>
    <s v="Main"/>
    <s v="Room"/>
    <s v="TV"/>
    <s v="tv - Craig"/>
    <m/>
    <x v="0"/>
    <m/>
    <m/>
    <m/>
    <s v="purchased circa 1994"/>
    <n v="1994"/>
    <m/>
    <s v="Y"/>
    <m/>
    <m/>
    <m/>
    <m/>
  </r>
  <r>
    <m/>
    <x v="5"/>
    <n v="1"/>
    <n v="5000"/>
    <n v="5000"/>
    <s v="Extron"/>
    <s v="System 4 Lxi"/>
    <s v="Main"/>
    <s v="Balcony"/>
    <s v="Balcony"/>
    <s v="Balcony"/>
    <s v="Control"/>
    <s v="Presentation Switcher"/>
    <m/>
    <x v="1"/>
    <d v="1995-01-01T00:00:00"/>
    <s v="Video Phase"/>
    <m/>
    <s v="Severe functional problems"/>
    <n v="2000"/>
    <n v="2014"/>
    <s v="Sell"/>
    <m/>
    <n v="100"/>
    <s v="Balcony. Missing some button covers."/>
    <m/>
  </r>
  <r>
    <m/>
    <x v="5"/>
    <n v="1"/>
    <n v="1000"/>
    <n v="1000"/>
    <s v="Videonics"/>
    <s v="MX-1"/>
    <s v="Main"/>
    <s v="Balcony"/>
    <s v="Balcony"/>
    <s v="Balcony"/>
    <s v="Control"/>
    <s v="Live video editor"/>
    <m/>
    <x v="1"/>
    <d v="2000-01-01T00:00:00"/>
    <s v="person"/>
    <m/>
    <s v="purchased from Keith Neely - date/value and estimate"/>
    <n v="2005"/>
    <n v="2015"/>
    <s v="Sell"/>
    <m/>
    <n v="500"/>
    <s v="in working condition when last used."/>
    <m/>
  </r>
  <r>
    <m/>
    <x v="5"/>
    <n v="2"/>
    <n v="500"/>
    <n v="1000"/>
    <s v="Magenta"/>
    <s v="xmit"/>
    <s v="Main"/>
    <s v="Balcony"/>
    <s v="Balcony"/>
    <s v="Balcony"/>
    <s v="Interface"/>
    <s v="Video transmitter"/>
    <m/>
    <x v="1"/>
    <m/>
    <m/>
    <m/>
    <m/>
    <m/>
    <m/>
    <s v="N"/>
    <m/>
    <m/>
    <m/>
    <m/>
  </r>
  <r>
    <m/>
    <x v="5"/>
    <n v="2"/>
    <n v="500"/>
    <n v="1000"/>
    <s v="Magenta"/>
    <s v="Rcvr"/>
    <s v="Main"/>
    <s v="Main"/>
    <s v="Sanctuary"/>
    <s v="Stage"/>
    <s v="Interface"/>
    <s v="Video receiver"/>
    <m/>
    <x v="1"/>
    <m/>
    <m/>
    <m/>
    <m/>
    <m/>
    <m/>
    <s v="N"/>
    <m/>
    <m/>
    <m/>
    <m/>
  </r>
  <r>
    <s v="ZVIU-0001"/>
    <x v="5"/>
    <n v="1"/>
    <n v="246.33999999999997"/>
    <n v="246.33999999999997"/>
    <s v="Digi"/>
    <s v="One SP"/>
    <s v="Main"/>
    <s v="Main"/>
    <s v="Sanctuary"/>
    <s v="Stage"/>
    <s v="Interface"/>
    <s v="IP to Serial converter"/>
    <m/>
    <x v="1"/>
    <d v="2005-12-05T00:00:00"/>
    <s v="Cosmo"/>
    <m/>
    <m/>
    <n v="2005"/>
    <n v="2025"/>
    <s v="Y"/>
    <n v="2023"/>
    <n v="0"/>
    <m/>
    <s v="waste"/>
  </r>
  <r>
    <s v="ZVIU-0002"/>
    <x v="5"/>
    <n v="1"/>
    <n v="246.33999999999997"/>
    <n v="246.33999999999997"/>
    <s v="Digi"/>
    <s v="One SP"/>
    <s v="Main"/>
    <s v="Main"/>
    <s v="Sanctuary"/>
    <s v="Stage"/>
    <s v="Interface"/>
    <s v="IP to Serial converter"/>
    <m/>
    <x v="1"/>
    <d v="2005-12-05T00:00:00"/>
    <s v="Cosmo"/>
    <m/>
    <m/>
    <n v="2005"/>
    <n v="2025"/>
    <s v="Y"/>
    <n v="2023"/>
    <n v="0"/>
    <m/>
    <s v="waste"/>
  </r>
  <r>
    <s v="ZVKU-A001"/>
    <x v="5"/>
    <n v="1"/>
    <n v="7974.12"/>
    <n v="7974.12"/>
    <s v="Kramer"/>
    <s v="VS-88DT"/>
    <s v="Main"/>
    <s v="Balcony"/>
    <s v="Balcony"/>
    <s v="RearDesk"/>
    <s v="Control"/>
    <s v="Video Matrix Switch"/>
    <s v="tbd"/>
    <x v="2"/>
    <d v="2017-01-17T00:00:00"/>
    <s v="Advanced"/>
    <m/>
    <m/>
    <n v="2017"/>
    <n v="2027"/>
    <s v="N"/>
    <m/>
    <m/>
    <m/>
    <m/>
  </r>
  <r>
    <s v="ZVIU-A003"/>
    <x v="5"/>
    <n v="1"/>
    <n v="650.1"/>
    <n v="650.1"/>
    <s v="Kramer"/>
    <s v="VP-426"/>
    <s v="Main"/>
    <s v="Balcony"/>
    <s v="Balcony"/>
    <s v="Balcony"/>
    <s v="Interface"/>
    <s v="HDMI Computer Graphics Video  HDTV Digital Scaler"/>
    <s v="tbd"/>
    <x v="2"/>
    <d v="2017-01-17T00:00:00"/>
    <s v="Advanced"/>
    <m/>
    <m/>
    <n v="2017"/>
    <n v="2027"/>
    <s v="N"/>
    <m/>
    <m/>
    <m/>
    <m/>
  </r>
  <r>
    <s v="ZVIU-A001"/>
    <x v="5"/>
    <n v="1"/>
    <n v="347.82"/>
    <n v="347.82"/>
    <s v="Kramer"/>
    <s v="TP-580RXR"/>
    <s v="Main"/>
    <s v="Main"/>
    <s v="Lobby"/>
    <s v="NorthWall"/>
    <s v="Interface"/>
    <s v="HDbT to Lobby TV"/>
    <s v="tbd"/>
    <x v="2"/>
    <d v="2017-01-17T00:00:00"/>
    <s v="Advanced"/>
    <m/>
    <m/>
    <n v="2017"/>
    <n v="2027"/>
    <s v="N"/>
    <m/>
    <m/>
    <m/>
    <m/>
  </r>
  <r>
    <s v="ZVIU-A002"/>
    <x v="5"/>
    <n v="1"/>
    <n v="347.82"/>
    <n v="347.82"/>
    <s v="Kramer"/>
    <s v="TP-580RXR"/>
    <s v="Main"/>
    <s v="Basement"/>
    <s v="Nursery"/>
    <s v="Wall"/>
    <s v="Interface"/>
    <s v="HDbT to Nursery TV"/>
    <s v="tbd"/>
    <x v="2"/>
    <d v="2017-01-17T00:00:00"/>
    <s v="Advanced"/>
    <m/>
    <m/>
    <n v="2017"/>
    <n v="2027"/>
    <s v="N"/>
    <m/>
    <m/>
    <m/>
    <m/>
  </r>
  <r>
    <s v="ZVPU-0001"/>
    <x v="5"/>
    <n v="1"/>
    <n v="69.989999999999995"/>
    <n v="69.989999999999995"/>
    <s v="Samsung "/>
    <s v="BD-J5100"/>
    <s v="Main"/>
    <s v="Balcony"/>
    <s v="Balcony"/>
    <s v="storage"/>
    <s v="Player"/>
    <s v="Buray"/>
    <s v="tbd"/>
    <x v="2"/>
    <d v="2016-12-27T00:00:00"/>
    <s v="Best Buy"/>
    <m/>
    <m/>
    <n v="2016"/>
    <n v="2026"/>
    <s v="N"/>
    <m/>
    <m/>
    <m/>
    <m/>
  </r>
  <r>
    <s v="ZVVU-0002"/>
    <x v="5"/>
    <n v="1"/>
    <n v="699.99"/>
    <n v="699.99"/>
    <s v="Samsung "/>
    <s v="UN58H5202"/>
    <s v="Main"/>
    <s v="Basement"/>
    <s v="Nursery"/>
    <s v="Wall"/>
    <s v="TV"/>
    <s v="Nursery TV"/>
    <s v="tbd"/>
    <x v="2"/>
    <d v="2016-12-27T00:00:00"/>
    <s v="Best Buy"/>
    <m/>
    <m/>
    <n v="2016"/>
    <n v="2026"/>
    <s v="N"/>
    <m/>
    <m/>
    <m/>
    <m/>
  </r>
  <r>
    <s v="ZAKU-0001"/>
    <x v="0"/>
    <n v="1"/>
    <n v="27529"/>
    <n v="27529"/>
    <s v="Yamaha"/>
    <s v="M7CL-48"/>
    <s v="Main"/>
    <s v="Balcony"/>
    <s v="Balcony"/>
    <s v="FrontDesk"/>
    <s v="Control"/>
    <s v="Audio Mixer"/>
    <s v="UCANM01017"/>
    <x v="2"/>
    <d v="2007-06-28T00:00:00"/>
    <s v="Artech"/>
    <s v="unnumbered"/>
    <m/>
    <n v="2007"/>
    <n v="2022"/>
    <s v="N"/>
    <m/>
    <m/>
    <m/>
    <m/>
  </r>
  <r>
    <s v="ZAKU-0002"/>
    <x v="0"/>
    <n v="1"/>
    <n v="7950"/>
    <n v="7950"/>
    <s v="Yamaha"/>
    <s v="DM1000"/>
    <s v="Main"/>
    <s v="Balcony"/>
    <s v="Balcony"/>
    <s v="FrontDesk"/>
    <s v="Control"/>
    <s v="Audio Mixer"/>
    <m/>
    <x v="2"/>
    <d v="2007-06-28T00:00:00"/>
    <s v="Artech"/>
    <s v="unnumbered"/>
    <s v="Meter Bridge (MB1000) SN#YANM01016"/>
    <n v="2007"/>
    <n v="2022"/>
    <s v="N"/>
    <m/>
    <m/>
    <m/>
    <m/>
  </r>
  <r>
    <m/>
    <x v="0"/>
    <n v="1"/>
    <n v="300"/>
    <n v="300"/>
    <s v="Behringer"/>
    <s v="UB1202"/>
    <s v="Main"/>
    <s v="Balcony"/>
    <s v="Balcony"/>
    <s v="Balcony"/>
    <s v="Control"/>
    <s v="Audio Mixer for Video"/>
    <m/>
    <x v="1"/>
    <m/>
    <s v="Cosmo"/>
    <m/>
    <s v="price estimate"/>
    <m/>
    <n v="2020"/>
    <s v="N"/>
    <m/>
    <m/>
    <m/>
    <m/>
  </r>
  <r>
    <s v="ZVVU-0001"/>
    <x v="5"/>
    <n v="1"/>
    <n v="2086.52"/>
    <n v="2086.52"/>
    <s v="Hitachi"/>
    <s v="CP-WU5505"/>
    <s v="Main"/>
    <s v="Balcony"/>
    <s v="Balcony"/>
    <s v="Balcony"/>
    <s v="Projector"/>
    <s v="Stage Display (rear)"/>
    <s v="tbd"/>
    <x v="2"/>
    <d v="2016-04-21T00:00:00"/>
    <s v="Advanced"/>
    <m/>
    <m/>
    <n v="2016"/>
    <n v="2026"/>
    <s v="N"/>
    <m/>
    <m/>
    <m/>
    <m/>
  </r>
  <r>
    <m/>
    <x v="5"/>
    <n v="1"/>
    <n v="645.69000000000005"/>
    <n v="645.69000000000005"/>
    <s v="Extron"/>
    <s v="60-1491-12"/>
    <s v="Main"/>
    <s v="Balcony"/>
    <s v="Balcony"/>
    <s v="Balcony"/>
    <s v="Interface"/>
    <s v="hdmi to HDBaseT converter"/>
    <s v="tbd"/>
    <x v="2"/>
    <d v="2016-04-21T00:00:00"/>
    <s v="Advanced"/>
    <m/>
    <m/>
    <n v="2016"/>
    <n v="2026"/>
    <s v="N"/>
    <m/>
    <m/>
    <m/>
    <m/>
  </r>
  <r>
    <m/>
    <x v="5"/>
    <n v="1"/>
    <n v="299.14"/>
    <n v="299.14"/>
    <s v="Extron"/>
    <s v="26-695-100"/>
    <s v="Main"/>
    <s v="Balcony"/>
    <s v="Balcony"/>
    <s v="Balcony"/>
    <s v="Cable"/>
    <s v="100 foot video cable"/>
    <s v="na"/>
    <x v="2"/>
    <d v="2016-04-21T00:00:00"/>
    <s v="Advanced"/>
    <m/>
    <m/>
    <n v="2016"/>
    <n v="2050"/>
    <s v="N"/>
    <m/>
    <m/>
    <m/>
    <m/>
  </r>
  <r>
    <m/>
    <x v="5"/>
    <n v="1"/>
    <n v="197.59"/>
    <n v="197.59"/>
    <s v="Chief"/>
    <s v="RSAU"/>
    <s v="Main"/>
    <s v="Balcony"/>
    <s v="Balcony"/>
    <s v="Balcony"/>
    <s v="Hardware"/>
    <s v="Mini Universal RPA Projector Mount"/>
    <s v="na"/>
    <x v="2"/>
    <d v="2016-04-21T00:00:00"/>
    <s v="Advanced"/>
    <m/>
    <m/>
    <n v="2016"/>
    <n v="2050"/>
    <s v="N"/>
    <m/>
    <m/>
    <m/>
    <m/>
  </r>
  <r>
    <m/>
    <x v="5"/>
    <n v="1"/>
    <n v="56.56"/>
    <n v="56.56"/>
    <s v="Chief"/>
    <s v="CMA115"/>
    <s v="Main"/>
    <s v="Balcony"/>
    <s v="Balcony"/>
    <s v="Balcony"/>
    <s v="Hardware"/>
    <s v="6 inch Ceiling Plate"/>
    <s v="na"/>
    <x v="2"/>
    <d v="2016-04-21T00:00:00"/>
    <s v="Advanced"/>
    <m/>
    <m/>
    <n v="2016"/>
    <n v="2050"/>
    <s v="N"/>
    <m/>
    <m/>
    <m/>
    <m/>
  </r>
  <r>
    <m/>
    <x v="5"/>
    <n v="1"/>
    <n v="36.51"/>
    <n v="36.51"/>
    <s v="Chief"/>
    <s v="CMS012"/>
    <s v="Main"/>
    <s v="Balcony"/>
    <s v="Balcony"/>
    <s v="Balcony"/>
    <s v="Hardware"/>
    <s v="Speed-Connect Fixed Extension Column - 12 inch"/>
    <s v="na"/>
    <x v="2"/>
    <d v="2016-04-21T00:00:00"/>
    <s v="Advanced"/>
    <m/>
    <m/>
    <n v="2016"/>
    <n v="2050"/>
    <s v="N"/>
    <m/>
    <m/>
    <m/>
    <m/>
  </r>
  <r>
    <m/>
    <x v="5"/>
    <n v="1"/>
    <n v="200"/>
    <n v="200"/>
    <m/>
    <m/>
    <s v="Main"/>
    <s v="Balcony"/>
    <s v="Balcony"/>
    <s v="RearDesk"/>
    <s v="Monitor"/>
    <s v="Mediashout"/>
    <m/>
    <x v="2"/>
    <m/>
    <m/>
    <m/>
    <s v="estimate"/>
    <m/>
    <n v="2020"/>
    <s v="N"/>
    <m/>
    <m/>
    <m/>
    <m/>
  </r>
  <r>
    <m/>
    <x v="5"/>
    <n v="1"/>
    <n v="50"/>
    <n v="50"/>
    <s v="Sigma"/>
    <s v="CSG-160"/>
    <s v="Main"/>
    <s v="Balcony"/>
    <s v="Balcony"/>
    <s v="Balcony"/>
    <s v="Interface"/>
    <s v="Sync Generator"/>
    <s v="na"/>
    <x v="1"/>
    <m/>
    <m/>
    <m/>
    <s v="estimate"/>
    <m/>
    <n v="2015"/>
    <s v="Sell"/>
    <m/>
    <n v="20"/>
    <m/>
    <m/>
  </r>
  <r>
    <m/>
    <x v="5"/>
    <n v="4"/>
    <n v="60"/>
    <n v="240"/>
    <s v="Sigma"/>
    <s v="VDA-100"/>
    <s v="Main"/>
    <s v="Balcony"/>
    <s v="Balcony"/>
    <s v="Balcony"/>
    <s v="Interface"/>
    <s v="Video Distribution Amp"/>
    <s v="na"/>
    <x v="1"/>
    <m/>
    <m/>
    <m/>
    <s v="estimate"/>
    <m/>
    <n v="2015"/>
    <s v="Sell"/>
    <m/>
    <n v="20"/>
    <m/>
    <m/>
  </r>
  <r>
    <m/>
    <x v="5"/>
    <n v="1"/>
    <n v="200"/>
    <n v="200"/>
    <m/>
    <m/>
    <s v="Main"/>
    <s v="Balcony"/>
    <s v="Balcony"/>
    <s v="Balcony"/>
    <s v="Monitor"/>
    <s v="Director Preview"/>
    <m/>
    <x v="1"/>
    <m/>
    <m/>
    <m/>
    <s v="estimate"/>
    <m/>
    <n v="2020"/>
    <s v="N"/>
    <m/>
    <m/>
    <m/>
    <m/>
  </r>
  <r>
    <m/>
    <x v="5"/>
    <n v="4"/>
    <n v="200"/>
    <n v="800"/>
    <s v="Sharp"/>
    <s v="LC-13E1U"/>
    <s v="Main"/>
    <s v="Balcony"/>
    <s v="Balcony"/>
    <s v="Balcony"/>
    <s v="Monitor"/>
    <s v="Switcher Monitors"/>
    <m/>
    <x v="1"/>
    <d v="2000-01-01T00:00:00"/>
    <m/>
    <m/>
    <s v="estimate"/>
    <m/>
    <m/>
    <s v="Sell"/>
    <m/>
    <n v="25"/>
    <s v="$25 each"/>
    <m/>
  </r>
  <r>
    <m/>
    <x v="5"/>
    <n v="1"/>
    <n v="2500"/>
    <n v="2500"/>
    <s v="Canon"/>
    <s v="GL1"/>
    <s v="Main"/>
    <s v="Balcony"/>
    <s v="Balcony"/>
    <s v="Closet"/>
    <s v="Camera"/>
    <s v="Video Camera"/>
    <s v="na"/>
    <x v="1"/>
    <m/>
    <s v="person"/>
    <m/>
    <s v="Purchased from Hans Blom- price and Estimate"/>
    <m/>
    <n v="2010"/>
    <s v="N"/>
    <m/>
    <m/>
    <m/>
    <m/>
  </r>
  <r>
    <m/>
    <x v="5"/>
    <n v="2"/>
    <n v="3000"/>
    <n v="6000"/>
    <s v="Canon"/>
    <s v="GL2"/>
    <s v="Main"/>
    <s v="Balcony"/>
    <s v="Balcony"/>
    <s v="Closet"/>
    <s v="Camera"/>
    <s v="Video Camera"/>
    <s v="na"/>
    <x v="1"/>
    <m/>
    <s v="person"/>
    <m/>
    <s v="Purchased from Hans Blom- price and Estimate"/>
    <m/>
    <n v="2010"/>
    <s v="N"/>
    <m/>
    <m/>
    <m/>
    <m/>
  </r>
  <r>
    <m/>
    <x v="5"/>
    <n v="1"/>
    <n v="750"/>
    <n v="750"/>
    <s v="Manfrotto"/>
    <s v="Tripod with head"/>
    <s v="Main"/>
    <s v="Balcony"/>
    <s v="Balcony"/>
    <s v="Closet"/>
    <s v="Hardware"/>
    <s v="Camera Tripod"/>
    <s v="na"/>
    <x v="2"/>
    <m/>
    <s v="person"/>
    <m/>
    <s v="Purchased from Hans Blom- price and Estimate"/>
    <m/>
    <m/>
    <s v="N"/>
    <m/>
    <m/>
    <m/>
    <m/>
  </r>
  <r>
    <m/>
    <x v="5"/>
    <n v="1"/>
    <n v="500"/>
    <n v="500"/>
    <m/>
    <m/>
    <s v="Main"/>
    <s v="Balcony"/>
    <s v="Balcony"/>
    <s v="Closet"/>
    <s v="Mic"/>
    <s v="Audio wireless lapel for video"/>
    <s v="na"/>
    <x v="2"/>
    <m/>
    <m/>
    <m/>
    <s v="estimate"/>
    <m/>
    <m/>
    <s v="N"/>
    <m/>
    <m/>
    <m/>
    <m/>
  </r>
  <r>
    <m/>
    <x v="5"/>
    <n v="2"/>
    <n v="750"/>
    <n v="1500"/>
    <s v="Manfrotto"/>
    <s v="Tripod with head"/>
    <s v="Main"/>
    <s v="Balcony"/>
    <s v="Balcony"/>
    <s v="Closet"/>
    <s v="Hardware"/>
    <s v="Video Tripod"/>
    <s v="na"/>
    <x v="2"/>
    <m/>
    <s v="person"/>
    <m/>
    <s v="Purchased from Hans Blom- price and Estimate"/>
    <m/>
    <m/>
    <s v="N"/>
    <m/>
    <m/>
    <m/>
    <m/>
  </r>
  <r>
    <m/>
    <x v="3"/>
    <n v="1"/>
    <n v="200"/>
    <n v="200"/>
    <m/>
    <m/>
    <s v="Main"/>
    <s v="Balcony"/>
    <s v="Balcony"/>
    <s v="Balcony"/>
    <s v="Monitor"/>
    <s v="Lighting Monitor"/>
    <s v="na"/>
    <x v="1"/>
    <m/>
    <m/>
    <m/>
    <s v="estimate"/>
    <m/>
    <m/>
    <s v="N"/>
    <m/>
    <m/>
    <m/>
    <m/>
  </r>
  <r>
    <s v="ZASU-0001-0002"/>
    <x v="0"/>
    <n v="2"/>
    <n v="2000"/>
    <n v="4000"/>
    <s v="EAW"/>
    <s v="SB1000"/>
    <s v="Main"/>
    <s v="Main"/>
    <s v="Sanctuary"/>
    <s v="Stage"/>
    <s v="Speaker"/>
    <s v="Subwoofer"/>
    <s v="na"/>
    <x v="2"/>
    <d v="2000-01-01T00:00:00"/>
    <s v="Integrity"/>
    <m/>
    <s v="estimate"/>
    <m/>
    <n v="2020"/>
    <s v="N"/>
    <m/>
    <m/>
    <m/>
    <m/>
  </r>
  <r>
    <s v="ZASU-0003-0005"/>
    <x v="0"/>
    <n v="3"/>
    <n v="2000"/>
    <n v="6000"/>
    <s v="EAW"/>
    <s v="660i"/>
    <s v="Main"/>
    <s v="Main"/>
    <s v="Sanctuary"/>
    <s v="Stage"/>
    <s v="Speaker"/>
    <s v="Flown Cabinets"/>
    <s v="na"/>
    <x v="2"/>
    <d v="2000-01-01T00:00:00"/>
    <s v="Integrity"/>
    <m/>
    <s v="estimate"/>
    <m/>
    <n v="2020"/>
    <s v="N"/>
    <m/>
    <m/>
    <m/>
    <m/>
  </r>
  <r>
    <s v="ZASU-0006-0011"/>
    <x v="0"/>
    <n v="6"/>
    <n v="1200"/>
    <n v="7200"/>
    <s v="EAW"/>
    <s v="SM122e"/>
    <s v="Main"/>
    <s v="Main"/>
    <s v="Sanctuary"/>
    <s v="Stage"/>
    <s v="Speaker"/>
    <s v="Wedge Monitors"/>
    <s v="na"/>
    <x v="2"/>
    <d v="2000-01-01T00:00:00"/>
    <s v="Integrity"/>
    <m/>
    <s v="estimate"/>
    <m/>
    <n v="2020"/>
    <s v="N"/>
    <m/>
    <m/>
    <m/>
    <m/>
  </r>
  <r>
    <s v="ZASU-0012-0019"/>
    <x v="0"/>
    <n v="8"/>
    <n v="300"/>
    <n v="2400"/>
    <s v="Renkus Heinz"/>
    <m/>
    <s v="Main"/>
    <s v="Balcony"/>
    <s v="Balcony"/>
    <s v="Balcony"/>
    <s v="Speaker"/>
    <s v="Fill Speakers"/>
    <s v="na"/>
    <x v="2"/>
    <d v="2000-01-01T00:00:00"/>
    <s v="Integrity"/>
    <m/>
    <s v="estimate"/>
    <m/>
    <n v="2020"/>
    <s v="N"/>
    <m/>
    <m/>
    <m/>
    <m/>
  </r>
  <r>
    <s v="ZASU-0020-0021"/>
    <x v="0"/>
    <n v="2"/>
    <n v="500"/>
    <n v="1000"/>
    <s v="Renkus Heinz"/>
    <m/>
    <s v="Main"/>
    <s v="Main"/>
    <s v="Sanctuary"/>
    <s v="Stage"/>
    <s v="Speaker"/>
    <s v="monitor"/>
    <s v="na"/>
    <x v="2"/>
    <d v="2000-01-01T00:00:00"/>
    <s v="Integrity"/>
    <m/>
    <s v="estimate"/>
    <m/>
    <m/>
    <s v="N"/>
    <m/>
    <m/>
    <m/>
    <m/>
  </r>
  <r>
    <s v="ZVVU-0003"/>
    <x v="5"/>
    <n v="1"/>
    <n v="300"/>
    <n v="300"/>
    <s v="Sony"/>
    <s v="Bravia 32 LED "/>
    <s v="Main"/>
    <s v="Basement"/>
    <s v="Toddler"/>
    <s v="Wall"/>
    <s v="TV"/>
    <s v="Toddler TV"/>
    <s v="na"/>
    <x v="2"/>
    <m/>
    <s v="person"/>
    <m/>
    <s v="private donation - Aug 2014"/>
    <n v="2014"/>
    <n v="2020"/>
    <s v="N"/>
    <m/>
    <m/>
    <m/>
    <m/>
  </r>
  <r>
    <m/>
    <x v="5"/>
    <n v="1"/>
    <n v="52.77"/>
    <n v="52.77"/>
    <s v="Udigital"/>
    <s v="hdmi/3RCA"/>
    <s v="Main"/>
    <s v="Balcony"/>
    <s v="Balcony"/>
    <s v="Balcony"/>
    <m/>
    <s v="HDMI to Composite 3RCA AV S-Video"/>
    <s v="na"/>
    <x v="2"/>
    <d v="2017-01-15T00:00:00"/>
    <s v="Amazon"/>
    <m/>
    <m/>
    <n v="2017"/>
    <n v="2027"/>
    <s v="N"/>
    <m/>
    <m/>
    <m/>
    <m/>
  </r>
  <r>
    <m/>
    <x v="5"/>
    <n v="1"/>
    <n v="53.99"/>
    <n v="53.99"/>
    <s v="Udigital"/>
    <s v="3RCA/hdmi"/>
    <s v="Main"/>
    <s v="Balcony"/>
    <s v="Balcony"/>
    <s v="Balcony"/>
    <m/>
    <s v="3RCA AV CVBS Composite &amp; S-Video R/L Audio to HDMI Converter"/>
    <s v="na"/>
    <x v="2"/>
    <d v="2017-01-15T00:00:00"/>
    <s v="Amazon"/>
    <m/>
    <m/>
    <n v="2017"/>
    <n v="2027"/>
    <s v="N"/>
    <m/>
    <m/>
    <m/>
    <m/>
  </r>
  <r>
    <s v="ZVVU-0004"/>
    <x v="5"/>
    <n v="1"/>
    <n v="2335"/>
    <n v="2335"/>
    <s v="Hitachi"/>
    <s v="CPX-440"/>
    <s v="Main"/>
    <s v="Main"/>
    <s v="WestStorage"/>
    <s v="Shelf"/>
    <s v="Projector"/>
    <s v="FoH Projectors"/>
    <s v="na"/>
    <x v="1"/>
    <d v="2005-11-22T00:00:00"/>
    <s v="AVDEALS"/>
    <s v="# 081187"/>
    <m/>
    <n v="2005"/>
    <n v="2015"/>
    <s v="Sell"/>
    <m/>
    <n v="100"/>
    <s v="Still installed"/>
    <m/>
  </r>
  <r>
    <s v="ZVVU-0005"/>
    <x v="5"/>
    <n v="1"/>
    <n v="2335"/>
    <n v="2335"/>
    <s v="Hitachi"/>
    <s v="CPX-440"/>
    <s v="Main"/>
    <s v="Main"/>
    <s v="WestStorage"/>
    <s v="Shelf"/>
    <s v="Projector"/>
    <s v="FoH Projectors"/>
    <s v="na"/>
    <x v="1"/>
    <d v="2005-11-22T00:00:00"/>
    <s v="AVDEALS"/>
    <s v="# 081187"/>
    <m/>
    <n v="2005"/>
    <n v="2015"/>
    <s v="Sell"/>
    <m/>
    <n v="100"/>
    <s v="Still installed"/>
    <m/>
  </r>
  <r>
    <m/>
    <x v="5"/>
    <n v="1"/>
    <n v="250"/>
    <n v="250"/>
    <m/>
    <m/>
    <s v="Main"/>
    <s v="Balcony"/>
    <s v="Balcony"/>
    <s v="WoodCabinet"/>
    <s v="Player"/>
    <s v="Satellite Receiver"/>
    <s v="na"/>
    <x v="1"/>
    <d v="2000-01-01T00:00:00"/>
    <s v="Integrity"/>
    <m/>
    <s v="estimate"/>
    <m/>
    <m/>
    <s v="N"/>
    <m/>
    <m/>
    <m/>
    <m/>
  </r>
  <r>
    <m/>
    <x v="0"/>
    <n v="6"/>
    <n v="2000"/>
    <n v="12000"/>
    <s v="Sennheiser"/>
    <s v="EW100"/>
    <s v="Main"/>
    <s v="Balcony"/>
    <s v="Balcony"/>
    <s v="Balcony"/>
    <s v="Mic"/>
    <s v="Bodypack xmtr/rcvr"/>
    <s v="na"/>
    <x v="1"/>
    <d v="2000-01-01T00:00:00"/>
    <s v="Integrity"/>
    <m/>
    <s v="Estimated price. Removed from service in 2017"/>
    <m/>
    <n v="2013"/>
    <s v="Donated"/>
    <n v="2018"/>
    <n v="0"/>
    <m/>
    <s v="TMBC"/>
  </r>
  <r>
    <m/>
    <x v="0"/>
    <n v="6"/>
    <n v="1500"/>
    <n v="9000"/>
    <s v="Sennheiser"/>
    <s v="EW300"/>
    <s v="Main"/>
    <s v="Balcony"/>
    <s v="Balcony"/>
    <s v="Balcony"/>
    <s v="Mic"/>
    <s v="Handheld xmtr/rcvr"/>
    <s v="na"/>
    <x v="1"/>
    <m/>
    <s v="Cosmo"/>
    <m/>
    <s v="Estimated price. Removed from service in 2017"/>
    <m/>
    <n v="2013"/>
    <s v="Donated"/>
    <n v="2018"/>
    <n v="0"/>
    <m/>
    <s v="TMBC"/>
  </r>
  <r>
    <m/>
    <x v="0"/>
    <n v="2"/>
    <n v="150"/>
    <n v="300"/>
    <s v="Sennheiser"/>
    <m/>
    <s v="Main"/>
    <s v="Balcony"/>
    <s v="Balcony"/>
    <s v="Balcony"/>
    <s v="Mic"/>
    <s v="Antennas"/>
    <s v="na"/>
    <x v="1"/>
    <m/>
    <m/>
    <m/>
    <s v="Estimated price. Removed from service in 2017"/>
    <m/>
    <n v="2015"/>
    <s v="Donated"/>
    <n v="2018"/>
    <n v="0"/>
    <m/>
    <s v="TMBC"/>
  </r>
  <r>
    <m/>
    <x v="0"/>
    <n v="2"/>
    <n v="150"/>
    <n v="300"/>
    <s v="Sennheiser"/>
    <m/>
    <s v="Main"/>
    <s v="Balcony"/>
    <s v="Balcony"/>
    <s v="Balcony"/>
    <s v="Mic"/>
    <s v="Powered Antennas"/>
    <s v="na"/>
    <x v="1"/>
    <m/>
    <m/>
    <m/>
    <s v="Estimated price. Removed from service in 2017"/>
    <m/>
    <n v="2015"/>
    <s v="Donated"/>
    <n v="2018"/>
    <n v="0"/>
    <m/>
    <s v="TMBC"/>
  </r>
  <r>
    <m/>
    <x v="0"/>
    <n v="4"/>
    <n v="500"/>
    <n v="2000"/>
    <s v="Countryman"/>
    <s v="Isomax 6"/>
    <s v="Main"/>
    <s v="Balcony"/>
    <s v="Balcony"/>
    <s v="Balcony"/>
    <s v="Mic"/>
    <s v="Headset Microphone"/>
    <s v="na"/>
    <x v="2"/>
    <d v="2000-01-01T00:00:00"/>
    <s v="Integrity"/>
    <m/>
    <s v="estimate"/>
    <m/>
    <n v="2020"/>
    <s v="N"/>
    <m/>
    <m/>
    <m/>
    <m/>
  </r>
  <r>
    <m/>
    <x v="0"/>
    <n v="2"/>
    <n v="750"/>
    <n v="1500"/>
    <s v="Sennheiser"/>
    <m/>
    <s v="Main"/>
    <s v="Balcony"/>
    <s v="Balcony"/>
    <s v="Balcony"/>
    <s v="Mic"/>
    <s v="Antenna Distrubution"/>
    <s v="na"/>
    <x v="1"/>
    <d v="2000-01-01T00:00:00"/>
    <s v="Integrity"/>
    <m/>
    <s v="Estimated price. Removed from service in 2017"/>
    <m/>
    <n v="2015"/>
    <s v="Donated"/>
    <n v="2018"/>
    <n v="0"/>
    <m/>
    <s v="TMBC"/>
  </r>
  <r>
    <s v="ZAXU-0001"/>
    <x v="0"/>
    <n v="1"/>
    <n v="5000"/>
    <n v="5000"/>
    <s v="BSS"/>
    <s v="Soundweb"/>
    <s v="Main"/>
    <s v="Balcony"/>
    <s v="Balcony"/>
    <s v="RearDesk"/>
    <s v="Processor"/>
    <s v="Primary DSP"/>
    <s v="na"/>
    <x v="2"/>
    <d v="2000-01-01T00:00:00"/>
    <s v="Integrity"/>
    <m/>
    <s v="estimate"/>
    <m/>
    <n v="2020"/>
    <s v="N"/>
    <m/>
    <m/>
    <m/>
    <m/>
  </r>
  <r>
    <s v="ZAXU-0002"/>
    <x v="0"/>
    <n v="1"/>
    <n v="2000"/>
    <n v="2000"/>
    <s v="TC Electronic"/>
    <s v="Finalizer"/>
    <s v="Main"/>
    <s v="Balcony"/>
    <s v="Balcony"/>
    <s v="FrontDesk"/>
    <s v="Processor"/>
    <s v="processor"/>
    <s v="na"/>
    <x v="2"/>
    <m/>
    <m/>
    <m/>
    <s v="estimate"/>
    <m/>
    <n v="2025"/>
    <s v="N"/>
    <m/>
    <m/>
    <m/>
    <m/>
  </r>
  <r>
    <s v="ZAXU-0003"/>
    <x v="0"/>
    <n v="1"/>
    <n v="1750"/>
    <n v="1750"/>
    <s v="Aphex"/>
    <s v="Dominator II"/>
    <s v="Main"/>
    <s v="Balcony"/>
    <s v="Balcony"/>
    <s v="FrontDesk"/>
    <s v="Processor"/>
    <s v="processor"/>
    <s v="na"/>
    <x v="2"/>
    <d v="2017-10-04T00:00:00"/>
    <s v="Integrity"/>
    <m/>
    <s v="estimate"/>
    <n v="2004"/>
    <n v="2025"/>
    <s v="N"/>
    <m/>
    <m/>
    <m/>
    <m/>
  </r>
  <r>
    <s v="ZARU-0002"/>
    <x v="0"/>
    <n v="1"/>
    <n v="3300"/>
    <n v="3300"/>
    <s v="Microboards"/>
    <s v="Copywriter Premium PRO"/>
    <s v="Main"/>
    <s v="Main"/>
    <s v="Library"/>
    <s v="Library"/>
    <s v="Recorder"/>
    <s v="CD/DVD Duplicator"/>
    <s v="na"/>
    <x v="2"/>
    <d v="2017-10-04T00:00:00"/>
    <s v="Integrity"/>
    <m/>
    <s v="estimate"/>
    <n v="2004"/>
    <n v="2019"/>
    <s v="N"/>
    <m/>
    <m/>
    <m/>
    <m/>
  </r>
  <r>
    <s v="ZARU-0001"/>
    <x v="0"/>
    <n v="1"/>
    <n v="1700"/>
    <n v="1700"/>
    <s v="HHB"/>
    <s v="CDR830"/>
    <s v="Main"/>
    <s v="Balcony"/>
    <s v="Balcony"/>
    <s v="FrontDesk"/>
    <s v="Recorder"/>
    <s v="CD Recorder"/>
    <s v="na"/>
    <x v="2"/>
    <d v="2017-10-04T00:00:00"/>
    <s v="Integrity"/>
    <m/>
    <s v="estimate"/>
    <n v="2004"/>
    <n v="2019"/>
    <s v="N"/>
    <m/>
    <m/>
    <m/>
    <m/>
  </r>
  <r>
    <s v="ZAPU-0001"/>
    <x v="0"/>
    <n v="1"/>
    <n v="1000"/>
    <n v="1000"/>
    <s v="Tascam"/>
    <s v="CD-01U"/>
    <s v="Main"/>
    <s v="Balcony"/>
    <s v="Balcony"/>
    <s v="FrontDesk"/>
    <s v="Player"/>
    <s v="Pro CD player"/>
    <s v="na"/>
    <x v="2"/>
    <m/>
    <s v="Cosmo"/>
    <m/>
    <s v="Estimate"/>
    <m/>
    <n v="2020"/>
    <s v="N"/>
    <m/>
    <m/>
    <m/>
    <m/>
  </r>
  <r>
    <s v="ZAXU-0004"/>
    <x v="0"/>
    <n v="1"/>
    <n v="900"/>
    <n v="900"/>
    <s v="Rane"/>
    <s v="DA216A"/>
    <s v="Main"/>
    <s v="Balcony"/>
    <s v="Balcony"/>
    <s v="FrontDesk"/>
    <s v="Interface"/>
    <s v="Audio DA"/>
    <s v="na"/>
    <x v="2"/>
    <d v="2017-10-04T00:00:00"/>
    <s v="Integrity"/>
    <m/>
    <s v="estimate"/>
    <n v="2004"/>
    <n v="2025"/>
    <s v="N"/>
    <m/>
    <m/>
    <m/>
    <m/>
  </r>
  <r>
    <s v="ZAAU-0011"/>
    <x v="0"/>
    <n v="3"/>
    <n v="1000"/>
    <n v="3000"/>
    <s v="Crest"/>
    <s v="CKS400"/>
    <s v="Main"/>
    <s v="Main"/>
    <s v="AVRoom"/>
    <s v="ZAHU-0001"/>
    <s v="Amp"/>
    <s v="FoH Audio Amplifier"/>
    <s v="na"/>
    <x v="1"/>
    <d v="2000-01-01T00:00:00"/>
    <s v="Integrity"/>
    <m/>
    <s v="estimate"/>
    <m/>
    <n v="2020"/>
    <s v="N"/>
    <m/>
    <m/>
    <m/>
    <m/>
  </r>
  <r>
    <s v="ZAAU-0005"/>
    <x v="0"/>
    <n v="1"/>
    <n v="1000"/>
    <n v="1000"/>
    <s v="Crest"/>
    <s v="CKS800"/>
    <s v="Main"/>
    <s v="Main"/>
    <s v="AVRoom"/>
    <s v="ZAHU-0001"/>
    <s v="Amp"/>
    <s v="FoH Left Hi/Lo"/>
    <s v="FACCSTL-AF99073745"/>
    <x v="2"/>
    <d v="2000-01-01T00:00:00"/>
    <s v="Integrity"/>
    <m/>
    <s v="estimate"/>
    <m/>
    <n v="2020"/>
    <s v="N"/>
    <m/>
    <m/>
    <m/>
    <m/>
  </r>
  <r>
    <s v="ZAAU-0006"/>
    <x v="0"/>
    <n v="1"/>
    <n v="1000"/>
    <n v="1000"/>
    <s v="Crest"/>
    <s v="CKS800"/>
    <s v="Main"/>
    <s v="Main"/>
    <s v="AVRoom"/>
    <s v="ZAHU-0001"/>
    <s v="Amp"/>
    <s v="FoH Centre Hi/Lo"/>
    <s v="CCSTL-AF99061877"/>
    <x v="2"/>
    <d v="2000-01-01T00:00:00"/>
    <s v="Integrity"/>
    <m/>
    <s v="estimate"/>
    <m/>
    <n v="2020"/>
    <s v="N"/>
    <m/>
    <m/>
    <m/>
    <m/>
  </r>
  <r>
    <s v="ZAAU-0007"/>
    <x v="0"/>
    <n v="1"/>
    <n v="1000"/>
    <n v="1000"/>
    <s v="Crest"/>
    <s v="CKS800"/>
    <s v="Main"/>
    <s v="Main"/>
    <s v="AVRoom"/>
    <s v="ZAHU-0001"/>
    <s v="Amp"/>
    <s v="FoH Right Hi/Lo"/>
    <s v="NCSTL-AF9900061"/>
    <x v="2"/>
    <d v="2000-01-01T00:00:00"/>
    <s v="Integrity"/>
    <m/>
    <s v="estimate"/>
    <m/>
    <n v="2020"/>
    <s v="N"/>
    <m/>
    <m/>
    <m/>
    <m/>
  </r>
  <r>
    <s v="ZAAU-0008"/>
    <x v="0"/>
    <n v="1"/>
    <n v="1000"/>
    <n v="1000"/>
    <s v="Crest"/>
    <s v="CKS1600-2"/>
    <s v="Main"/>
    <s v="Main"/>
    <s v="AVRoom"/>
    <s v="Floor"/>
    <s v="Amp"/>
    <s v="unused Previous Sub amp"/>
    <s v="FACCSTLAF-99122751"/>
    <x v="2"/>
    <d v="2000-01-01T00:00:00"/>
    <s v="Integrity"/>
    <m/>
    <s v="estimate"/>
    <n v="2000"/>
    <n v="2020"/>
    <s v="N"/>
    <m/>
    <m/>
    <m/>
    <m/>
  </r>
  <r>
    <s v="ZAAU-0001"/>
    <x v="0"/>
    <n v="1"/>
    <n v="1425"/>
    <n v="1425"/>
    <s v="Ashly"/>
    <s v="KLR 2000"/>
    <s v="Main"/>
    <s v="Main"/>
    <s v="AVRoom"/>
    <s v="ZAHU-0001"/>
    <s v="Amp"/>
    <s v="Monitor Amplifier 1/2"/>
    <s v="07N034400035"/>
    <x v="2"/>
    <d v="2016-01-13T00:00:00"/>
    <s v="Integrity"/>
    <m/>
    <s v="estimate"/>
    <n v="2016"/>
    <n v="2031"/>
    <s v="N"/>
    <m/>
    <m/>
    <m/>
    <m/>
  </r>
  <r>
    <s v="ZAAU-0002"/>
    <x v="0"/>
    <n v="1"/>
    <n v="1425"/>
    <n v="1425"/>
    <s v="Ashly"/>
    <s v="KLR 2000"/>
    <s v="Main"/>
    <s v="Main"/>
    <s v="AVRoom"/>
    <s v="ZAHU-0001"/>
    <s v="Amp"/>
    <s v="Monitor Amplifier 3/4"/>
    <s v="02N008400025"/>
    <x v="2"/>
    <d v="2016-01-13T00:00:00"/>
    <s v="Integrity"/>
    <m/>
    <s v="estimate"/>
    <n v="2016"/>
    <n v="2031"/>
    <s v="N"/>
    <m/>
    <m/>
    <m/>
    <m/>
  </r>
  <r>
    <s v="ZAAU-0003"/>
    <x v="0"/>
    <n v="1"/>
    <n v="1425"/>
    <n v="1425"/>
    <s v="Ashly"/>
    <s v="KLR 2000"/>
    <s v="Main"/>
    <s v="Main"/>
    <s v="AVRoom"/>
    <s v="ZAHU-0001"/>
    <s v="Amp"/>
    <s v="Monitor Amplifier 5/6"/>
    <s v="07N034400038"/>
    <x v="2"/>
    <d v="2016-01-13T00:00:00"/>
    <s v="Integrity"/>
    <m/>
    <s v="estimate"/>
    <n v="2016"/>
    <n v="2031"/>
    <s v="N"/>
    <m/>
    <m/>
    <m/>
    <m/>
  </r>
  <r>
    <s v="ZAAU-0004"/>
    <x v="0"/>
    <n v="1"/>
    <n v="1425"/>
    <n v="1425"/>
    <s v="Ashly"/>
    <s v="KLR 2000"/>
    <s v="Main"/>
    <s v="Main"/>
    <s v="AVRoom"/>
    <s v="ZAHU-0001"/>
    <s v="Amp"/>
    <s v="Under Balcony Right/Left"/>
    <s v="05N005300007"/>
    <x v="2"/>
    <d v="2016-01-13T00:00:00"/>
    <s v="Integrity"/>
    <m/>
    <s v="estimate"/>
    <n v="2016"/>
    <n v="2031"/>
    <s v="N"/>
    <m/>
    <m/>
    <m/>
    <m/>
  </r>
  <r>
    <s v="ZAAU-0009"/>
    <x v="0"/>
    <n v="1"/>
    <n v="206.75"/>
    <n v="206.75"/>
    <s v="Stuart"/>
    <s v="IS-HUB-4+PS-60"/>
    <s v="Main"/>
    <s v="Balcony"/>
    <s v="Balcony"/>
    <s v="FrontDesk"/>
    <s v="Amp"/>
    <s v="Audio DA"/>
    <s v="na"/>
    <x v="2"/>
    <d v="2011-05-26T00:00:00"/>
    <s v="Integrity"/>
    <m/>
    <s v="estimate"/>
    <n v="2011"/>
    <n v="2031"/>
    <s v="N"/>
    <m/>
    <m/>
    <m/>
    <m/>
  </r>
  <r>
    <s v="ZAAU-0010"/>
    <x v="0"/>
    <n v="4"/>
    <n v="67"/>
    <n v="268"/>
    <s v="Stuart"/>
    <s v="IS-AMp Node 10W Amplifier"/>
    <s v="Main"/>
    <s v="Main"/>
    <s v="Lobby"/>
    <s v="Ceiling"/>
    <s v="Amp"/>
    <s v="Audio Receiver"/>
    <s v="na"/>
    <x v="2"/>
    <d v="2011-05-26T00:00:00"/>
    <s v="Integrity"/>
    <m/>
    <s v="estimate"/>
    <n v="2011"/>
    <n v="2031"/>
    <s v="N"/>
    <m/>
    <m/>
    <m/>
    <m/>
  </r>
  <r>
    <s v="ZAIU-0001"/>
    <x v="0"/>
    <n v="1"/>
    <n v="150"/>
    <n v="150"/>
    <s v="Middle Atlantic"/>
    <s v="RLM-15-1C"/>
    <s v="Main"/>
    <s v="Main"/>
    <s v="AVRoom"/>
    <s v="ZAHU-0001"/>
    <s v="Interface"/>
    <s v="Remote turn-on module"/>
    <s v="na"/>
    <x v="2"/>
    <d v="2016-01-13T00:00:00"/>
    <s v="Integrity"/>
    <m/>
    <s v="estimate"/>
    <m/>
    <n v="2036"/>
    <s v="N"/>
    <m/>
    <m/>
    <m/>
    <m/>
  </r>
  <r>
    <s v="ZAIU-0002"/>
    <x v="0"/>
    <n v="1"/>
    <n v="150"/>
    <n v="150"/>
    <s v="Middle Atlantic"/>
    <s v="RLM-15-1C"/>
    <s v="Main"/>
    <s v="Main"/>
    <s v="AVRoom"/>
    <s v="ZAHU-0001"/>
    <s v="Interface"/>
    <s v="Remote turn-on module"/>
    <s v="na"/>
    <x v="2"/>
    <d v="2016-01-13T00:00:00"/>
    <s v="Integrity"/>
    <m/>
    <s v="estimate"/>
    <m/>
    <n v="2036"/>
    <s v="N"/>
    <m/>
    <m/>
    <m/>
    <m/>
  </r>
  <r>
    <s v="ZAIU-0003"/>
    <x v="0"/>
    <n v="1"/>
    <n v="150"/>
    <n v="150"/>
    <s v="Middle Atlantic"/>
    <s v="RLM-15-1C"/>
    <s v="Main"/>
    <s v="Main"/>
    <s v="AVRoom"/>
    <s v="ZAHU-0001"/>
    <s v="Interface"/>
    <s v="Remote turn-on module"/>
    <s v="na"/>
    <x v="2"/>
    <d v="2016-01-13T00:00:00"/>
    <s v="Integrity"/>
    <m/>
    <s v="estimate"/>
    <m/>
    <n v="2036"/>
    <s v="N"/>
    <m/>
    <m/>
    <m/>
    <m/>
  </r>
  <r>
    <s v="ZAIU-0004"/>
    <x v="0"/>
    <n v="1"/>
    <n v="150"/>
    <n v="150"/>
    <s v="Middle Atlantic"/>
    <s v="RLM-15-1C"/>
    <s v="Main"/>
    <s v="Main"/>
    <s v="AVRoom"/>
    <s v="ZAHU-0001"/>
    <s v="Interface"/>
    <s v="Remote turn-on module"/>
    <s v="na"/>
    <x v="2"/>
    <d v="2016-01-13T00:00:00"/>
    <s v="Integrity"/>
    <m/>
    <s v="estimate"/>
    <m/>
    <n v="2036"/>
    <s v="N"/>
    <m/>
    <m/>
    <m/>
    <m/>
  </r>
  <r>
    <s v="ZLEU-0003"/>
    <x v="3"/>
    <n v="1"/>
    <n v="1000"/>
    <n v="1000"/>
    <s v="LMI"/>
    <m/>
    <s v="Main"/>
    <s v="Basement"/>
    <s v="Electrical"/>
    <s v="Electrical"/>
    <s v="Dimmer"/>
    <s v="6x2K Analog Dimmer"/>
    <s v="na"/>
    <x v="1"/>
    <m/>
    <s v="Christie"/>
    <m/>
    <s v="estimate"/>
    <m/>
    <n v="2015"/>
    <s v="Donate"/>
    <m/>
    <n v="0"/>
    <s v="Hold - Needs deinstall"/>
    <s v="In2One"/>
  </r>
  <r>
    <s v="ZLEU-0004"/>
    <x v="3"/>
    <n v="1"/>
    <n v="1000"/>
    <n v="1000"/>
    <s v="LMI"/>
    <m/>
    <s v="Main"/>
    <s v="Basement"/>
    <s v="Electrical"/>
    <s v="Electrical"/>
    <s v="Dimmer"/>
    <s v="6x2K Analog Dimmer"/>
    <s v="na"/>
    <x v="1"/>
    <m/>
    <s v="Christie"/>
    <m/>
    <s v="estimate"/>
    <m/>
    <n v="2015"/>
    <s v="Donate"/>
    <m/>
    <n v="0"/>
    <s v="Hold - Needs deinstall"/>
    <s v="In2One"/>
  </r>
  <r>
    <s v="ZPDU-0001"/>
    <x v="1"/>
    <n v="1"/>
    <n v="139"/>
    <n v="139"/>
    <s v="DigiFlex"/>
    <s v="P-MPA-1U-MPB"/>
    <s v="Main"/>
    <s v="Main"/>
    <s v="Sanctuary"/>
    <s v="Stage"/>
    <s v="Distro"/>
    <s v="Power drop box"/>
    <s v="QE336382"/>
    <x v="2"/>
    <d v="2015-06-30T00:00:00"/>
    <s v="Cosmo"/>
    <m/>
    <m/>
    <n v="2015"/>
    <n v="2045"/>
    <s v="N"/>
    <m/>
    <m/>
    <m/>
    <m/>
  </r>
  <r>
    <s v="ZPDU-0002"/>
    <x v="1"/>
    <n v="1"/>
    <n v="139"/>
    <n v="139"/>
    <s v="DigiFlex"/>
    <s v="P-MPA-1U-MPB"/>
    <s v="Main"/>
    <s v="Main"/>
    <s v="Sanctuary"/>
    <s v="Stage"/>
    <s v="Distro"/>
    <s v="Power drop box"/>
    <s v="QE176906"/>
    <x v="2"/>
    <d v="2015-06-30T00:00:00"/>
    <s v="Cosmo"/>
    <m/>
    <m/>
    <n v="2015"/>
    <n v="2045"/>
    <s v="N"/>
    <m/>
    <m/>
    <m/>
    <m/>
  </r>
  <r>
    <s v="ZPDU-0003"/>
    <x v="1"/>
    <n v="1"/>
    <n v="139"/>
    <n v="139"/>
    <s v="DigiFlex"/>
    <s v="P-MPA-1U-MPB"/>
    <s v="Main"/>
    <s v="Main"/>
    <s v="Sanctuary"/>
    <s v="Stage"/>
    <s v="Distro"/>
    <s v="Power drop box"/>
    <s v="QE336379"/>
    <x v="2"/>
    <d v="2015-06-30T00:00:00"/>
    <s v="Cosmo"/>
    <m/>
    <m/>
    <n v="2015"/>
    <n v="2045"/>
    <s v="N"/>
    <m/>
    <m/>
    <m/>
    <m/>
  </r>
  <r>
    <s v="ZPDU-0004"/>
    <x v="1"/>
    <n v="1"/>
    <n v="139"/>
    <n v="139"/>
    <s v="DigiFlex"/>
    <s v="P-MPA-1U-MPB"/>
    <s v="Main"/>
    <s v="Main"/>
    <s v="Sanctuary"/>
    <s v="Stage"/>
    <s v="Distro"/>
    <s v="Power drop box"/>
    <s v="QE285252"/>
    <x v="2"/>
    <d v="2015-06-30T00:00:00"/>
    <s v="Cosmo"/>
    <m/>
    <m/>
    <n v="2015"/>
    <n v="2045"/>
    <s v="N"/>
    <m/>
    <m/>
    <m/>
    <m/>
  </r>
  <r>
    <s v="ZPDU-0005"/>
    <x v="1"/>
    <n v="1"/>
    <n v="139"/>
    <n v="139"/>
    <s v="DigiFlex"/>
    <s v="P-MPA-1U-MPB"/>
    <s v="Main"/>
    <s v="Main"/>
    <s v="Sanctuary"/>
    <s v="Stage"/>
    <s v="Distro"/>
    <s v="Power drop box"/>
    <s v="QE285253"/>
    <x v="2"/>
    <d v="2015-06-30T00:00:00"/>
    <s v="Cosmo"/>
    <m/>
    <m/>
    <n v="2015"/>
    <n v="2045"/>
    <s v="N"/>
    <m/>
    <m/>
    <m/>
    <m/>
  </r>
  <r>
    <s v="ZPDU-0006"/>
    <x v="1"/>
    <n v="1"/>
    <n v="139"/>
    <n v="139"/>
    <s v="DigiFlex"/>
    <s v="P-MPA-1U-MPB"/>
    <s v="Main"/>
    <s v="Main"/>
    <s v="Sanctuary"/>
    <s v="Stage"/>
    <s v="Distro"/>
    <s v="Power drop box"/>
    <s v="QE336381"/>
    <x v="2"/>
    <d v="2015-06-30T00:00:00"/>
    <s v="Cosmo"/>
    <m/>
    <m/>
    <n v="2015"/>
    <n v="2045"/>
    <s v="N"/>
    <m/>
    <m/>
    <m/>
    <m/>
  </r>
  <r>
    <m/>
    <x v="1"/>
    <n v="4"/>
    <n v="40.99"/>
    <n v="163.96"/>
    <s v="DigiFlex"/>
    <s v="P-14-FCA-UM-10"/>
    <s v="Main"/>
    <s v="Main"/>
    <s v="Sanctuary"/>
    <s v="Stage"/>
    <s v="Cable"/>
    <s v="Power cord"/>
    <s v="none"/>
    <x v="2"/>
    <d v="2015-06-30T00:00:00"/>
    <s v="Cosmo"/>
    <m/>
    <m/>
    <n v="2015"/>
    <n v="2025"/>
    <s v="N"/>
    <m/>
    <m/>
    <m/>
    <m/>
  </r>
  <r>
    <m/>
    <x v="1"/>
    <n v="1"/>
    <n v="60.99"/>
    <n v="60.99"/>
    <s v="DigiFlex"/>
    <s v="P-14-FCA-UM-25"/>
    <s v="Main"/>
    <s v="Main"/>
    <s v="Sanctuary"/>
    <s v="Stage"/>
    <s v="Cable"/>
    <s v="Power cord"/>
    <s v="none"/>
    <x v="2"/>
    <d v="2015-06-30T00:00:00"/>
    <s v="Cosmo"/>
    <m/>
    <m/>
    <m/>
    <n v="2025"/>
    <s v="N"/>
    <m/>
    <m/>
    <m/>
    <m/>
  </r>
  <r>
    <m/>
    <x v="1"/>
    <n v="1"/>
    <n v="60.99"/>
    <n v="60.99"/>
    <s v="DigiFlex"/>
    <s v="P-14-FCA-FCB-25"/>
    <s v="Main"/>
    <s v="Main"/>
    <s v="Sanctuary"/>
    <s v="Stage"/>
    <s v="Cable"/>
    <s v="Power cord"/>
    <s v="none"/>
    <x v="2"/>
    <d v="2015-06-30T00:00:00"/>
    <s v="Cosmo"/>
    <m/>
    <m/>
    <m/>
    <n v="2025"/>
    <s v="N"/>
    <m/>
    <m/>
    <m/>
    <m/>
  </r>
  <r>
    <m/>
    <x v="1"/>
    <n v="1"/>
    <n v="60.99"/>
    <n v="60.99"/>
    <s v="DigiFlex"/>
    <s v="P-14-FCA-FCB-10"/>
    <s v="Main"/>
    <s v="Main"/>
    <s v="Sanctuary"/>
    <s v="Stage"/>
    <s v="Cable"/>
    <s v="Power cord"/>
    <s v="none"/>
    <x v="2"/>
    <d v="2015-06-30T00:00:00"/>
    <s v="Cosmo"/>
    <m/>
    <m/>
    <m/>
    <n v="2025"/>
    <s v="N"/>
    <m/>
    <m/>
    <m/>
    <m/>
  </r>
  <r>
    <m/>
    <x v="0"/>
    <n v="1"/>
    <n v="750"/>
    <n v="750"/>
    <s v="Yamaha"/>
    <s v="EMX-5000-12"/>
    <s v="Main"/>
    <s v="Main"/>
    <s v="EastStorage"/>
    <s v="EastStorage"/>
    <s v="Control"/>
    <s v="Audio Mixer (analog)"/>
    <m/>
    <x v="2"/>
    <m/>
    <m/>
    <m/>
    <s v="estimate"/>
    <m/>
    <n v="2025"/>
    <s v="N"/>
    <m/>
    <m/>
    <m/>
    <m/>
  </r>
  <r>
    <s v="2310-2200"/>
    <x v="0"/>
    <n v="1"/>
    <n v="300"/>
    <n v="300"/>
    <s v="Radial"/>
    <s v="JT-DBE"/>
    <s v="Main"/>
    <s v="Main"/>
    <s v="Stage"/>
    <s v="Bass"/>
    <s v="Direct"/>
    <s v="Bass Guitar DI"/>
    <n v="98042222"/>
    <x v="2"/>
    <m/>
    <m/>
    <m/>
    <m/>
    <m/>
    <n v="2030"/>
    <s v="N"/>
    <m/>
    <m/>
    <m/>
    <m/>
  </r>
  <r>
    <s v="2310-2201"/>
    <x v="0"/>
    <n v="1"/>
    <n v="149"/>
    <n v="149"/>
    <s v="Radial"/>
    <s v="PRODI "/>
    <s v="Main"/>
    <s v="Main"/>
    <s v="EastStorage"/>
    <s v="EastStorage"/>
    <s v="Direct"/>
    <m/>
    <s v="na"/>
    <x v="2"/>
    <m/>
    <m/>
    <m/>
    <m/>
    <m/>
    <n v="2030"/>
    <s v="N"/>
    <m/>
    <m/>
    <m/>
    <m/>
  </r>
  <r>
    <m/>
    <x v="0"/>
    <n v="4"/>
    <n v="100"/>
    <n v="400"/>
    <s v="Radial"/>
    <s v="various"/>
    <s v="Main"/>
    <s v="Main"/>
    <s v="Sanctuary"/>
    <s v="Stage"/>
    <s v="Interface"/>
    <s v="Direct Boxes"/>
    <s v="na"/>
    <x v="2"/>
    <m/>
    <m/>
    <m/>
    <s v="estimate"/>
    <m/>
    <m/>
    <s v="N"/>
    <m/>
    <m/>
    <m/>
    <m/>
  </r>
  <r>
    <m/>
    <x v="0"/>
    <n v="1"/>
    <n v="125"/>
    <n v="125"/>
    <s v="CAD"/>
    <s v="KM212"/>
    <s v="Main"/>
    <s v="Main"/>
    <s v="EastStorage"/>
    <s v="EastStorage"/>
    <s v="Mic"/>
    <s v="Kick Mic"/>
    <s v="na"/>
    <x v="2"/>
    <m/>
    <m/>
    <m/>
    <s v="estimate"/>
    <m/>
    <n v="2025"/>
    <s v="N"/>
    <m/>
    <m/>
    <m/>
    <m/>
  </r>
  <r>
    <m/>
    <x v="0"/>
    <n v="2"/>
    <n v="125"/>
    <n v="250"/>
    <s v="CAD"/>
    <s v="TM211"/>
    <s v="Main"/>
    <s v="Main"/>
    <s v="Sanctuary"/>
    <s v="Stage"/>
    <s v="Mic"/>
    <s v="Tom Mic"/>
    <s v="na"/>
    <x v="2"/>
    <m/>
    <m/>
    <m/>
    <s v="estimate"/>
    <m/>
    <n v="2025"/>
    <s v="N"/>
    <m/>
    <m/>
    <m/>
    <m/>
  </r>
  <r>
    <m/>
    <x v="0"/>
    <n v="1"/>
    <n v="125"/>
    <n v="125"/>
    <s v="CAD"/>
    <s v="SN210"/>
    <s v="Main"/>
    <s v="Main"/>
    <s v="Sanctuary"/>
    <s v="Stage"/>
    <s v="Mic"/>
    <s v="Snare Mic"/>
    <s v="na"/>
    <x v="2"/>
    <m/>
    <m/>
    <m/>
    <s v="estimate"/>
    <m/>
    <n v="2025"/>
    <s v="N"/>
    <m/>
    <m/>
    <m/>
    <m/>
  </r>
  <r>
    <m/>
    <x v="3"/>
    <n v="1"/>
    <n v="900"/>
    <n v="900"/>
    <s v="Lutron"/>
    <s v="DA-2500"/>
    <s v="Main"/>
    <s v="Basement"/>
    <s v="Electrical"/>
    <s v="Electrical"/>
    <s v="Dimmer"/>
    <s v="House Lights Platform Inner"/>
    <s v="na"/>
    <x v="1"/>
    <d v="1987-11-01T00:00:00"/>
    <m/>
    <m/>
    <s v="estimate"/>
    <n v="1987"/>
    <n v="2012"/>
    <s v="N"/>
    <m/>
    <m/>
    <m/>
    <m/>
  </r>
  <r>
    <m/>
    <x v="3"/>
    <n v="1"/>
    <n v="900"/>
    <n v="900"/>
    <s v="Lutron"/>
    <s v="DA-2500"/>
    <s v="Main"/>
    <s v="Basement"/>
    <s v="Electrical"/>
    <s v="Electrical"/>
    <s v="Dimmer"/>
    <s v="House Lights Platform Outer"/>
    <s v="na"/>
    <x v="1"/>
    <d v="1987-11-01T00:00:00"/>
    <m/>
    <m/>
    <s v="estimate"/>
    <n v="1987"/>
    <n v="2012"/>
    <s v="N"/>
    <m/>
    <m/>
    <m/>
    <m/>
  </r>
  <r>
    <m/>
    <x v="3"/>
    <n v="1"/>
    <n v="900"/>
    <n v="900"/>
    <s v="Lutron"/>
    <s v="DA-2500"/>
    <s v="Main"/>
    <s v="Basement"/>
    <s v="Electrical"/>
    <s v="Electrical"/>
    <s v="Dimmer"/>
    <s v="House Lights Balcony Upper"/>
    <s v="na"/>
    <x v="1"/>
    <d v="1987-11-01T00:00:00"/>
    <m/>
    <m/>
    <s v="estimate"/>
    <n v="1987"/>
    <n v="2012"/>
    <s v="N"/>
    <m/>
    <m/>
    <m/>
    <m/>
  </r>
  <r>
    <m/>
    <x v="3"/>
    <n v="1"/>
    <n v="900"/>
    <n v="900"/>
    <s v="Lutron"/>
    <s v="DA-2500"/>
    <s v="Main"/>
    <s v="Basement"/>
    <s v="Electrical"/>
    <s v="Electrical"/>
    <s v="Dimmer"/>
    <s v="House Lights Under Balcony West/Centre"/>
    <s v="na"/>
    <x v="1"/>
    <d v="1987-11-01T00:00:00"/>
    <m/>
    <m/>
    <s v="estimate"/>
    <n v="1987"/>
    <n v="2012"/>
    <s v="N"/>
    <m/>
    <m/>
    <m/>
    <m/>
  </r>
  <r>
    <m/>
    <x v="3"/>
    <n v="1"/>
    <n v="900"/>
    <n v="900"/>
    <s v="Lutron"/>
    <s v="DA-2500"/>
    <s v="Main"/>
    <s v="Basement"/>
    <s v="Electrical"/>
    <s v="Electrical"/>
    <s v="Dimmer"/>
    <s v="House Lights Under Balcony East"/>
    <s v="na"/>
    <x v="1"/>
    <d v="1987-11-01T00:00:00"/>
    <m/>
    <m/>
    <s v="estimate"/>
    <n v="1987"/>
    <n v="2012"/>
    <s v="N"/>
    <m/>
    <m/>
    <m/>
    <m/>
  </r>
  <r>
    <m/>
    <x v="3"/>
    <n v="1"/>
    <n v="1200"/>
    <n v="1200"/>
    <s v="Lutron"/>
    <s v="DA-3600"/>
    <s v="Main"/>
    <s v="Basement"/>
    <s v="Electrical"/>
    <s v="Electrical"/>
    <s v="Dimmer"/>
    <s v="House Lights Centre"/>
    <s v="na"/>
    <x v="1"/>
    <d v="1987-11-01T00:00:00"/>
    <m/>
    <m/>
    <s v="estimate"/>
    <n v="1987"/>
    <n v="2012"/>
    <s v="N"/>
    <m/>
    <m/>
    <m/>
    <m/>
  </r>
  <r>
    <m/>
    <x v="0"/>
    <n v="1"/>
    <n v="50"/>
    <n v="50"/>
    <s v="Shure"/>
    <s v="DFR11EQ"/>
    <s v="Main"/>
    <s v="Balcony"/>
    <s v="Balcony"/>
    <s v="Balcony"/>
    <s v="Processor"/>
    <s v="Digital EQ and feedback control"/>
    <s v="na"/>
    <x v="1"/>
    <d v="2005-08-04T00:00:00"/>
    <s v="eBay"/>
    <m/>
    <s v="used"/>
    <m/>
    <n v="2010"/>
    <s v="N"/>
    <m/>
    <m/>
    <m/>
    <m/>
  </r>
  <r>
    <m/>
    <x v="0"/>
    <n v="2"/>
    <n v="300"/>
    <n v="600"/>
    <s v="Shure"/>
    <s v="DFR11EQ"/>
    <s v="Main"/>
    <s v="Balcony"/>
    <s v="Balcony"/>
    <s v="Balcony"/>
    <s v="Processor"/>
    <s v="Digital EQ and feedback control"/>
    <s v="na"/>
    <x v="1"/>
    <d v="2000-01-01T00:00:00"/>
    <s v="Integrity"/>
    <m/>
    <s v="estimate"/>
    <m/>
    <n v="2010"/>
    <s v="N"/>
    <m/>
    <m/>
    <m/>
    <m/>
  </r>
  <r>
    <m/>
    <x v="3"/>
    <n v="2"/>
    <n v="900"/>
    <n v="1800"/>
    <s v="Lutron"/>
    <s v="DA-2500"/>
    <s v="Main"/>
    <s v="Basement"/>
    <s v="Electrical"/>
    <s v="Electrical"/>
    <s v="Dimmer"/>
    <s v="House Lights East / West"/>
    <s v="x"/>
    <x v="1"/>
    <d v="1987-11-01T00:00:00"/>
    <m/>
    <m/>
    <s v="estimate"/>
    <n v="1987"/>
    <n v="2012"/>
    <s v="N"/>
    <m/>
    <m/>
    <m/>
    <m/>
  </r>
  <r>
    <m/>
    <x v="5"/>
    <n v="1"/>
    <n v="500"/>
    <n v="500"/>
    <s v="Sony"/>
    <s v="Harddisc recorder"/>
    <s v="Main"/>
    <s v="Balcony"/>
    <s v="Balcony"/>
    <s v="RearDesk"/>
    <s v="Recorder"/>
    <s v="For video production recording"/>
    <s v="na"/>
    <x v="1"/>
    <m/>
    <m/>
    <m/>
    <s v="estimate - purchased at same time as satelilite recevier"/>
    <m/>
    <n v="2020"/>
    <s v="N"/>
    <m/>
    <m/>
    <m/>
    <m/>
  </r>
  <r>
    <m/>
    <x v="5"/>
    <n v="1"/>
    <n v="1"/>
    <n v="1"/>
    <s v="Sony"/>
    <s v="Harddisc recorder"/>
    <s v="Main"/>
    <s v="Balcony"/>
    <s v="Balcony"/>
    <s v="RearDesk"/>
    <s v="Recorder"/>
    <s v="For video production recording"/>
    <s v="tbd"/>
    <x v="1"/>
    <d v="2017-01-01T00:00:00"/>
    <s v="person"/>
    <s v="none"/>
    <s v="estimated price - donated by Richard"/>
    <n v="2017"/>
    <n v="2020"/>
    <s v="N"/>
    <m/>
    <m/>
    <m/>
    <m/>
  </r>
  <r>
    <m/>
    <x v="5"/>
    <n v="1"/>
    <n v="500"/>
    <n v="500"/>
    <s v="Sony"/>
    <s v="DVD recorder"/>
    <s v="Main"/>
    <s v="Balcony"/>
    <s v="Balcony"/>
    <s v="RearDesk"/>
    <s v="Recorder"/>
    <s v="For video production recording"/>
    <s v="tbd"/>
    <x v="1"/>
    <d v="2010-01-01T00:00:00"/>
    <s v="FutureShop"/>
    <m/>
    <s v="estimate (could have been bestBuy)"/>
    <n v="2010"/>
    <n v="2020"/>
    <s v="N"/>
    <m/>
    <m/>
    <m/>
    <m/>
  </r>
  <r>
    <m/>
    <x v="5"/>
    <n v="1"/>
    <n v="1995"/>
    <n v="1995"/>
    <s v="Sanyo"/>
    <s v="Pro-X Multiverse"/>
    <s v="Main"/>
    <s v="Basement"/>
    <s v="Coliseum"/>
    <s v="Coliseum"/>
    <s v="Projector"/>
    <s v="Video Projector"/>
    <m/>
    <x v="1"/>
    <m/>
    <m/>
    <m/>
    <s v="msrp $1995. Purchased pre-2008. Likely a PLC-SW20AR"/>
    <m/>
    <n v="2017"/>
    <s v="Sell"/>
    <m/>
    <n v="50"/>
    <m/>
    <s v="location unknown"/>
  </r>
  <r>
    <m/>
    <x v="0"/>
    <n v="1"/>
    <n v="1"/>
    <n v="1"/>
    <m/>
    <m/>
    <s v="Main"/>
    <s v="Basement"/>
    <s v="FellowshipHall"/>
    <s v="FellowshipHall"/>
    <s v="Player"/>
    <s v="CD or DVD player"/>
    <m/>
    <x v="2"/>
    <m/>
    <m/>
    <m/>
    <m/>
    <m/>
    <m/>
    <s v="N"/>
    <m/>
    <m/>
    <m/>
    <m/>
  </r>
  <r>
    <m/>
    <x v="5"/>
    <n v="1"/>
    <n v="1"/>
    <n v="1"/>
    <m/>
    <m/>
    <s v="Main"/>
    <s v="Basement"/>
    <s v="FellowshipHall"/>
    <s v="FellowshipHall"/>
    <s v="Computer"/>
    <s v="Mediashout Computer"/>
    <s v="na"/>
    <x v="2"/>
    <m/>
    <m/>
    <m/>
    <m/>
    <m/>
    <m/>
    <s v="N"/>
    <m/>
    <m/>
    <m/>
    <m/>
  </r>
  <r>
    <m/>
    <x v="5"/>
    <n v="1"/>
    <n v="1"/>
    <n v="1"/>
    <m/>
    <m/>
    <s v="Main"/>
    <s v="Basement"/>
    <s v="FellowshipHall"/>
    <s v="FellowshipHall"/>
    <s v="Player"/>
    <s v="VHS DVD combo Player"/>
    <m/>
    <x v="2"/>
    <m/>
    <m/>
    <m/>
    <m/>
    <m/>
    <n v="2020"/>
    <s v="N"/>
    <m/>
    <m/>
    <m/>
    <m/>
  </r>
  <r>
    <s v="1704-0100"/>
    <x v="5"/>
    <n v="1"/>
    <n v="960"/>
    <n v="960"/>
    <s v="Epson"/>
    <s v="EX9200"/>
    <s v="Main"/>
    <s v="Basement"/>
    <s v="FellowshipHall"/>
    <s v="FellowshipHall"/>
    <s v="Projector"/>
    <s v="Video Projector"/>
    <s v="WEUK6902372"/>
    <x v="2"/>
    <d v="2017-04-01T00:00:00"/>
    <s v="Staples"/>
    <m/>
    <s v="Likely April 1 2017"/>
    <n v="2017"/>
    <n v="2022"/>
    <s v="N"/>
    <m/>
    <m/>
    <m/>
    <m/>
  </r>
  <r>
    <m/>
    <x v="5"/>
    <n v="1"/>
    <n v="300"/>
    <n v="300"/>
    <s v="Sony"/>
    <s v="DVP-NC650V"/>
    <s v="Main"/>
    <s v="Balcony"/>
    <s v="Balcony"/>
    <s v="FrontDesk"/>
    <s v="Player"/>
    <s v="5 Disc DVD player"/>
    <s v="na"/>
    <x v="2"/>
    <m/>
    <m/>
    <m/>
    <s v="Estimate"/>
    <m/>
    <n v="2020"/>
    <s v="N"/>
    <m/>
    <m/>
    <m/>
    <m/>
  </r>
  <r>
    <m/>
    <x v="3"/>
    <n v="8"/>
    <n v="50"/>
    <n v="400"/>
    <s v="MC"/>
    <m/>
    <s v="Main"/>
    <s v="Main"/>
    <s v="Sanctuary"/>
    <s v="Stage"/>
    <s v="Fixture"/>
    <s v="PAR can"/>
    <s v="na"/>
    <x v="2"/>
    <m/>
    <m/>
    <m/>
    <s v="Estimate"/>
    <m/>
    <n v="2020"/>
    <s v="N"/>
    <m/>
    <m/>
    <m/>
    <m/>
  </r>
  <r>
    <m/>
    <x v="3"/>
    <n v="2"/>
    <n v="400"/>
    <n v="800"/>
    <m/>
    <m/>
    <s v="Main"/>
    <s v="Balcony"/>
    <s v="Balcony"/>
    <s v="BalconyBar"/>
    <s v="Fixture"/>
    <s v="Pin Spots"/>
    <s v="na"/>
    <x v="2"/>
    <m/>
    <m/>
    <m/>
    <s v="Estimate"/>
    <m/>
    <n v="2022"/>
    <s v="N"/>
    <m/>
    <m/>
    <m/>
    <m/>
  </r>
  <r>
    <m/>
    <x v="3"/>
    <n v="1"/>
    <n v="1000"/>
    <n v="1000"/>
    <s v="Yorkvillle"/>
    <s v="LP608"/>
    <s v="Main"/>
    <s v="Balcony"/>
    <s v="Sanctuary"/>
    <s v="WestStorage"/>
    <s v="Fixture"/>
    <s v="2 bars of 4 Par Cans with controller"/>
    <s v="na"/>
    <x v="1"/>
    <m/>
    <m/>
    <m/>
    <s v="Estimate"/>
    <m/>
    <n v="2015"/>
    <s v="Donate"/>
    <m/>
    <n v="700"/>
    <s v="Ready to go"/>
    <s v="In2One"/>
  </r>
  <r>
    <m/>
    <x v="3"/>
    <n v="3"/>
    <n v="400"/>
    <n v="1200"/>
    <s v="Colortran"/>
    <s v="Ellipsoid"/>
    <s v="Main"/>
    <s v="Balcony"/>
    <s v="Balcony"/>
    <s v="BalconyBar"/>
    <s v="Fixture"/>
    <s v="20 Degree Ellipsoid Instrument"/>
    <s v="na"/>
    <x v="1"/>
    <m/>
    <m/>
    <m/>
    <s v="Estimate"/>
    <m/>
    <n v="2025"/>
    <s v="Donate"/>
    <m/>
    <n v="0"/>
    <s v="Ready to go"/>
    <s v="In2One"/>
  </r>
  <r>
    <m/>
    <x v="3"/>
    <n v="2"/>
    <n v="400"/>
    <n v="800"/>
    <s v="Colortran"/>
    <s v="Ellipsoid"/>
    <s v="Main"/>
    <s v="Balcony"/>
    <s v="Balcony"/>
    <s v="BalconyBar"/>
    <s v="Fixture"/>
    <s v="30 Degree Ellipsoid Instrument"/>
    <s v="na"/>
    <x v="1"/>
    <m/>
    <m/>
    <m/>
    <s v="Estimate"/>
    <m/>
    <n v="2025"/>
    <s v="Donate"/>
    <m/>
    <n v="0"/>
    <s v="Ready to go"/>
    <s v="In2One"/>
  </r>
  <r>
    <s v="ZLIU-0004"/>
    <x v="3"/>
    <n v="1"/>
    <n v="200"/>
    <n v="200"/>
    <s v="Chroma-Q"/>
    <s v="PSU-08"/>
    <s v="Main"/>
    <s v="Balcony"/>
    <s v="Balcony"/>
    <s v="Closet"/>
    <s v="Interface"/>
    <s v="DMX to Scroller control and Power"/>
    <s v="02/05/1200"/>
    <x v="1"/>
    <m/>
    <s v="Christie"/>
    <m/>
    <s v="estimate"/>
    <m/>
    <n v="2018"/>
    <s v="Donated"/>
    <n v="2018"/>
    <n v="0"/>
    <s v="Shipped Sep 23"/>
    <s v="In2One"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s v="ZVIU-A007"/>
    <x v="5"/>
    <n v="1"/>
    <n v="306.33999999999997"/>
    <n v="306.33999999999997"/>
    <s v="BMD"/>
    <s v="Intensity Shuttle USB"/>
    <s v="Main"/>
    <s v="Balcony"/>
    <s v="Balcony"/>
    <s v="RearDesk"/>
    <s v="Interface"/>
    <s v="Video Capture Device"/>
    <s v="tbd"/>
    <x v="2"/>
    <d v="2017-04-17T00:00:00"/>
    <s v="avshop.ca"/>
    <s v="701-2548417-7373842"/>
    <m/>
    <n v="2017"/>
    <n v="2027"/>
    <s v="N"/>
    <m/>
    <m/>
    <m/>
    <m/>
  </r>
  <r>
    <s v="CDMU-A001"/>
    <x v="5"/>
    <n v="1"/>
    <n v="3717.46"/>
    <n v="3717.46"/>
    <s v="Apple"/>
    <s v="iMac 27"/>
    <s v="Main"/>
    <s v="Balcony"/>
    <s v="Balcony"/>
    <s v="RearDesk"/>
    <s v="Computer"/>
    <s v="Presentation Computer"/>
    <s v="C02TQ3UBJ1GJ"/>
    <x v="2"/>
    <d v="2017-08-11T00:00:00"/>
    <s v="TRG Computer Solutions"/>
    <n v="260713"/>
    <m/>
    <n v="2017"/>
    <n v="2022"/>
    <s v="N"/>
    <m/>
    <m/>
    <m/>
    <m/>
  </r>
  <r>
    <s v="ZVCU-A001"/>
    <x v="5"/>
    <n v="1"/>
    <n v="5172.4393999999993"/>
    <n v="5172.4393999999993"/>
    <s v="Sony"/>
    <s v="SRG360SHE"/>
    <s v="Main"/>
    <s v="Balcony"/>
    <s v="Balcony"/>
    <s v="Balcony"/>
    <s v="Camera"/>
    <s v="PTZ Camera"/>
    <n v="3200876"/>
    <x v="2"/>
    <d v="2017-07-18T00:00:00"/>
    <s v="Matrix"/>
    <s v="DSMVCQ10756-02"/>
    <m/>
    <n v="2017"/>
    <n v="2027"/>
    <s v="N"/>
    <m/>
    <m/>
    <m/>
    <m/>
  </r>
  <r>
    <s v="ZVCU-A002"/>
    <x v="5"/>
    <n v="1"/>
    <n v="5172.4393999999993"/>
    <n v="5172.4393999999993"/>
    <s v="Sony"/>
    <s v="SRG360SHE"/>
    <s v="Main"/>
    <s v="Balcony"/>
    <s v="Balcony"/>
    <s v="Balcony"/>
    <s v="Camera"/>
    <s v="PTZ Camera"/>
    <n v="3200855"/>
    <x v="2"/>
    <d v="2017-07-18T00:00:00"/>
    <s v="Matrix"/>
    <s v="DSMVCQ10756-02"/>
    <m/>
    <n v="2017"/>
    <n v="2027"/>
    <s v="N"/>
    <m/>
    <m/>
    <m/>
    <m/>
  </r>
  <r>
    <s v="ZVCU-A003"/>
    <x v="5"/>
    <n v="1"/>
    <n v="5172.4393999999993"/>
    <n v="5172.4393999999993"/>
    <s v="Sony"/>
    <s v="SRG360SHE"/>
    <s v="Main"/>
    <s v="Balcony"/>
    <s v="Balcony"/>
    <s v="Balcony"/>
    <s v="Camera"/>
    <s v="PTZ Camera"/>
    <n v="3200866"/>
    <x v="2"/>
    <d v="2017-07-18T00:00:00"/>
    <s v="Matrix"/>
    <s v="DSMVCQ10756-02"/>
    <m/>
    <n v="2017"/>
    <n v="2027"/>
    <s v="N"/>
    <m/>
    <m/>
    <m/>
    <m/>
  </r>
  <r>
    <s v="ZVKU-A004"/>
    <x v="5"/>
    <n v="1"/>
    <n v="2823.87"/>
    <n v="2823.87"/>
    <s v="Sony"/>
    <s v="RMIP10"/>
    <s v="Main"/>
    <s v="Balcony"/>
    <s v="Balcony"/>
    <s v="Balcony"/>
    <s v="Control"/>
    <s v="Camera Controller"/>
    <n v="1001562"/>
    <x v="2"/>
    <d v="2017-07-18T00:00:00"/>
    <s v="Matrix"/>
    <s v="DSMVCQ10756-02"/>
    <m/>
    <n v="2017"/>
    <n v="2027"/>
    <s v="N"/>
    <m/>
    <m/>
    <m/>
    <m/>
  </r>
  <r>
    <s v="ZVKU-A003"/>
    <x v="5"/>
    <n v="1"/>
    <n v="3268.4232999999995"/>
    <n v="3268.4232999999995"/>
    <s v="BMD"/>
    <s v="ATEM Television Pro HD"/>
    <s v="Main"/>
    <s v="Balcony"/>
    <s v="Balcony"/>
    <s v="RearDesk"/>
    <s v="Control"/>
    <s v="Video Mixer"/>
    <n v="3945773"/>
    <x v="2"/>
    <d v="2017-07-18T00:00:00"/>
    <s v="Matrix"/>
    <s v="DSMVCQ10756-02"/>
    <m/>
    <n v="2017"/>
    <n v="2027"/>
    <s v="N"/>
    <m/>
    <m/>
    <m/>
    <m/>
  </r>
  <r>
    <s v="ZVKU-A002"/>
    <x v="5"/>
    <n v="1"/>
    <n v="2598.65"/>
    <n v="2598.65"/>
    <s v="Datapath"/>
    <s v="fx4"/>
    <s v="Main"/>
    <s v="Balcony"/>
    <s v="Balcony"/>
    <s v="RearDesk"/>
    <s v="Control"/>
    <s v="Video Processor"/>
    <s v="177c30f003225"/>
    <x v="1"/>
    <d v="2017-09-01T00:00:00"/>
    <s v="Matrix"/>
    <s v="pending"/>
    <s v="date a guess"/>
    <n v="2017"/>
    <n v="2027"/>
    <s v="N"/>
    <m/>
    <m/>
    <m/>
    <m/>
  </r>
  <r>
    <s v="ZVRU-A001"/>
    <x v="5"/>
    <n v="1"/>
    <n v="989.77829999999983"/>
    <n v="989.77829999999983"/>
    <s v="BMD"/>
    <s v="Hyperdeck Studio Mini"/>
    <s v="Main"/>
    <s v="Balcony"/>
    <s v="Balcony"/>
    <s v="RearDesk"/>
    <s v="Recorder"/>
    <s v="Video Recorder"/>
    <n v="3793000"/>
    <x v="2"/>
    <d v="2017-07-18T00:00:00"/>
    <s v="Matrix"/>
    <s v="DSMVCQ10756-02"/>
    <m/>
    <n v="2017"/>
    <n v="2027"/>
    <s v="N"/>
    <m/>
    <m/>
    <m/>
    <m/>
  </r>
  <r>
    <s v="ZVRU-A002"/>
    <x v="5"/>
    <n v="1"/>
    <n v="989.77829999999983"/>
    <n v="989.77829999999983"/>
    <s v="BMD"/>
    <s v="Hyperdeck Studio Mini"/>
    <s v="Main"/>
    <s v="Balcony"/>
    <s v="Balcony"/>
    <s v="RearDesk"/>
    <s v="Recorder"/>
    <s v="Video Recorder"/>
    <n v="3854119"/>
    <x v="2"/>
    <d v="2017-07-18T00:00:00"/>
    <s v="Matrix"/>
    <s v="DSMVCQ10756-02"/>
    <m/>
    <n v="2017"/>
    <n v="2027"/>
    <s v="N"/>
    <m/>
    <m/>
    <m/>
    <m/>
  </r>
  <r>
    <s v="ZVVU-A001"/>
    <x v="5"/>
    <n v="1"/>
    <n v="5491.7999999999993"/>
    <n v="5491.7999999999993"/>
    <s v="Sony"/>
    <s v="VPLFH65"/>
    <s v="Main"/>
    <s v="Main"/>
    <s v="Sanctuary"/>
    <s v="Bulkhead"/>
    <s v="Projector"/>
    <s v="Video Projector East"/>
    <n v="5000733"/>
    <x v="2"/>
    <d v="2017-07-26T00:00:00"/>
    <s v="Matrix"/>
    <s v="DSHMVCQ11601"/>
    <m/>
    <n v="2017"/>
    <n v="2027"/>
    <s v="N"/>
    <m/>
    <m/>
    <m/>
    <m/>
  </r>
  <r>
    <s v="ZVVU-A002"/>
    <x v="5"/>
    <n v="1"/>
    <n v="5491.7999999999993"/>
    <n v="5491.7999999999993"/>
    <s v="Sony"/>
    <s v="VPLFH65"/>
    <s v="Main"/>
    <s v="Main"/>
    <s v="Sanctuary"/>
    <s v="Bulkhead"/>
    <s v="Projector"/>
    <s v="Video Projector Centre"/>
    <n v="5000464"/>
    <x v="2"/>
    <d v="2017-07-26T00:00:00"/>
    <s v="Matrix"/>
    <s v="DSHMVCQ11601"/>
    <m/>
    <n v="2017"/>
    <n v="2027"/>
    <s v="N"/>
    <m/>
    <m/>
    <m/>
    <m/>
  </r>
  <r>
    <s v="ZVVU-A003"/>
    <x v="5"/>
    <n v="1"/>
    <n v="5491.7999999999993"/>
    <n v="5491.7999999999993"/>
    <s v="Sony"/>
    <s v="VPLFH65"/>
    <s v="Main"/>
    <s v="Main"/>
    <s v="Sanctuary"/>
    <s v="Bulkhead"/>
    <s v="Projector"/>
    <s v="Video Projector West"/>
    <n v="5000467"/>
    <x v="2"/>
    <d v="2017-07-26T00:00:00"/>
    <s v="Matrix"/>
    <s v="DSHMVCQ11601"/>
    <m/>
    <n v="2017"/>
    <n v="2027"/>
    <s v="N"/>
    <m/>
    <m/>
    <m/>
    <m/>
  </r>
  <r>
    <s v="ZVIU-A004"/>
    <x v="5"/>
    <n v="1"/>
    <n v="704.95049999999992"/>
    <n v="704.95049999999992"/>
    <s v="BMD"/>
    <s v="BDLKWEBPTR"/>
    <s v="Main"/>
    <s v="Balcony"/>
    <s v="Balcony"/>
    <s v="RearDesk"/>
    <s v="Interface"/>
    <s v="Web Presenter"/>
    <n v="3775740"/>
    <x v="2"/>
    <d v="2017-07-18T00:00:00"/>
    <s v="Matrix"/>
    <s v="DSMVCQ10756-02"/>
    <m/>
    <n v="2017"/>
    <n v="2027"/>
    <s v="N"/>
    <m/>
    <m/>
    <m/>
    <m/>
  </r>
  <r>
    <s v="ZVIU-A005"/>
    <x v="5"/>
    <n v="1"/>
    <n v="121.04559999999999"/>
    <n v="121.04559999999999"/>
    <s v="BMD"/>
    <s v="CONVCMIC/SH"/>
    <s v="Main"/>
    <s v="Balcony"/>
    <s v="Balcony"/>
    <s v="Balcony"/>
    <s v="Interface"/>
    <s v="ATEM Prog to vs88"/>
    <n v="3828000"/>
    <x v="2"/>
    <d v="2017-07-18T00:00:00"/>
    <s v="Matrix"/>
    <s v="DSMVCQ10756-02"/>
    <m/>
    <n v="2017"/>
    <n v="2027"/>
    <s v="N"/>
    <m/>
    <m/>
    <m/>
    <m/>
  </r>
  <r>
    <s v="ZVIU-A006"/>
    <x v="5"/>
    <n v="1"/>
    <n v="121.04559999999999"/>
    <n v="121.04559999999999"/>
    <s v="BMD"/>
    <s v="SDI - CONVCMIC/HS"/>
    <s v="Main"/>
    <s v="Balcony"/>
    <s v="Balcony"/>
    <s v="Balcony"/>
    <s v="Interface"/>
    <s v="hdmi to SDI "/>
    <n v="3843768"/>
    <x v="2"/>
    <d v="2017-07-18T00:00:00"/>
    <s v="Matrix"/>
    <s v="DSMVCQ10756-02"/>
    <m/>
    <n v="2017"/>
    <n v="2027"/>
    <s v="N"/>
    <m/>
    <m/>
    <m/>
    <m/>
  </r>
  <r>
    <m/>
    <x v="5"/>
    <n v="3"/>
    <n v="2993.9123999999997"/>
    <n v="8981.7371999999996"/>
    <s v="Dalite"/>
    <s v="Da-Snap HD"/>
    <s v="Main"/>
    <s v="Main"/>
    <s v="Sanctuary"/>
    <s v="Stage"/>
    <s v="Screen"/>
    <s v="Video Projector Screen"/>
    <s v="tbd"/>
    <x v="1"/>
    <d v="2017-07-26T00:00:00"/>
    <s v="Matrix"/>
    <s v="DSHMVCQ11601"/>
    <m/>
    <n v="2017"/>
    <n v="2037"/>
    <s v="N"/>
    <m/>
    <m/>
    <m/>
    <m/>
  </r>
  <r>
    <s v="NSCU-A001"/>
    <x v="7"/>
    <n v="1"/>
    <n v="859.87349999999992"/>
    <n v="859.87349999999992"/>
    <s v="Cisco"/>
    <s v="SG-250-26P"/>
    <s v="Main"/>
    <s v="Main"/>
    <s v="Server Room"/>
    <s v="Server Room"/>
    <s v="Switch"/>
    <s v="26-Port Ethernet Swtich "/>
    <s v="DNI2119026D"/>
    <x v="2"/>
    <d v="2017-08-10T00:00:00"/>
    <s v="My Teknology"/>
    <n v="110264"/>
    <m/>
    <n v="2017"/>
    <n v="2027"/>
    <s v="N"/>
    <m/>
    <m/>
    <m/>
    <m/>
  </r>
  <r>
    <s v="NSCU-A002"/>
    <x v="7"/>
    <n v="1"/>
    <n v="859.87349999999992"/>
    <n v="859.87349999999992"/>
    <s v="Cisco"/>
    <s v="SG-250-26P"/>
    <s v="Main"/>
    <s v="Basement"/>
    <s v="Electrical"/>
    <s v="Electrical"/>
    <s v="Switch"/>
    <s v="26-Port Ethernet Swtich"/>
    <s v="DNI21020009J"/>
    <x v="2"/>
    <d v="2017-08-10T00:00:00"/>
    <s v="My Teknology"/>
    <n v="110264"/>
    <m/>
    <n v="2017"/>
    <n v="2027"/>
    <s v="N"/>
    <m/>
    <m/>
    <m/>
    <m/>
  </r>
  <r>
    <s v="NSCU-A003"/>
    <x v="7"/>
    <n v="1"/>
    <n v="859.87349999999992"/>
    <n v="859.87349999999992"/>
    <s v="Cisco"/>
    <s v="SG-250-26P"/>
    <s v="Main"/>
    <s v="Balcony"/>
    <s v="Balcony"/>
    <s v="ZAHU-0004"/>
    <s v="Switch"/>
    <s v="26-Port Ethernet Swtich-Front Desk"/>
    <s v="DNI2119026K"/>
    <x v="2"/>
    <d v="2017-08-10T00:00:00"/>
    <s v="My Teknology"/>
    <n v="110264"/>
    <m/>
    <n v="2017"/>
    <n v="2027"/>
    <s v="N"/>
    <m/>
    <m/>
    <m/>
    <m/>
  </r>
  <r>
    <s v="NSCU-A004"/>
    <x v="7"/>
    <n v="1"/>
    <n v="859.87349999999992"/>
    <n v="859.87349999999992"/>
    <s v="Cisco"/>
    <s v="SG-250-26P"/>
    <s v="Main"/>
    <s v="Balcony"/>
    <s v="Balcony"/>
    <s v="ZAHU-0003"/>
    <s v="Switch"/>
    <s v="26-Port Ethernet Swtich-Rear Desk"/>
    <s v="DNI2119026P"/>
    <x v="2"/>
    <d v="2017-08-10T00:00:00"/>
    <s v="My Teknology"/>
    <n v="110264"/>
    <m/>
    <n v="2017"/>
    <n v="2027"/>
    <s v="N"/>
    <m/>
    <m/>
    <m/>
    <m/>
  </r>
  <r>
    <s v="NSCU-A005"/>
    <x v="7"/>
    <n v="1"/>
    <n v="859.87349999999992"/>
    <n v="859.87349999999992"/>
    <s v="Cisco"/>
    <s v="SG-250-26P"/>
    <s v="Main"/>
    <s v="Main"/>
    <s v="AVRoom"/>
    <s v="ZAHU-0001"/>
    <s v="Switch"/>
    <s v="26-Port Ethernet Swtich"/>
    <s v="DNI2119026Z"/>
    <x v="2"/>
    <d v="2017-08-10T00:00:00"/>
    <s v="My Teknology"/>
    <n v="110264"/>
    <m/>
    <n v="2017"/>
    <n v="2027"/>
    <s v="N"/>
    <m/>
    <m/>
    <m/>
    <m/>
  </r>
  <r>
    <s v="ZAHU-0001"/>
    <x v="0"/>
    <n v="1"/>
    <n v="1500"/>
    <n v="1500"/>
    <s v="Middle Atlantic"/>
    <s v="MRK-3762"/>
    <s v="Main"/>
    <s v="Main"/>
    <s v="AVRoom"/>
    <s v="AVRoom"/>
    <s v="Hardware"/>
    <s v="Audio Rack"/>
    <n v="104257"/>
    <x v="2"/>
    <d v="2000-01-01T00:00:00"/>
    <s v="Integrity"/>
    <m/>
    <s v="estimate"/>
    <n v="2000"/>
    <n v="2050"/>
    <s v="N"/>
    <m/>
    <m/>
    <m/>
    <m/>
  </r>
  <r>
    <s v="ZAHU-0002"/>
    <x v="0"/>
    <n v="1"/>
    <n v="250"/>
    <n v="250"/>
    <s v="unknown"/>
    <m/>
    <s v="Main"/>
    <s v="Balcony"/>
    <s v="Balcony"/>
    <s v="RearDesk"/>
    <s v="Hardware"/>
    <s v="Audio Rack (Sound web and wireless drawers)"/>
    <s v="none"/>
    <x v="2"/>
    <m/>
    <s v="Integrity"/>
    <m/>
    <m/>
    <m/>
    <n v="2050"/>
    <s v="N"/>
    <m/>
    <m/>
    <m/>
    <m/>
  </r>
  <r>
    <s v="ZVHU-0001"/>
    <x v="5"/>
    <n v="1"/>
    <n v="250"/>
    <n v="250"/>
    <s v="unknown"/>
    <m/>
    <s v="Main"/>
    <s v="Balcony"/>
    <s v="Balcony"/>
    <s v="RearDesk"/>
    <s v="Hardware"/>
    <s v="Projection Rack"/>
    <s v="none"/>
    <x v="2"/>
    <m/>
    <m/>
    <m/>
    <m/>
    <m/>
    <n v="2050"/>
    <s v="N"/>
    <m/>
    <m/>
    <m/>
    <m/>
  </r>
  <r>
    <s v="ZVHU-0002"/>
    <x v="5"/>
    <n v="1"/>
    <n v="250"/>
    <n v="250"/>
    <s v="unknown"/>
    <m/>
    <s v="Main"/>
    <s v="Balcony"/>
    <s v="Balcony"/>
    <s v="RearDesk"/>
    <s v="Hardware"/>
    <s v="Recording Rack"/>
    <s v="none"/>
    <x v="2"/>
    <m/>
    <m/>
    <m/>
    <s v="Reese"/>
    <m/>
    <n v="2050"/>
    <s v="N"/>
    <m/>
    <m/>
    <m/>
    <m/>
  </r>
  <r>
    <s v="ZAHU-0003"/>
    <x v="0"/>
    <n v="1"/>
    <n v="200"/>
    <n v="200"/>
    <s v="unknown"/>
    <m/>
    <s v="Main"/>
    <s v="Balcony"/>
    <s v="Balcony"/>
    <s v="Balcony"/>
    <s v="Hardware"/>
    <s v="Not in use"/>
    <s v="none"/>
    <x v="2"/>
    <m/>
    <s v="person"/>
    <m/>
    <s v="Donated by Reese"/>
    <m/>
    <n v="2050"/>
    <s v="N"/>
    <m/>
    <m/>
    <m/>
    <m/>
  </r>
  <r>
    <s v="ZVHU-0003"/>
    <x v="5"/>
    <n v="1"/>
    <n v="200"/>
    <n v="200"/>
    <s v="unknown"/>
    <m/>
    <s v="Main"/>
    <s v="Balcony"/>
    <s v="Balcony"/>
    <s v="RearDesk"/>
    <s v="Hardware"/>
    <s v="Recording Rack (angled)"/>
    <s v="none"/>
    <x v="2"/>
    <m/>
    <s v="person"/>
    <m/>
    <s v="Donated by Reese"/>
    <m/>
    <n v="2050"/>
    <s v="N"/>
    <m/>
    <m/>
    <m/>
    <m/>
  </r>
  <r>
    <s v="ZAHU-0004"/>
    <x v="0"/>
    <n v="1"/>
    <n v="50"/>
    <n v="50"/>
    <s v="unknown"/>
    <m/>
    <s v="Main"/>
    <s v="Balcony"/>
    <s v="Balcony"/>
    <s v="FrontDesk"/>
    <s v="Hardware"/>
    <s v="Rack Rails in Cabinetry"/>
    <s v="none"/>
    <x v="2"/>
    <m/>
    <m/>
    <m/>
    <m/>
    <m/>
    <n v="2050"/>
    <s v="N"/>
    <m/>
    <m/>
    <m/>
    <m/>
  </r>
  <r>
    <s v="ZAHU-0005"/>
    <x v="0"/>
    <n v="1"/>
    <n v="150"/>
    <n v="150"/>
    <s v="unknown"/>
    <m/>
    <s v="Main"/>
    <s v="Balcony"/>
    <s v="Balcony"/>
    <s v="FrontDesk"/>
    <s v="Hardware"/>
    <s v="FoH Rack 1 (finalizer etc)"/>
    <s v="none"/>
    <x v="2"/>
    <m/>
    <m/>
    <m/>
    <m/>
    <n v="2005"/>
    <n v="2050"/>
    <s v="N"/>
    <m/>
    <m/>
    <m/>
    <m/>
  </r>
  <r>
    <s v="ZAHU-0006"/>
    <x v="0"/>
    <n v="1"/>
    <n v="150"/>
    <n v="150"/>
    <s v="unknown"/>
    <m/>
    <s v="Main"/>
    <s v="Balcony"/>
    <s v="Balcony"/>
    <s v="FrontDesk"/>
    <s v="Hardware"/>
    <s v="FoH Rack 2 (CD Record etc)"/>
    <s v="none"/>
    <x v="2"/>
    <m/>
    <m/>
    <m/>
    <m/>
    <n v="2005"/>
    <n v="2050"/>
    <s v="N"/>
    <m/>
    <m/>
    <m/>
    <m/>
  </r>
  <r>
    <s v="ZVHU-A001"/>
    <x v="5"/>
    <n v="1"/>
    <n v="120.90999999999998"/>
    <n v="120.90999999999998"/>
    <s v="BMD"/>
    <s v="teranex mini rack shelf"/>
    <s v="Main"/>
    <s v="Balcony"/>
    <s v="Balcony"/>
    <s v="ZVHU-0003"/>
    <s v="Hardware"/>
    <s v="teranex mini rack shelf"/>
    <n v="3735545"/>
    <x v="2"/>
    <d v="2017-07-18T00:00:00"/>
    <s v="Matrix"/>
    <s v="DSMVCQ10756-02"/>
    <m/>
    <n v="2017"/>
    <n v="2027"/>
    <s v="N"/>
    <m/>
    <m/>
    <m/>
    <m/>
  </r>
  <r>
    <s v="ZVHU-A002"/>
    <x v="5"/>
    <n v="1"/>
    <n v="120.90999999999998"/>
    <n v="120.90999999999998"/>
    <s v="BMD"/>
    <s v="teranex mini rack shelf"/>
    <s v="Main"/>
    <s v="Balcony"/>
    <s v="Balcony"/>
    <s v="ZVHU-0003"/>
    <s v="Hardware"/>
    <s v="teranex mini rack shelf"/>
    <n v="3736203"/>
    <x v="2"/>
    <d v="2017-07-18T00:00:00"/>
    <s v="Matrix"/>
    <s v="DSMVCQ10756-02"/>
    <m/>
    <n v="2017"/>
    <n v="2027"/>
    <s v="N"/>
    <m/>
    <m/>
    <m/>
    <m/>
  </r>
  <r>
    <s v="ZLIU-A001"/>
    <x v="3"/>
    <n v="1"/>
    <n v="350"/>
    <n v="350"/>
    <s v="Pathway"/>
    <n v="9015"/>
    <s v="Main"/>
    <s v="Main"/>
    <s v="AVRoom"/>
    <s v="ZAHU-0001"/>
    <s v="Interface"/>
    <s v="DMX Repeater, 8-way"/>
    <s v="tbd"/>
    <x v="2"/>
    <d v="2017-10-05T00:00:00"/>
    <s v="Christie"/>
    <s v="tbd"/>
    <s v="rear terminal strip"/>
    <n v="2017"/>
    <n v="2037"/>
    <s v="N"/>
    <m/>
    <m/>
    <m/>
    <m/>
  </r>
  <r>
    <s v="CDMU-0001"/>
    <x v="5"/>
    <n v="1"/>
    <n v="1"/>
    <n v="1"/>
    <s v="Apple"/>
    <s v="G5 Mac"/>
    <s v="Main"/>
    <s v="Main"/>
    <s v="Server Room"/>
    <s v="Server Room"/>
    <s v="Computer"/>
    <s v="Video Editing Computer"/>
    <m/>
    <x v="1"/>
    <m/>
    <m/>
    <m/>
    <m/>
    <m/>
    <n v="2015"/>
    <s v="N"/>
    <m/>
    <m/>
    <m/>
    <m/>
  </r>
  <r>
    <s v="CDMU-A002"/>
    <x v="5"/>
    <n v="1"/>
    <n v="1905"/>
    <n v="1905"/>
    <s v="Apple"/>
    <s v="iMac 21"/>
    <s v="Main"/>
    <s v="Balcony"/>
    <s v="Balcony"/>
    <s v="RearDesk"/>
    <s v="Computer"/>
    <s v="Video Recording Computer"/>
    <s v="C02V50JHJ1G5"/>
    <x v="1"/>
    <d v="2017-10-04T00:00:00"/>
    <s v="Apple"/>
    <m/>
    <s v="with magic mouse pad"/>
    <n v="2017"/>
    <n v="2022"/>
    <s v="N"/>
    <m/>
    <m/>
    <m/>
    <m/>
  </r>
  <r>
    <s v="ZLLU-A001-A030"/>
    <x v="3"/>
    <n v="30"/>
    <n v="175"/>
    <n v="5250"/>
    <s v="Ketra"/>
    <s v="S38"/>
    <s v="Main"/>
    <s v="Main"/>
    <s v="Sanctuary"/>
    <s v="Ceiling"/>
    <s v="Fixture"/>
    <s v="LED Par38 Lamps"/>
    <m/>
    <x v="2"/>
    <d v="2017-10-04T00:00:00"/>
    <s v="Christie"/>
    <s v="tbd"/>
    <s v="Estimate"/>
    <n v="2017"/>
    <n v="2027"/>
    <s v="N"/>
    <m/>
    <m/>
    <m/>
    <m/>
  </r>
  <r>
    <s v="ZLLU-A031-A037"/>
    <x v="3"/>
    <n v="9"/>
    <n v="850"/>
    <n v="7650"/>
    <s v="ETC"/>
    <s v="ColorSource Par"/>
    <s v="Main"/>
    <s v="Main"/>
    <s v="Sanctuary"/>
    <s v="TopBar"/>
    <s v="Fixture"/>
    <s v="DMX RGB fixtures (White)"/>
    <s v="tbd"/>
    <x v="2"/>
    <d v="2017-10-04T00:00:00"/>
    <s v="Christie"/>
    <s v="tbd"/>
    <s v="2 on point - 7 on backlight"/>
    <n v="2017"/>
    <n v="2027"/>
    <s v="N"/>
    <m/>
    <m/>
    <m/>
    <m/>
  </r>
  <r>
    <s v="ZLIU-A002"/>
    <x v="3"/>
    <n v="1"/>
    <n v="126.25"/>
    <n v="126.25"/>
    <s v="Ketra"/>
    <s v="N1"/>
    <s v="Main"/>
    <s v="Balcony"/>
    <s v="Balcony"/>
    <s v="RearDesk"/>
    <s v="Interface"/>
    <s v="USB to Ketra Wireless"/>
    <m/>
    <x v="2"/>
    <d v="2017-10-04T00:00:00"/>
    <s v="Christie"/>
    <s v="tbd"/>
    <m/>
    <n v="2017"/>
    <n v="2027"/>
    <s v="N"/>
    <m/>
    <m/>
    <m/>
    <m/>
  </r>
  <r>
    <s v="ZLIU-A003"/>
    <x v="3"/>
    <n v="1"/>
    <n v="725"/>
    <n v="725"/>
    <s v="Ketra"/>
    <s v="N3"/>
    <s v="Main"/>
    <s v="Main"/>
    <s v="AVRoom"/>
    <s v="ZAHU-0001"/>
    <s v="Interface"/>
    <s v="DMX-Ketra Mesh Controller"/>
    <s v="tbd"/>
    <x v="2"/>
    <d v="2017-10-04T00:00:00"/>
    <s v="Christie"/>
    <s v="tbd"/>
    <m/>
    <n v="2017"/>
    <n v="2027"/>
    <s v="N"/>
    <m/>
    <m/>
    <m/>
    <m/>
  </r>
  <r>
    <m/>
    <x v="5"/>
    <n v="1"/>
    <n v="144.08000000000001"/>
    <n v="144.08000000000001"/>
    <s v="BlueJeans Cable"/>
    <m/>
    <s v="Main"/>
    <s v="Balcony"/>
    <s v="Balcony"/>
    <s v="Balcony"/>
    <s v="Cable"/>
    <s v="100' SDI"/>
    <m/>
    <x v="2"/>
    <d v="2017-10-16T00:00:00"/>
    <s v="Amazon"/>
    <s v="#702-7652053-4343410"/>
    <m/>
    <n v="2017"/>
    <n v="2032"/>
    <s v="N"/>
    <m/>
    <m/>
    <m/>
    <m/>
  </r>
  <r>
    <s v="ZVIU-A009"/>
    <x v="5"/>
    <n v="1"/>
    <n v="141.82"/>
    <n v="141.82"/>
    <s v="BMD"/>
    <s v="SDI - CONVCMIC/HS"/>
    <s v="Main"/>
    <s v="Balcony"/>
    <s v="Balcony"/>
    <s v="Balcony"/>
    <s v="Interface"/>
    <s v="hdmi to sdi - manned camera"/>
    <n v="3633314"/>
    <x v="2"/>
    <d v="2017-10-16T00:00:00"/>
    <s v="Amazon"/>
    <s v="#702-9572581-4481011"/>
    <m/>
    <n v="2017"/>
    <n v="2032"/>
    <s v="N"/>
    <m/>
    <m/>
    <m/>
    <m/>
  </r>
  <r>
    <s v="ZVIU-D001"/>
    <x v="5"/>
    <n v="1"/>
    <n v="100"/>
    <n v="100"/>
    <s v="BMD"/>
    <s v="CONVCMIC/SH/WPSU"/>
    <s v="Main"/>
    <s v="Balcony"/>
    <s v="Balcony"/>
    <s v="Balcony"/>
    <s v="Interface"/>
    <s v="feeds web presenter and decklink - SDI to HDMI "/>
    <n v="6294979"/>
    <x v="2"/>
    <m/>
    <m/>
    <m/>
    <m/>
    <n v="2020"/>
    <n v="2035"/>
    <s v="N"/>
    <m/>
    <m/>
    <m/>
    <m/>
  </r>
  <r>
    <s v="ZVIU-A008"/>
    <x v="5"/>
    <n v="1"/>
    <n v="141"/>
    <n v="141"/>
    <s v="BMD"/>
    <s v="CONVCMIC/SH"/>
    <s v="Main"/>
    <s v="Balcony"/>
    <s v="Balcony"/>
    <s v="ZVHU-0003"/>
    <s v="Interface"/>
    <s v="SDI-HDMI for ATEM Key"/>
    <s v="tbd"/>
    <x v="2"/>
    <d v="2017-10-01T00:00:00"/>
    <s v="Amazon"/>
    <s v="#701-8222525-5790613"/>
    <m/>
    <n v="2017"/>
    <n v="2032"/>
    <s v="N"/>
    <m/>
    <m/>
    <m/>
    <m/>
  </r>
  <r>
    <s v="ZAKU-A001"/>
    <x v="0"/>
    <n v="1"/>
    <n v="688.17"/>
    <n v="688.17"/>
    <s v="Allen&amp;Heath"/>
    <s v="Mixwizard 16"/>
    <s v="Portable"/>
    <n v="1"/>
    <s v="Main"/>
    <s v="Desk"/>
    <s v="Control"/>
    <s v="16-Channel Audio Mixer"/>
    <s v="W416X-515072"/>
    <x v="2"/>
    <d v="2017-11-29T00:00:00"/>
    <s v="Long&amp;McQuade"/>
    <m/>
    <m/>
    <n v="2017"/>
    <n v="2027"/>
    <s v="N"/>
    <m/>
    <m/>
    <m/>
    <m/>
  </r>
  <r>
    <s v="ZAWU-A001"/>
    <x v="0"/>
    <n v="1"/>
    <n v="69"/>
    <n v="69"/>
    <s v="Countryman"/>
    <s v="E6CableT1SL "/>
    <s v="Main"/>
    <s v="Balcony"/>
    <s v="Balcony"/>
    <s v="RearDesk"/>
    <s v="Cable"/>
    <s v="Cable for ULXD1 Belt Pack "/>
    <s v="?"/>
    <x v="2"/>
    <d v="2017-11-15T00:00:00"/>
    <s v="Matrix"/>
    <s v="pending"/>
    <s v="date a guess"/>
    <n v="2017"/>
    <n v="2027"/>
    <s v="N"/>
    <m/>
    <m/>
    <m/>
    <m/>
  </r>
  <r>
    <s v="ZAOU-A001"/>
    <x v="0"/>
    <n v="1"/>
    <n v="79"/>
    <n v="79"/>
    <s v="Countryman"/>
    <s v="E6LT"/>
    <s v="Main"/>
    <s v="Balcony"/>
    <s v="Balcony"/>
    <s v="RearDesk"/>
    <s v="Mic"/>
    <s v="E6 Dual Ear Head Band for mic on left Ear"/>
    <s v="none"/>
    <x v="2"/>
    <d v="2017-11-15T00:00:00"/>
    <s v="Matrix"/>
    <s v="pending"/>
    <s v="date a guess"/>
    <n v="2017"/>
    <n v="2027"/>
    <s v="N"/>
    <m/>
    <m/>
    <m/>
    <m/>
  </r>
  <r>
    <s v="ZAMU-A001"/>
    <x v="0"/>
    <n v="1"/>
    <n v="6375"/>
    <n v="6375"/>
    <s v="Shure"/>
    <s v="ULXD4Q-G"/>
    <s v="Main"/>
    <s v="Balcony"/>
    <s v="Balcony"/>
    <s v="FrontDesk"/>
    <s v="Mic"/>
    <s v="Quad channel digital wireless receiver"/>
    <s v="2QJ3044841"/>
    <x v="2"/>
    <d v="2017-11-15T00:00:00"/>
    <s v="Matrix"/>
    <s v="pending"/>
    <s v="date a guess"/>
    <n v="2017"/>
    <n v="2032"/>
    <s v="N"/>
    <m/>
    <m/>
    <m/>
    <m/>
  </r>
  <r>
    <s v="ZAMU-A002"/>
    <x v="0"/>
    <n v="1"/>
    <n v="560"/>
    <n v="560"/>
    <s v="Shure"/>
    <s v="ULXD1-*"/>
    <s v="Main"/>
    <s v="Balcony"/>
    <s v="Balcony"/>
    <s v="RearDesk"/>
    <s v="Mic"/>
    <s v="BP0x Bodypack xmtr"/>
    <s v="2QK0869802"/>
    <x v="2"/>
    <d v="2017-11-15T00:00:00"/>
    <s v="Matrix"/>
    <s v="pending"/>
    <s v="date a guess"/>
    <n v="2017"/>
    <n v="2032"/>
    <s v="N"/>
    <m/>
    <m/>
    <m/>
    <m/>
  </r>
  <r>
    <s v="ZAMU-A003"/>
    <x v="0"/>
    <n v="1"/>
    <n v="560"/>
    <n v="560"/>
    <s v="Shure"/>
    <s v="ULXD1-*"/>
    <s v="Main"/>
    <s v="Balcony"/>
    <s v="Balcony"/>
    <s v="RearDesk"/>
    <s v="Mic"/>
    <s v="BP0x Bodypack xmtr"/>
    <s v="2QK0869809"/>
    <x v="2"/>
    <d v="2017-11-15T00:00:00"/>
    <s v="Matrix"/>
    <s v="pending"/>
    <s v="date a guess"/>
    <n v="2017"/>
    <n v="2032"/>
    <s v="N"/>
    <m/>
    <m/>
    <m/>
    <m/>
  </r>
  <r>
    <s v="ZAOU-A002"/>
    <x v="0"/>
    <n v="1"/>
    <n v="470"/>
    <n v="470"/>
    <s v="Shure"/>
    <s v="UA874US"/>
    <s v="Main"/>
    <s v="Balcony"/>
    <s v="Balcony"/>
    <s v="FrontDesk"/>
    <s v="Mic"/>
    <s v="Wireless Antenna"/>
    <s v="none"/>
    <x v="2"/>
    <d v="2017-11-15T00:00:00"/>
    <s v="Matrix"/>
    <s v="pending"/>
    <s v="date a guess"/>
    <n v="2017"/>
    <n v="2032"/>
    <s v="N"/>
    <m/>
    <m/>
    <m/>
    <m/>
  </r>
  <r>
    <s v="ZAOU-A003"/>
    <x v="0"/>
    <n v="1"/>
    <n v="470"/>
    <n v="470"/>
    <s v="Shure"/>
    <s v="UA874US"/>
    <s v="Main"/>
    <s v="Balcony"/>
    <s v="Balcony"/>
    <s v="FrontDesk"/>
    <s v="Mic"/>
    <s v="Wireless Antenna"/>
    <s v="none"/>
    <x v="2"/>
    <d v="2017-11-15T00:00:00"/>
    <s v="Matrix"/>
    <s v="pending"/>
    <s v="date a guess"/>
    <n v="2017"/>
    <n v="2032"/>
    <s v="N"/>
    <m/>
    <m/>
    <m/>
    <m/>
  </r>
  <r>
    <s v="ZAWU-A002"/>
    <x v="0"/>
    <n v="1"/>
    <n v="120"/>
    <n v="120"/>
    <s v="Shure"/>
    <s v="UA850"/>
    <s v="Main"/>
    <s v="Balcony"/>
    <s v="Balcony"/>
    <s v="FrontDesk"/>
    <s v="Mic"/>
    <s v="50 ft BNC to BNC cable"/>
    <s v="none"/>
    <x v="2"/>
    <d v="2017-11-15T00:00:00"/>
    <s v="Matrix"/>
    <s v="pending"/>
    <s v="date a guess"/>
    <n v="2017"/>
    <n v="2042"/>
    <s v="N"/>
    <m/>
    <m/>
    <m/>
    <m/>
  </r>
  <r>
    <s v="ZAWU-A003"/>
    <x v="0"/>
    <n v="1"/>
    <n v="120"/>
    <n v="120"/>
    <s v="Shure"/>
    <s v="UA850"/>
    <s v="Main"/>
    <s v="Balcony"/>
    <s v="Balcony"/>
    <s v="FrontDesk"/>
    <s v="Mic"/>
    <s v="50 ft BNC to BNC cable"/>
    <s v="none"/>
    <x v="2"/>
    <d v="2017-11-15T00:00:00"/>
    <s v="Matrix"/>
    <s v="pending"/>
    <s v="date a guess"/>
    <n v="2017"/>
    <n v="2042"/>
    <s v="N"/>
    <m/>
    <m/>
    <m/>
    <m/>
  </r>
  <r>
    <s v="ZAMU-A004"/>
    <x v="0"/>
    <n v="1"/>
    <n v="275"/>
    <n v="275"/>
    <s v="Shure"/>
    <s v="MX150B/O-TQG"/>
    <s v="Main"/>
    <s v="Balcony"/>
    <s v="Balcony"/>
    <s v="RearDesk"/>
    <s v="Mic"/>
    <s v="Omnidirectional condenser Lavalier microphone, 5' attached cable, TA4F connector, black, multi-position tie clip, windscreens, carrying pouch."/>
    <s v="na"/>
    <x v="2"/>
    <d v="2017-11-15T00:00:00"/>
    <s v="Matrix"/>
    <s v="pending"/>
    <s v="date a guess"/>
    <n v="2017"/>
    <n v="2027"/>
    <s v="N"/>
    <m/>
    <m/>
    <m/>
    <m/>
  </r>
  <r>
    <s v="ZAMU-A005"/>
    <x v="0"/>
    <n v="1"/>
    <n v="275"/>
    <n v="275"/>
    <s v="Shure"/>
    <s v="MX150B/O-TQG"/>
    <s v="Main"/>
    <s v="Balcony"/>
    <s v="Balcony"/>
    <s v="RearDesk"/>
    <s v="Mic"/>
    <s v="Omnidirectional condenser Lavalier microphone, 5' attached cable, TA4F connector, black, multi-position tie clip, windscreens, carrying pouch."/>
    <s v="na"/>
    <x v="2"/>
    <d v="2017-11-15T00:00:00"/>
    <s v="Matrix"/>
    <s v="pending"/>
    <s v="date a guess"/>
    <n v="2017"/>
    <n v="2027"/>
    <s v="N"/>
    <m/>
    <m/>
    <m/>
    <m/>
  </r>
  <r>
    <s v="ZAMU-A006"/>
    <x v="0"/>
    <n v="1"/>
    <n v="785"/>
    <n v="785"/>
    <s v="Shure"/>
    <s v="ULXD2/B87A-*"/>
    <s v="Main"/>
    <s v="Balcony"/>
    <s v="Balcony"/>
    <s v="RearDesk"/>
    <s v="Mic"/>
    <s v="HH02 Handheld xmtr SM87A supercardioid  "/>
    <s v="2QJ3047641"/>
    <x v="2"/>
    <d v="2017-11-15T00:00:00"/>
    <s v="Matrix"/>
    <s v="pending"/>
    <s v="date a guess"/>
    <n v="2017"/>
    <n v="2032"/>
    <s v="N"/>
    <m/>
    <m/>
    <m/>
    <m/>
  </r>
  <r>
    <s v="ZAMU-A007"/>
    <x v="0"/>
    <n v="1"/>
    <n v="785"/>
    <n v="785"/>
    <s v="Shure"/>
    <s v="ULXD2/B87A-*"/>
    <s v="Main"/>
    <s v="Balcony"/>
    <s v="Balcony"/>
    <s v="RearDesk"/>
    <s v="Mic"/>
    <s v="HH01 Handheld xmtr SM87A supercardioid"/>
    <s v="2QJ1703877"/>
    <x v="2"/>
    <d v="2017-11-15T00:00:00"/>
    <s v="Matrix"/>
    <s v="pending"/>
    <s v="date a guess"/>
    <n v="2017"/>
    <n v="2032"/>
    <s v="N"/>
    <m/>
    <m/>
    <m/>
    <m/>
  </r>
  <r>
    <s v="ZLLU-A038"/>
    <x v="3"/>
    <n v="1"/>
    <n v="109.95"/>
    <n v="109.95"/>
    <s v="AW"/>
    <s v="AW-252"/>
    <s v="Main"/>
    <s v="Main"/>
    <s v="Sanctuary"/>
    <s v="Stage"/>
    <s v="Fixture"/>
    <s v="LED Lightbar"/>
    <s v="none"/>
    <x v="2"/>
    <d v="2017-12-24T00:00:00"/>
    <s v="Amazon"/>
    <s v="#701-5797858-8654642"/>
    <m/>
    <n v="2017"/>
    <n v="2022"/>
    <s v="N"/>
    <m/>
    <m/>
    <m/>
    <m/>
  </r>
  <r>
    <s v="ZLLU-A039"/>
    <x v="3"/>
    <n v="1"/>
    <n v="109.95"/>
    <n v="109.95"/>
    <s v="AW"/>
    <s v="AW-252"/>
    <s v="Main"/>
    <s v="Main"/>
    <s v="Sanctuary"/>
    <s v="Stage"/>
    <s v="Fixture"/>
    <s v="LED Lightbar"/>
    <s v="none"/>
    <x v="2"/>
    <d v="2017-12-24T00:00:00"/>
    <s v="Amazon"/>
    <s v="#701-5797858-8654642"/>
    <m/>
    <n v="2017"/>
    <n v="2022"/>
    <s v="N"/>
    <m/>
    <m/>
    <m/>
    <m/>
  </r>
  <r>
    <s v="ZLLU-A040"/>
    <x v="3"/>
    <n v="1"/>
    <n v="109.95"/>
    <n v="109.95"/>
    <s v="AW"/>
    <s v="AW-252"/>
    <s v="Main"/>
    <s v="Main"/>
    <s v="Sanctuary"/>
    <s v="Stage"/>
    <s v="Fixture"/>
    <s v="LED Lightbar"/>
    <s v="none"/>
    <x v="2"/>
    <d v="2017-12-24T00:00:00"/>
    <s v="Amazon"/>
    <s v="#701-5797858-8654642"/>
    <m/>
    <n v="2017"/>
    <n v="2022"/>
    <s v="N"/>
    <m/>
    <m/>
    <m/>
    <m/>
  </r>
  <r>
    <s v="ZLLU-A041"/>
    <x v="3"/>
    <n v="1"/>
    <n v="109.95"/>
    <n v="109.95"/>
    <s v="AW"/>
    <s v="AW-252"/>
    <s v="Main"/>
    <s v="Main"/>
    <s v="Sanctuary"/>
    <s v="Stage"/>
    <s v="Fixture"/>
    <s v="LED Lightbar"/>
    <s v="none"/>
    <x v="2"/>
    <d v="2017-12-27T00:00:00"/>
    <s v="Amazon"/>
    <s v="#701-5672064-3614609"/>
    <m/>
    <n v="2017"/>
    <n v="2022"/>
    <s v="N"/>
    <m/>
    <m/>
    <m/>
    <m/>
  </r>
  <r>
    <s v="ZLLU-A042"/>
    <x v="3"/>
    <n v="1"/>
    <n v="109.95"/>
    <n v="109.95"/>
    <s v="AW"/>
    <s v="AW-252"/>
    <s v="Main"/>
    <s v="Main"/>
    <s v="Sanctuary"/>
    <s v="Stage"/>
    <s v="Fixture"/>
    <s v="LED Lightbar"/>
    <s v="none"/>
    <x v="2"/>
    <d v="2017-12-27T00:00:00"/>
    <s v="Amazon"/>
    <s v="#701-5672064-3614609"/>
    <m/>
    <n v="2017"/>
    <n v="2022"/>
    <s v="N"/>
    <m/>
    <m/>
    <m/>
    <m/>
  </r>
  <r>
    <s v="ZLLU-A043"/>
    <x v="3"/>
    <n v="1"/>
    <n v="109.95"/>
    <n v="109.95"/>
    <s v="AW"/>
    <s v="AW-252"/>
    <s v="Main"/>
    <s v="Main"/>
    <s v="Sanctuary"/>
    <s v="Stage"/>
    <s v="Fixture"/>
    <s v="LED Lightbar"/>
    <s v="none"/>
    <x v="2"/>
    <d v="2017-12-27T00:00:00"/>
    <s v="Amazon"/>
    <s v="#701-5672064-3614609"/>
    <m/>
    <n v="2017"/>
    <n v="2022"/>
    <s v="N"/>
    <m/>
    <m/>
    <m/>
    <m/>
  </r>
  <r>
    <s v="ZLWU-A001"/>
    <x v="3"/>
    <n v="1"/>
    <n v="90.82"/>
    <n v="90.82"/>
    <s v="Rockville"/>
    <s v="RDX3M50"/>
    <s v="Main"/>
    <s v="Main"/>
    <s v="Sanctuary"/>
    <s v="Stage"/>
    <s v="Cable"/>
    <s v="DMX Cable 50'"/>
    <s v="none"/>
    <x v="2"/>
    <d v="2017-09-04T00:00:00"/>
    <s v="Amazon"/>
    <s v="#701-2149452-2042602"/>
    <s v="un labelled - pathway to bulkhead"/>
    <n v="2017"/>
    <n v="2037"/>
    <s v="N"/>
    <m/>
    <m/>
    <m/>
    <m/>
  </r>
  <r>
    <s v="ZLWU-A002"/>
    <x v="3"/>
    <n v="1"/>
    <n v="25.38"/>
    <n v="25.38"/>
    <s v="Rockville"/>
    <s v="RDX3M50"/>
    <s v="Main"/>
    <s v="Main"/>
    <s v="Sanctuary"/>
    <s v="Stage"/>
    <s v="Cable"/>
    <s v="DMX Cable 50'"/>
    <s v="none"/>
    <x v="2"/>
    <d v="2017-12-27T00:00:00"/>
    <s v="Amazon"/>
    <s v="701-7684912-6002634"/>
    <s v="runs understage from pathway"/>
    <n v="2017"/>
    <n v="2037"/>
    <s v="N"/>
    <m/>
    <m/>
    <m/>
    <m/>
  </r>
  <r>
    <s v="ZLWU-A003"/>
    <x v="3"/>
    <n v="1"/>
    <n v="9.99"/>
    <n v="9.99"/>
    <s v="Accu-cable"/>
    <s v="AC3PDMX10"/>
    <s v="Main"/>
    <s v="Main"/>
    <s v="Sanctuary"/>
    <s v="Stage"/>
    <s v="Cable"/>
    <s v="DMX Cable 10'"/>
    <s v="none"/>
    <x v="2"/>
    <d v="2017-12-24T00:00:00"/>
    <s v="Amazon"/>
    <s v="701-7684912-6002634"/>
    <m/>
    <n v="2017"/>
    <n v="2037"/>
    <s v="N"/>
    <m/>
    <m/>
    <m/>
    <m/>
  </r>
  <r>
    <s v="ZLWU-A004"/>
    <x v="3"/>
    <n v="1"/>
    <n v="9.99"/>
    <n v="9.99"/>
    <s v="Accu-cable"/>
    <s v="AC3PDMX10"/>
    <s v="Main"/>
    <s v="Main"/>
    <s v="Sanctuary"/>
    <s v="Stage"/>
    <s v="Cable"/>
    <s v="DMX Cable 10'"/>
    <s v="none"/>
    <x v="2"/>
    <d v="2017-12-24T00:00:00"/>
    <s v="Amazon"/>
    <s v="701-7684912-6002634"/>
    <m/>
    <n v="2017"/>
    <n v="2037"/>
    <s v="N"/>
    <m/>
    <m/>
    <m/>
    <m/>
  </r>
  <r>
    <s v="ZLWU-A005"/>
    <x v="3"/>
    <n v="1"/>
    <n v="9.99"/>
    <n v="9.99"/>
    <s v="Accu-cable"/>
    <s v="AC3PDMX10"/>
    <s v="Main"/>
    <s v="Main"/>
    <s v="Sanctuary"/>
    <s v="Stage"/>
    <s v="Cable"/>
    <s v="DMX Cable 10'"/>
    <s v="none"/>
    <x v="2"/>
    <d v="2017-12-27T00:00:00"/>
    <s v="Amazon"/>
    <s v="701-8603958-5767429"/>
    <m/>
    <n v="2017"/>
    <n v="2037"/>
    <s v="N"/>
    <m/>
    <m/>
    <m/>
    <m/>
  </r>
  <r>
    <s v="ZLWU-A006"/>
    <x v="3"/>
    <n v="1"/>
    <n v="9.99"/>
    <n v="9.99"/>
    <s v="Accu-cable"/>
    <s v="AC3PDMX10"/>
    <s v="Main"/>
    <s v="Main"/>
    <s v="Sanctuary"/>
    <s v="Stage"/>
    <s v="Cable"/>
    <s v="DMX Cable 10'"/>
    <s v="none"/>
    <x v="2"/>
    <d v="2017-12-27T00:00:00"/>
    <s v="Amazon"/>
    <s v="701-8603958-5767429"/>
    <m/>
    <n v="2017"/>
    <n v="2037"/>
    <s v="N"/>
    <m/>
    <m/>
    <m/>
    <m/>
  </r>
  <r>
    <s v="ZLWU-A007"/>
    <x v="3"/>
    <n v="1"/>
    <n v="9.99"/>
    <n v="9.99"/>
    <s v="Accu-cable"/>
    <s v="AC3PDMX10"/>
    <s v="Main"/>
    <s v="Main"/>
    <s v="Sanctuary"/>
    <s v="Stage"/>
    <s v="Cable"/>
    <s v="DMX Cable 10'"/>
    <s v="none"/>
    <x v="2"/>
    <d v="2017-12-27T00:00:00"/>
    <s v="Amazon"/>
    <s v="701-8603958-5767429"/>
    <m/>
    <n v="2017"/>
    <n v="2037"/>
    <s v="N"/>
    <m/>
    <m/>
    <m/>
    <m/>
  </r>
  <r>
    <s v="ZAWU-0001"/>
    <x v="0"/>
    <n v="1"/>
    <n v="100"/>
    <n v="100"/>
    <s v="custom"/>
    <s v="100'"/>
    <s v="Main"/>
    <s v="Main"/>
    <s v="Sanctuary"/>
    <s v="Stage"/>
    <s v="Cable"/>
    <s v="Audio XLR 100'"/>
    <s v="none"/>
    <x v="2"/>
    <m/>
    <m/>
    <m/>
    <s v="runs under stage for wired in-ear"/>
    <n v="1987"/>
    <n v="2027"/>
    <s v="N"/>
    <m/>
    <m/>
    <m/>
    <m/>
  </r>
  <r>
    <m/>
    <x v="5"/>
    <n v="1"/>
    <n v="51.5"/>
    <n v="51.5"/>
    <s v="BlueJeans Cable"/>
    <s v="SDI 15 red"/>
    <s v="Main"/>
    <s v="Balcony"/>
    <s v="Balcony"/>
    <s v="RearDesk"/>
    <s v="Cable"/>
    <s v="SDI 15' Red"/>
    <s v="none"/>
    <x v="2"/>
    <d v="2017-12-27T00:00:00"/>
    <s v="Amazon"/>
    <s v="701-7684912-6002634"/>
    <m/>
    <n v="2017"/>
    <n v="2037"/>
    <s v="N"/>
    <m/>
    <m/>
    <m/>
    <m/>
  </r>
  <r>
    <s v="ZLLU-B008-A011"/>
    <x v="3"/>
    <n v="4"/>
    <n v="850"/>
    <n v="3400"/>
    <s v="ETC"/>
    <s v="ColorSource Par"/>
    <s v="Main"/>
    <s v="Main"/>
    <s v="Sanctuary"/>
    <s v="FoH Bar"/>
    <s v="Fixture"/>
    <s v="DMX RGB fixtures (White)"/>
    <s v="tbd"/>
    <x v="2"/>
    <d v="2018-08-13T00:00:00"/>
    <s v="Christie"/>
    <s v="tbd"/>
    <s v="FoH Bar"/>
    <n v="2018"/>
    <n v="2028"/>
    <s v="N"/>
    <m/>
    <m/>
    <m/>
    <m/>
  </r>
  <r>
    <s v="ZLLU-B001-A007"/>
    <x v="3"/>
    <n v="7"/>
    <n v="850"/>
    <n v="5950"/>
    <s v="ETC"/>
    <s v="ColorSource Par"/>
    <s v="Main"/>
    <s v="Main"/>
    <s v="Sanctuary"/>
    <s v="Stage"/>
    <s v="Fixture"/>
    <s v="DMX RGB fixtures (Black)"/>
    <s v="tbd"/>
    <x v="2"/>
    <d v="2018-08-13T00:00:00"/>
    <s v="Christie"/>
    <s v="tbd"/>
    <s v="Stage Floor"/>
    <n v="2018"/>
    <n v="2028"/>
    <s v="N"/>
    <m/>
    <m/>
    <m/>
    <m/>
  </r>
  <r>
    <s v="ZLLU-B012-A017"/>
    <x v="3"/>
    <n v="6"/>
    <n v="1000"/>
    <n v="6000"/>
    <s v="ETC"/>
    <s v="4WRD"/>
    <s v="Main"/>
    <s v="Main"/>
    <s v="Sanctuary"/>
    <s v="FoH Bar"/>
    <s v="Fixture"/>
    <s v="DMX White fixture Retrofit (White)"/>
    <s v="tbd"/>
    <x v="2"/>
    <d v="2018-08-13T00:00:00"/>
    <s v="Christie"/>
    <s v="tbd"/>
    <s v="FoH Bar"/>
    <n v="2018"/>
    <n v="2028"/>
    <s v="N"/>
    <m/>
    <m/>
    <m/>
    <m/>
  </r>
  <r>
    <s v="ZLLU-B018-A024"/>
    <x v="3"/>
    <n v="7"/>
    <n v="850"/>
    <n v="5950"/>
    <s v="ETC"/>
    <s v="ColorSource Spot"/>
    <s v="Main"/>
    <s v="Main"/>
    <s v="Sanctuary"/>
    <s v="FoH Bar"/>
    <s v="Fixture"/>
    <s v="DMX RGB Leko fixtures (White)"/>
    <s v="tbd"/>
    <x v="2"/>
    <d v="2018-08-13T00:00:00"/>
    <s v="Christie"/>
    <s v="tbd"/>
    <s v="FoH Bar"/>
    <n v="2018"/>
    <n v="2028"/>
    <s v="N"/>
    <m/>
    <m/>
    <m/>
    <m/>
  </r>
  <r>
    <s v="ZLLU-B029-B042"/>
    <x v="3"/>
    <n v="14"/>
    <n v="230.11538461538461"/>
    <n v="3221.6153846153848"/>
    <s v="ADJ"/>
    <s v="ultrahex bar 12"/>
    <s v="Main"/>
    <s v="Main"/>
    <s v="Sanctuary"/>
    <s v="Ceiling"/>
    <s v="Fixture"/>
    <s v="DMX RGBAWUV Lightbar"/>
    <s v="tbd"/>
    <x v="2"/>
    <d v="2018-08-13T00:00:00"/>
    <s v="Christie"/>
    <s v="tbd"/>
    <s v="wall washer"/>
    <n v="2018"/>
    <n v="2028"/>
    <s v="N"/>
    <m/>
    <m/>
    <m/>
    <m/>
  </r>
  <r>
    <s v="ZLLU-B043-B046"/>
    <x v="3"/>
    <n v="4"/>
    <n v="230.11538461538461"/>
    <n v="920.46153846153845"/>
    <s v="ADJ"/>
    <s v="ultrahex bar 12"/>
    <s v="Main"/>
    <s v="Main"/>
    <s v="AVRoom"/>
    <s v="Floor"/>
    <s v="Fixture"/>
    <s v="DMX RGBAWUV Lightbar SPARES"/>
    <s v="tbd"/>
    <x v="2"/>
    <d v="2018-08-13T00:00:00"/>
    <s v="Christie"/>
    <s v="tbd"/>
    <s v="wall washer"/>
    <n v="2018"/>
    <n v="2028"/>
    <s v="N"/>
    <m/>
    <m/>
    <m/>
    <m/>
  </r>
  <r>
    <s v="ZLLU-B047-B050"/>
    <x v="3"/>
    <n v="4"/>
    <n v="230.11538461538461"/>
    <n v="920.46153846153845"/>
    <s v="ADJ"/>
    <s v="ultrahex bar 6"/>
    <s v="Main"/>
    <s v="Main"/>
    <s v="Sanctuary"/>
    <s v="Ceiling"/>
    <s v="Fixture"/>
    <s v="DMX RGBAWUV Lightbar on bulkhead"/>
    <s v="tbd"/>
    <x v="2"/>
    <d v="2018-08-13T00:00:00"/>
    <s v="Christie"/>
    <s v="tbd"/>
    <s v="wall washer"/>
    <n v="2018"/>
    <n v="2028"/>
    <s v="N"/>
    <m/>
    <m/>
    <m/>
    <m/>
  </r>
  <r>
    <s v="ZLKU-B001"/>
    <x v="3"/>
    <n v="1"/>
    <n v="4429.5999999999995"/>
    <n v="4429.5999999999995"/>
    <s v="ETC"/>
    <s v="ColorSource 40AV"/>
    <s v="Main"/>
    <s v="Balcony"/>
    <s v="Balcony"/>
    <s v="RearDesk"/>
    <s v="Control"/>
    <s v="Lighting Console"/>
    <n v="493120911"/>
    <x v="1"/>
    <d v="2018-08-13T00:00:00"/>
    <s v="Christie"/>
    <s v="tbd"/>
    <s v="Faulty. Replaced by ZLKU-C001"/>
    <n v="2018"/>
    <n v="2028"/>
    <s v="Warranty"/>
    <n v="2019"/>
    <n v="0"/>
    <s v="Replaced due to faulty operation"/>
    <s v="returned to Chistie"/>
  </r>
  <r>
    <s v="ZLKU-C001"/>
    <x v="3"/>
    <n v="1"/>
    <n v="4429.5999999999995"/>
    <n v="4429.5999999999995"/>
    <s v="ETC"/>
    <s v="ColorSource 40AV"/>
    <s v="Main"/>
    <s v="Balcony"/>
    <s v="Balcony"/>
    <s v="RearDesk"/>
    <s v="Control"/>
    <s v="Lighting Console"/>
    <n v="493120632"/>
    <x v="2"/>
    <d v="2018-08-13T00:00:00"/>
    <s v="Christie"/>
    <s v="tbd"/>
    <s v="Replacement for ZLKU-B001"/>
    <n v="2019"/>
    <n v="2029"/>
    <s v="N"/>
    <m/>
    <m/>
    <m/>
    <m/>
  </r>
  <r>
    <s v="ZLIU-B001"/>
    <x v="3"/>
    <n v="1"/>
    <n v="725"/>
    <n v="725"/>
    <s v="Ketra"/>
    <s v="N3"/>
    <s v="Main"/>
    <s v="Main"/>
    <s v="AVRoom"/>
    <s v="ZAHU-0001"/>
    <s v="Interface"/>
    <s v="DMX-Ketra Mesh Controller"/>
    <s v="tbd"/>
    <x v="2"/>
    <d v="2018-08-13T00:00:00"/>
    <s v="Christie"/>
    <s v="tbd"/>
    <s v="Estimate"/>
    <n v="2018"/>
    <n v="2028"/>
    <s v="N"/>
    <m/>
    <m/>
    <m/>
    <m/>
  </r>
  <r>
    <s v="ZLIU-B002"/>
    <x v="3"/>
    <n v="1"/>
    <n v="725"/>
    <n v="725"/>
    <s v="Ketra"/>
    <s v="N3"/>
    <s v="Main"/>
    <s v="Main"/>
    <s v="AVRoom"/>
    <s v="ZAHU-0001"/>
    <s v="Interface"/>
    <s v="DMX-Ketra Mesh Controller"/>
    <s v="tbd"/>
    <x v="2"/>
    <d v="2018-08-13T00:00:00"/>
    <s v="Christie"/>
    <s v="tbd"/>
    <s v="Estimate"/>
    <n v="2018"/>
    <n v="2028"/>
    <s v="N"/>
    <m/>
    <m/>
    <m/>
    <m/>
  </r>
  <r>
    <s v="ZLIU-B003"/>
    <x v="3"/>
    <n v="1"/>
    <n v="725"/>
    <n v="725"/>
    <s v="Ketra"/>
    <s v="N3"/>
    <s v="Main"/>
    <s v="Main"/>
    <s v="AVRoom"/>
    <s v="ZAHU-0001"/>
    <s v="Interface"/>
    <s v="DMX-Ketra Mesh Controller"/>
    <s v="tbd"/>
    <x v="2"/>
    <d v="2018-08-13T00:00:00"/>
    <s v="Christie"/>
    <s v="tbd"/>
    <s v="Estimate"/>
    <n v="2018"/>
    <n v="2028"/>
    <s v="N"/>
    <m/>
    <m/>
    <m/>
    <m/>
  </r>
  <r>
    <s v="ZLKU-B002"/>
    <x v="3"/>
    <n v="1"/>
    <n v="1"/>
    <n v="1"/>
    <s v="ETC"/>
    <s v="Echo Inspire E1008"/>
    <s v="Main"/>
    <s v="Main"/>
    <s v="Sanctuary"/>
    <s v="SouthEast"/>
    <s v="Control"/>
    <s v="Keypad"/>
    <s v="tbd"/>
    <x v="2"/>
    <d v="2018-08-13T00:00:00"/>
    <s v="Christie"/>
    <s v="tbd"/>
    <m/>
    <n v="2018"/>
    <n v="2028"/>
    <s v="N"/>
    <m/>
    <m/>
    <m/>
    <m/>
  </r>
  <r>
    <s v="ZLIU-A004"/>
    <x v="3"/>
    <n v="1"/>
    <n v="1118.421052631579"/>
    <n v="1118.421052631579"/>
    <s v="ETC"/>
    <s v="UFMP8"/>
    <s v="Main"/>
    <s v="Attic"/>
    <s v="Bulkhead"/>
    <s v="Near power panel"/>
    <s v="Control"/>
    <s v="8-zone DMX Mini Panel with eight relays"/>
    <n v="459917122"/>
    <x v="2"/>
    <d v="2018-08-13T00:00:00"/>
    <s v="Christie"/>
    <s v="tbd"/>
    <m/>
    <n v="2018"/>
    <n v="2038"/>
    <s v="N"/>
    <m/>
    <m/>
    <m/>
    <m/>
  </r>
  <r>
    <s v="ZLLU-B051"/>
    <x v="3"/>
    <n v="1"/>
    <n v="1000"/>
    <n v="1000"/>
    <s v="ETC"/>
    <s v="S4 with 4wrd"/>
    <s v="Main"/>
    <s v="Balcony"/>
    <s v="Balcony"/>
    <s v="Bar"/>
    <s v="Fixture"/>
    <s v="Source 4 with 4WRD LED retrofit"/>
    <s v="none"/>
    <x v="2"/>
    <d v="2018-09-15T00:00:00"/>
    <s v="Christie"/>
    <s v="tbd"/>
    <m/>
    <n v="2018"/>
    <n v="2038"/>
    <s v="N"/>
    <m/>
    <m/>
    <m/>
    <m/>
  </r>
  <r>
    <s v="ZLLU-B052"/>
    <x v="3"/>
    <n v="1"/>
    <n v="1000"/>
    <n v="1000"/>
    <s v="ETC"/>
    <s v="S4 with 4wrd"/>
    <s v="Main"/>
    <s v="Balcony"/>
    <s v="Balcony"/>
    <s v="Bar"/>
    <s v="Fixture"/>
    <s v="Source 4 with 4WRD LED retrofit"/>
    <s v="none"/>
    <x v="2"/>
    <d v="2018-09-15T00:00:00"/>
    <s v="Christie"/>
    <s v="tbd"/>
    <m/>
    <n v="2018"/>
    <n v="2038"/>
    <s v="N"/>
    <m/>
    <m/>
    <m/>
    <m/>
  </r>
  <r>
    <s v="ZLLU-B053"/>
    <x v="3"/>
    <n v="1"/>
    <n v="2000"/>
    <n v="2000"/>
    <s v="ETC"/>
    <s v="ColorSource Spot"/>
    <s v="Main"/>
    <s v="Balcony"/>
    <s v="Balcony"/>
    <s v="Bar"/>
    <s v="Fixture"/>
    <s v="DMX RGB Leko fixtures (White)"/>
    <n v="2192290"/>
    <x v="2"/>
    <d v="2018-09-15T00:00:00"/>
    <s v="Christie"/>
    <s v="tbd"/>
    <m/>
    <n v="2018"/>
    <n v="2038"/>
    <s v="N"/>
    <m/>
    <m/>
    <m/>
    <m/>
  </r>
  <r>
    <s v="ZLLU-B054"/>
    <x v="3"/>
    <n v="1"/>
    <n v="2000"/>
    <n v="2000"/>
    <s v="ETC"/>
    <s v="ColorSource Spot"/>
    <s v="Main"/>
    <s v="Balcony"/>
    <s v="Balcony"/>
    <s v="Bar"/>
    <s v="Fixture"/>
    <s v="DMX RGB Leko fixtures (White)"/>
    <n v="2192291"/>
    <x v="2"/>
    <d v="2018-09-15T00:00:00"/>
    <s v="Christie"/>
    <s v="tbd"/>
    <m/>
    <n v="2018"/>
    <n v="2038"/>
    <s v="N"/>
    <m/>
    <m/>
    <m/>
    <m/>
  </r>
  <r>
    <s v="ZLWU-B001"/>
    <x v="3"/>
    <n v="1"/>
    <n v="49.99"/>
    <n v="49.99"/>
    <s v="unknown"/>
    <s v="Cat6 White 125 feet"/>
    <s v="Main"/>
    <s v="Balcony"/>
    <s v="Attic"/>
    <s v="Attic"/>
    <s v="Cable"/>
    <s v="DMX Cat6 White 125 feet runs from opto splitter to balcony bar"/>
    <s v="none"/>
    <x v="2"/>
    <d v="2018-09-29T00:00:00"/>
    <s v="CanadaComputers"/>
    <s v="ARRH00110599"/>
    <m/>
    <n v="2018"/>
    <n v="2038"/>
    <s v="N"/>
    <m/>
    <m/>
    <m/>
    <m/>
  </r>
  <r>
    <s v="ZLWU-B002"/>
    <x v="3"/>
    <n v="1"/>
    <n v="49.99"/>
    <n v="49.99"/>
    <s v="unknown"/>
    <s v="Cat6 White 125 feet"/>
    <s v="Main"/>
    <s v="Balcony"/>
    <s v="Attic"/>
    <s v="Attic"/>
    <s v="Cable"/>
    <s v="DMX Cat6 White 125 feet runs from opto splitter to balcony bar"/>
    <s v="none"/>
    <x v="2"/>
    <d v="2018-09-29T00:00:00"/>
    <s v="CanadaComputers"/>
    <s v="ARRH00110599"/>
    <m/>
    <n v="2018"/>
    <n v="2038"/>
    <s v="N"/>
    <m/>
    <m/>
    <m/>
    <m/>
  </r>
  <r>
    <s v="ZAMU-B001"/>
    <x v="0"/>
    <n v="1"/>
    <n v="6457"/>
    <n v="6457"/>
    <s v="Shure"/>
    <s v="ULXD4Q-G"/>
    <s v="Main"/>
    <s v="Balcony"/>
    <s v="Balcony"/>
    <s v="FrontDesk"/>
    <s v="Mic"/>
    <s v="Quad channel digital wireless receiver "/>
    <s v="2RJ1697245"/>
    <x v="2"/>
    <d v="2018-11-16T00:00:00"/>
    <s v="Matrix"/>
    <s v="Quote MVCQ18474"/>
    <m/>
    <n v="2018"/>
    <n v="2033"/>
    <s v="N"/>
    <m/>
    <m/>
    <m/>
    <m/>
  </r>
  <r>
    <s v="ZAMU-B002"/>
    <x v="0"/>
    <n v="1"/>
    <n v="6457"/>
    <n v="6457"/>
    <s v="Shure"/>
    <s v="ULXD4Q-G"/>
    <s v="Main"/>
    <s v="Balcony"/>
    <s v="Balcony"/>
    <s v="FrontDesk"/>
    <s v="Mic"/>
    <s v="Quad channel digital wireless receiver"/>
    <s v="2RJ1697262"/>
    <x v="2"/>
    <d v="2018-11-16T00:00:00"/>
    <s v="Matrix"/>
    <s v="Quote MVCQ18474"/>
    <m/>
    <n v="2018"/>
    <n v="2033"/>
    <s v="N"/>
    <m/>
    <m/>
    <m/>
    <m/>
  </r>
  <r>
    <s v="ZAMU-B003"/>
    <x v="0"/>
    <n v="1"/>
    <n v="6457"/>
    <n v="6457"/>
    <s v="Shure"/>
    <s v="ULXD4Q-G"/>
    <s v="Main"/>
    <s v="Balcony"/>
    <s v="Balcony"/>
    <s v="FrontDesk"/>
    <s v="Mic"/>
    <s v="Quad channel digital wireless receiver"/>
    <s v="2RJ1697249"/>
    <x v="2"/>
    <d v="2018-11-16T00:00:00"/>
    <s v="Matrix"/>
    <s v="Quote MVCQ18474"/>
    <m/>
    <n v="2018"/>
    <n v="2033"/>
    <s v="N"/>
    <m/>
    <m/>
    <m/>
    <m/>
  </r>
  <r>
    <s v="ZAIU-B003"/>
    <x v="0"/>
    <n v="1"/>
    <n v="810"/>
    <n v="810"/>
    <s v="Shure"/>
    <s v="UA844+SWB"/>
    <s v="Main"/>
    <s v="Balcony"/>
    <s v="Balcony"/>
    <s v="FrontDesk"/>
    <s v="Interface"/>
    <s v="RF Distribution Amp"/>
    <m/>
    <x v="2"/>
    <d v="2018-11-16T00:00:00"/>
    <s v="Matrix"/>
    <s v="Quote MVCQ18474"/>
    <m/>
    <n v="2018"/>
    <n v="2033"/>
    <s v="N"/>
    <m/>
    <m/>
    <m/>
    <m/>
  </r>
  <r>
    <s v="ZAIU-B001"/>
    <x v="0"/>
    <n v="1"/>
    <n v="743"/>
    <n v="743"/>
    <s v="Audinate"/>
    <s v="Dante-MY16-AUD2"/>
    <s v="Main"/>
    <s v="Balcony"/>
    <s v="Balcony"/>
    <s v="FrontDesk"/>
    <s v="Interface"/>
    <s v="Network Audio"/>
    <m/>
    <x v="2"/>
    <d v="2018-11-16T00:00:00"/>
    <s v="Matrix"/>
    <s v="Quote MVCQ18474"/>
    <m/>
    <n v="2018"/>
    <n v="2033"/>
    <s v="N"/>
    <m/>
    <m/>
    <m/>
    <m/>
  </r>
  <r>
    <s v="ZAIU-B002"/>
    <x v="0"/>
    <n v="1"/>
    <n v="743"/>
    <n v="743"/>
    <s v="Audinate"/>
    <s v="Dante-MY16-AUD2"/>
    <s v="Main"/>
    <s v="Balcony"/>
    <s v="Balcony"/>
    <s v="FrontDesk"/>
    <s v="Interface"/>
    <s v="Network Audio"/>
    <m/>
    <x v="2"/>
    <d v="2018-11-16T00:00:00"/>
    <s v="Matrix"/>
    <s v="Quote MVCQ18474"/>
    <m/>
    <n v="2018"/>
    <n v="2033"/>
    <s v="N"/>
    <m/>
    <m/>
    <m/>
    <m/>
  </r>
  <r>
    <s v="ZAMU-B004"/>
    <x v="0"/>
    <n v="1"/>
    <n v="799"/>
    <n v="799"/>
    <s v="Shure"/>
    <s v="ULXD2/B87A-*"/>
    <s v="Main"/>
    <s v="Balcony"/>
    <s v="Balcony"/>
    <s v="FrontDesk"/>
    <s v="Mic"/>
    <s v="HH03 Handheld xmtr SM87A"/>
    <s v="2RI495637"/>
    <x v="2"/>
    <d v="2018-11-16T00:00:00"/>
    <s v="Matrix"/>
    <s v="Quote MVCQ18474"/>
    <m/>
    <n v="2018"/>
    <n v="2033"/>
    <s v="N"/>
    <m/>
    <m/>
    <m/>
    <m/>
  </r>
  <r>
    <s v="ZAMU-B005"/>
    <x v="0"/>
    <n v="1"/>
    <n v="799"/>
    <n v="799"/>
    <s v="Shure"/>
    <s v="ULXD2/B87A-*"/>
    <s v="Main"/>
    <s v="Balcony"/>
    <s v="Balcony"/>
    <s v="FrontDesk"/>
    <s v="Mic"/>
    <s v="HH04 Handheld xmtr SM87A"/>
    <s v="2RI495628"/>
    <x v="2"/>
    <d v="2018-11-16T00:00:00"/>
    <s v="Matrix"/>
    <s v="Quote MVCQ18474"/>
    <m/>
    <n v="2018"/>
    <n v="2033"/>
    <s v="N"/>
    <m/>
    <m/>
    <m/>
    <m/>
  </r>
  <r>
    <s v="ZAMU-B006"/>
    <x v="0"/>
    <n v="1"/>
    <n v="799"/>
    <n v="799"/>
    <s v="Shure"/>
    <s v="ULXD2/B87A-*"/>
    <s v="Main"/>
    <s v="Balcony"/>
    <s v="Balcony"/>
    <s v="FrontDesk"/>
    <s v="Mic"/>
    <s v="HH05 Handheld xmtr SM87A"/>
    <s v="2RI1495623"/>
    <x v="2"/>
    <d v="2018-11-16T00:00:00"/>
    <s v="Matrix"/>
    <s v="Quote MVCQ18474"/>
    <m/>
    <n v="2018"/>
    <n v="2033"/>
    <s v="N"/>
    <m/>
    <m/>
    <m/>
    <m/>
  </r>
  <r>
    <s v="ZAMU-B007"/>
    <x v="0"/>
    <n v="1"/>
    <n v="799"/>
    <n v="799"/>
    <s v="Shure"/>
    <s v="ULXD2/B87A-*"/>
    <s v="Main"/>
    <s v="Balcony"/>
    <s v="Balcony"/>
    <s v="FrontDesk"/>
    <s v="Mic"/>
    <s v="HH06 Handheld xmtr SM87A"/>
    <s v="2RF2031788"/>
    <x v="2"/>
    <d v="2018-11-16T00:00:00"/>
    <s v="Matrix"/>
    <s v="Quote MVCQ18474"/>
    <m/>
    <n v="2018"/>
    <n v="2033"/>
    <s v="N"/>
    <m/>
    <m/>
    <m/>
    <m/>
  </r>
  <r>
    <s v="ZAMU-B008"/>
    <x v="0"/>
    <n v="1"/>
    <n v="799"/>
    <n v="799"/>
    <s v="Shure"/>
    <s v="ULXD2/B87A-*"/>
    <s v="Main"/>
    <s v="Balcony"/>
    <s v="Balcony"/>
    <s v="FrontDesk"/>
    <s v="Mic"/>
    <s v="HH07 Handheld xmtr SM87A"/>
    <s v="2RF2031793"/>
    <x v="2"/>
    <d v="2018-11-16T00:00:00"/>
    <s v="Matrix"/>
    <s v="Quote MVCQ18474"/>
    <m/>
    <n v="2018"/>
    <n v="2033"/>
    <s v="N"/>
    <m/>
    <m/>
    <m/>
    <m/>
  </r>
  <r>
    <s v="ZAMU-B009"/>
    <x v="0"/>
    <n v="1"/>
    <n v="799"/>
    <n v="799"/>
    <s v="Shure"/>
    <s v="ULXD2/B87A-*"/>
    <s v="Main"/>
    <s v="Balcony"/>
    <s v="Balcony"/>
    <s v="FrontDesk"/>
    <s v="Mic"/>
    <s v="HH08 Handheld xmtr SM87A"/>
    <s v="2RE0710268"/>
    <x v="2"/>
    <d v="2018-11-16T00:00:00"/>
    <s v="Matrix"/>
    <s v="Quote MVCQ18474"/>
    <m/>
    <n v="2018"/>
    <n v="2033"/>
    <s v="N"/>
    <m/>
    <m/>
    <m/>
    <m/>
  </r>
  <r>
    <s v="ZAMU-B010"/>
    <x v="0"/>
    <n v="1"/>
    <n v="799"/>
    <n v="799"/>
    <s v="Shure"/>
    <s v="ULXD2/B87A-*"/>
    <s v="Main"/>
    <s v="Balcony"/>
    <s v="Balcony"/>
    <s v="FrontDesk"/>
    <s v="Mic"/>
    <s v="HH09 Handheld xmtr SM87A"/>
    <s v="2RI1495625"/>
    <x v="2"/>
    <d v="2018-11-16T00:00:00"/>
    <s v="Matrix"/>
    <s v="Quote MVCQ18474"/>
    <m/>
    <n v="2018"/>
    <n v="2033"/>
    <s v="N"/>
    <m/>
    <m/>
    <m/>
    <m/>
  </r>
  <r>
    <s v="ZAMU-B011"/>
    <x v="0"/>
    <n v="1"/>
    <n v="799"/>
    <n v="799"/>
    <s v="Shure"/>
    <s v="ULXD2/B87A-*"/>
    <s v="Main"/>
    <s v="Balcony"/>
    <s v="Balcony"/>
    <s v="FrontDesk"/>
    <s v="Mic"/>
    <s v="Decommissioned HH10 Handheld xmtr SM87A"/>
    <s v="2RJ2749672"/>
    <x v="2"/>
    <d v="2018-11-16T00:00:00"/>
    <s v="Matrix"/>
    <s v="Quote MVCQ18474"/>
    <m/>
    <n v="2018"/>
    <n v="2023"/>
    <s v="Y"/>
    <n v="2023"/>
    <n v="0"/>
    <s v="Broke and unrepairable"/>
    <s v="Terry"/>
  </r>
  <r>
    <s v="ZAMU-B012"/>
    <x v="0"/>
    <n v="1"/>
    <n v="565"/>
    <n v="565"/>
    <s v="Shure"/>
    <s v="ULXD1-*"/>
    <s v="Main"/>
    <s v="Balcony"/>
    <s v="Balcony"/>
    <s v="FrontDesk"/>
    <s v="Mic"/>
    <s v="BP03 Bodypack xmtr"/>
    <s v="2RF1101792"/>
    <x v="2"/>
    <d v="2018-11-16T00:00:00"/>
    <s v="Matrix"/>
    <s v="Quote MVCQ18474"/>
    <m/>
    <n v="2018"/>
    <n v="2033"/>
    <s v="N"/>
    <m/>
    <m/>
    <m/>
    <m/>
  </r>
  <r>
    <s v="ZAMU-B013"/>
    <x v="0"/>
    <n v="1"/>
    <n v="565"/>
    <n v="565"/>
    <s v="Shure"/>
    <s v="ULXD1-*"/>
    <s v="Main"/>
    <s v="Balcony"/>
    <s v="Balcony"/>
    <s v="FrontDesk"/>
    <s v="Mic"/>
    <s v="BP04 Bodypack xmtr"/>
    <s v="2RF1101797"/>
    <x v="2"/>
    <d v="2018-11-16T00:00:00"/>
    <s v="Matrix"/>
    <s v="Quote MVCQ18474"/>
    <m/>
    <n v="2018"/>
    <n v="2033"/>
    <s v="N"/>
    <m/>
    <m/>
    <m/>
    <m/>
  </r>
  <r>
    <s v="ZAMU-B014"/>
    <x v="0"/>
    <n v="1"/>
    <n v="565"/>
    <n v="565"/>
    <s v="Shure"/>
    <s v="ULXD1-*"/>
    <s v="Main"/>
    <s v="Balcony"/>
    <s v="Balcony"/>
    <s v="FrontDesk"/>
    <s v="Mic"/>
    <s v="BP05 Bodypack xmtr"/>
    <s v="2RF1101805"/>
    <x v="2"/>
    <d v="2018-11-16T00:00:00"/>
    <s v="Matrix"/>
    <s v="Quote MVCQ18474"/>
    <m/>
    <n v="2018"/>
    <n v="2033"/>
    <s v="N"/>
    <m/>
    <m/>
    <m/>
    <m/>
  </r>
  <r>
    <s v="ZAMU-B015"/>
    <x v="0"/>
    <n v="1"/>
    <n v="565"/>
    <n v="565"/>
    <s v="Shure"/>
    <s v="ULXD1-*"/>
    <s v="Main"/>
    <s v="Balcony"/>
    <s v="Balcony"/>
    <s v="FrontDesk"/>
    <s v="Mic"/>
    <s v="BP06 Bodypack xmtr"/>
    <s v="2RF1101793"/>
    <x v="2"/>
    <d v="2018-11-16T00:00:00"/>
    <s v="Matrix"/>
    <s v="Quote MVCQ18474"/>
    <m/>
    <n v="2018"/>
    <n v="2033"/>
    <s v="N"/>
    <m/>
    <m/>
    <m/>
    <m/>
  </r>
  <r>
    <s v="ZAMU-B016"/>
    <x v="0"/>
    <n v="1"/>
    <n v="275"/>
    <n v="275"/>
    <s v="Shure"/>
    <s v="MX150B/O-TQG"/>
    <s v="Main"/>
    <s v="Balcony"/>
    <s v="Balcony"/>
    <s v="FrontDesk"/>
    <s v="Mic"/>
    <s v="Lapel Mic"/>
    <n v="1"/>
    <x v="2"/>
    <d v="2018-11-16T00:00:00"/>
    <s v="Matrix"/>
    <s v="Quote MVCQ18474"/>
    <m/>
    <n v="2018"/>
    <n v="2033"/>
    <s v="N"/>
    <m/>
    <m/>
    <m/>
    <m/>
  </r>
  <r>
    <s v="ZAMU-B017"/>
    <x v="0"/>
    <n v="1"/>
    <n v="275"/>
    <n v="275"/>
    <s v="Shure"/>
    <s v="MX150B/O-TQG"/>
    <s v="Main"/>
    <s v="Balcony"/>
    <s v="Balcony"/>
    <s v="FrontDesk"/>
    <s v="Mic"/>
    <s v="Lapel Mic"/>
    <n v="2"/>
    <x v="2"/>
    <d v="2018-11-16T00:00:00"/>
    <s v="Matrix"/>
    <s v="Quote MVCQ18474"/>
    <m/>
    <n v="2018"/>
    <n v="2033"/>
    <s v="N"/>
    <m/>
    <m/>
    <m/>
    <m/>
  </r>
  <r>
    <s v="ZAMU-B018"/>
    <x v="0"/>
    <n v="1"/>
    <n v="275"/>
    <n v="275"/>
    <s v="Shure"/>
    <s v="MX150B/O-TQG"/>
    <s v="Main"/>
    <s v="Balcony"/>
    <s v="Balcony"/>
    <s v="FrontDesk"/>
    <s v="Mic"/>
    <s v="Lapel Mic"/>
    <n v="3"/>
    <x v="2"/>
    <d v="2018-11-16T00:00:00"/>
    <s v="Matrix"/>
    <s v="Quote MVCQ18474"/>
    <m/>
    <n v="2018"/>
    <n v="2033"/>
    <s v="N"/>
    <m/>
    <m/>
    <m/>
    <m/>
  </r>
  <r>
    <s v="ZAMU-B019"/>
    <x v="0"/>
    <n v="1"/>
    <n v="275"/>
    <n v="275"/>
    <s v="Shure"/>
    <s v="MX150B/O-TQG"/>
    <s v="Main"/>
    <s v="Balcony"/>
    <s v="Balcony"/>
    <s v="FrontDesk"/>
    <s v="Mic"/>
    <s v="Lapel Mic"/>
    <n v="4"/>
    <x v="2"/>
    <d v="2018-11-16T00:00:00"/>
    <s v="Matrix"/>
    <s v="Quote MVCQ18474"/>
    <m/>
    <n v="2018"/>
    <n v="2033"/>
    <s v="N"/>
    <m/>
    <m/>
    <m/>
    <m/>
  </r>
  <r>
    <s v="ZVIU-C001"/>
    <x v="5"/>
    <n v="1"/>
    <n v="457.65"/>
    <n v="457.65"/>
    <s v="Decimator"/>
    <s v="MD-HX"/>
    <s v="Main"/>
    <s v="Balcony"/>
    <s v="Balcony"/>
    <s v="RearDesk"/>
    <s v="Interface"/>
    <s v="HDMI / SDI Cross Converter"/>
    <s v="CLD21637"/>
    <x v="2"/>
    <d v="2019-04-19T00:00:00"/>
    <s v="avshop.ca"/>
    <s v="#150294"/>
    <m/>
    <n v="2019"/>
    <n v="2039"/>
    <s v="N"/>
    <m/>
    <m/>
    <m/>
    <m/>
  </r>
  <r>
    <s v="ZPDU-C001"/>
    <x v="1"/>
    <n v="1"/>
    <n v="92.66"/>
    <n v="92.66"/>
    <s v="ADJ"/>
    <s v="POW-R BAR"/>
    <s v="Main"/>
    <s v="Main"/>
    <s v="Sanctuary"/>
    <s v="Stage"/>
    <s v="Distro"/>
    <s v="6 outlet Powercon power bar"/>
    <n v="407627766"/>
    <x v="2"/>
    <d v="2019-04-16T00:00:00"/>
    <s v="avshop.ca"/>
    <s v="#149993"/>
    <m/>
    <n v="2019"/>
    <n v="2039"/>
    <s v="N"/>
    <m/>
    <m/>
    <m/>
    <m/>
  </r>
  <r>
    <s v="ZPDU-C004"/>
    <x v="1"/>
    <n v="1"/>
    <n v="55.562099999999994"/>
    <n v="55.562099999999994"/>
    <s v="BRTB"/>
    <s v="PowerCon 14g 15foot"/>
    <s v="Main"/>
    <s v="Main"/>
    <s v="Sanctuary"/>
    <s v="Stage"/>
    <s v="Cable"/>
    <s v="15' Powercon cable"/>
    <s v="na"/>
    <x v="2"/>
    <d v="2019-04-16T00:00:00"/>
    <s v="avshop.ca"/>
    <s v="#149993"/>
    <m/>
    <n v="2019"/>
    <n v="2039"/>
    <s v="N"/>
    <m/>
    <m/>
    <m/>
    <m/>
  </r>
  <r>
    <s v="ZPDU-C002"/>
    <x v="1"/>
    <n v="1"/>
    <n v="92.66"/>
    <n v="92.66"/>
    <s v="ADJ"/>
    <s v="POW-R BAR"/>
    <s v="Main"/>
    <s v="Main"/>
    <s v="Sanctuary"/>
    <s v="Stage"/>
    <s v="Distro"/>
    <s v="6 outlet Powercon power bar"/>
    <n v="407627767"/>
    <x v="2"/>
    <d v="2019-04-16T00:00:00"/>
    <s v="avshop.ca"/>
    <s v="#149993"/>
    <m/>
    <n v="2019"/>
    <n v="2039"/>
    <s v="N"/>
    <m/>
    <m/>
    <m/>
    <m/>
  </r>
  <r>
    <s v="ZPDU-C005"/>
    <x v="1"/>
    <n v="1"/>
    <n v="55.562099999999994"/>
    <n v="55.562099999999994"/>
    <s v="BRTB"/>
    <s v="PowerCon 14g 15foot"/>
    <s v="Main"/>
    <s v="Main"/>
    <s v="Sanctuary"/>
    <s v="Stage"/>
    <s v="Cable"/>
    <s v="15' Powercon cable"/>
    <s v="na"/>
    <x v="2"/>
    <d v="2019-04-16T00:00:00"/>
    <s v="avshop.ca"/>
    <s v="#149993"/>
    <m/>
    <n v="2019"/>
    <n v="2039"/>
    <s v="N"/>
    <m/>
    <m/>
    <m/>
    <m/>
  </r>
  <r>
    <s v="ZPDU-C003"/>
    <x v="1"/>
    <n v="1"/>
    <n v="92.66"/>
    <n v="92.66"/>
    <s v="ADJ"/>
    <s v="POW-R BAR"/>
    <s v="Main"/>
    <s v="Main"/>
    <s v="Sanctuary"/>
    <s v="Stage"/>
    <s v="Distro"/>
    <s v="6 outlet Powercon power bar"/>
    <n v="407627768"/>
    <x v="2"/>
    <d v="2019-04-16T00:00:00"/>
    <s v="avshop.ca"/>
    <s v="#149993"/>
    <m/>
    <n v="2019"/>
    <n v="2039"/>
    <s v="N"/>
    <m/>
    <m/>
    <m/>
    <m/>
  </r>
  <r>
    <s v="ZPDU-C006"/>
    <x v="1"/>
    <n v="1"/>
    <n v="55.562099999999994"/>
    <n v="55.562099999999994"/>
    <s v="BRTB"/>
    <s v="PowerCon 14g 15foot"/>
    <s v="Main"/>
    <s v="Main"/>
    <s v="Sanctuary"/>
    <s v="Stage"/>
    <s v="Cable"/>
    <s v="15' Powercon cable"/>
    <s v="na"/>
    <x v="2"/>
    <d v="2019-04-16T00:00:00"/>
    <s v="avshop.ca"/>
    <s v="#149993"/>
    <m/>
    <n v="2019"/>
    <n v="2039"/>
    <s v="N"/>
    <m/>
    <m/>
    <m/>
    <m/>
  </r>
  <r>
    <s v="ZVOU-C001"/>
    <x v="5"/>
    <n v="1"/>
    <n v="169.49"/>
    <n v="169.49"/>
    <s v="Western Digital"/>
    <s v="4TB My Passport harddrive (orange)"/>
    <s v="Main"/>
    <s v="Balcony"/>
    <s v="Balcony"/>
    <s v="RearDesk"/>
    <s v="Other"/>
    <s v="backup hard drive for CDMU-A001 and CDMU-A002"/>
    <s v="tbd"/>
    <x v="2"/>
    <d v="2019-05-05T00:00:00"/>
    <s v="CanadaComputers"/>
    <s v="ARRH00142590"/>
    <m/>
    <n v="2019"/>
    <n v="2024"/>
    <s v="N"/>
    <m/>
    <m/>
    <m/>
    <m/>
  </r>
  <r>
    <s v="ZVMU-C002"/>
    <x v="5"/>
    <n v="1"/>
    <n v="904"/>
    <n v="904"/>
    <s v="Sony"/>
    <s v="UWP-D11"/>
    <s v="Main"/>
    <s v="Main"/>
    <s v="Office"/>
    <s v="CameraBox"/>
    <s v="Mic"/>
    <s v="Transmitter/Receiver/capsule"/>
    <s v="102145 / 102117"/>
    <x v="2"/>
    <m/>
    <m/>
    <m/>
    <s v="URX-P03 / UTX-B03"/>
    <n v="2019"/>
    <n v="2034"/>
    <s v="N"/>
    <m/>
    <m/>
    <m/>
    <m/>
  </r>
  <r>
    <s v="ZVVU-C001"/>
    <x v="5"/>
    <n v="1"/>
    <n v="3656"/>
    <n v="3656"/>
    <s v="Sony"/>
    <s v="﻿PXW-Z150"/>
    <s v="Main"/>
    <s v="Main"/>
    <s v="Office"/>
    <s v="CameraBox"/>
    <s v="Camera"/>
    <s v="Camera/battery/charger"/>
    <m/>
    <x v="2"/>
    <m/>
    <m/>
    <m/>
    <m/>
    <n v="2019"/>
    <n v="2029"/>
    <s v="N"/>
    <m/>
    <m/>
    <m/>
    <m/>
  </r>
  <r>
    <s v="CLMU-C001"/>
    <x v="2"/>
    <n v="1"/>
    <n v="5434"/>
    <n v="5434"/>
    <s v="Apple"/>
    <s v="Macbook Pro"/>
    <s v="Main"/>
    <s v="Main"/>
    <m/>
    <m/>
    <s v="Computer"/>
    <s v="Laptop"/>
    <s v="C02ZJ1HJLVDQ"/>
    <x v="3"/>
    <m/>
    <m/>
    <m/>
    <s v="Now used by Kesha as Personal Laptop"/>
    <n v="2019"/>
    <n v="2024"/>
    <s v="N"/>
    <m/>
    <m/>
    <m/>
    <m/>
  </r>
  <r>
    <s v="ZVOU-C002"/>
    <x v="5"/>
    <n v="1"/>
    <n v="32"/>
    <n v="32"/>
    <m/>
    <s v="128GB SD Memory Card"/>
    <s v="Main"/>
    <s v="Main"/>
    <m/>
    <m/>
    <m/>
    <s v="128GB SD Cards"/>
    <s v="na"/>
    <x v="2"/>
    <m/>
    <m/>
    <m/>
    <s v="BP1922852357G"/>
    <n v="2019"/>
    <n v="2024"/>
    <s v="N"/>
    <m/>
    <m/>
    <m/>
    <m/>
  </r>
  <r>
    <s v="ZVOU-C003"/>
    <x v="5"/>
    <n v="1"/>
    <n v="32"/>
    <n v="32"/>
    <m/>
    <s v="128GB SD Memory Card"/>
    <s v="Main"/>
    <s v="Main"/>
    <m/>
    <m/>
    <m/>
    <s v="128GB SD Cards"/>
    <s v="na"/>
    <x v="2"/>
    <m/>
    <m/>
    <m/>
    <s v="BP1922852357G"/>
    <n v="2019"/>
    <n v="2024"/>
    <s v="N"/>
    <m/>
    <m/>
    <m/>
    <m/>
  </r>
  <r>
    <s v="ZVSU-C001"/>
    <x v="5"/>
    <n v="1"/>
    <n v="125"/>
    <n v="125"/>
    <s v="Sony"/>
    <s v="MDR-7506"/>
    <s v="Main"/>
    <s v="Main"/>
    <s v="Office"/>
    <s v="CameraBox"/>
    <m/>
    <m/>
    <m/>
    <x v="2"/>
    <m/>
    <m/>
    <m/>
    <m/>
    <n v="2019"/>
    <n v="2029"/>
    <s v="N"/>
    <m/>
    <m/>
    <m/>
    <m/>
  </r>
  <r>
    <s v="ZVMU-C001"/>
    <x v="5"/>
    <n v="1"/>
    <n v="53.109999999999992"/>
    <n v="53.109999999999992"/>
    <m/>
    <m/>
    <s v="Main"/>
    <s v="Main"/>
    <m/>
    <m/>
    <m/>
    <s v="Narration Mic"/>
    <m/>
    <x v="2"/>
    <m/>
    <m/>
    <m/>
    <m/>
    <n v="2019"/>
    <n v="2029"/>
    <s v="N"/>
    <m/>
    <m/>
    <m/>
    <m/>
  </r>
  <r>
    <s v="ZVMU-C002"/>
    <x v="5"/>
    <n v="1"/>
    <n v="254.24999999999997"/>
    <n v="254.24999999999997"/>
    <s v="Rode"/>
    <s v="NT-USB"/>
    <s v="Main"/>
    <s v="Main"/>
    <m/>
    <m/>
    <m/>
    <s v="Narration Mic"/>
    <m/>
    <x v="2"/>
    <m/>
    <m/>
    <m/>
    <m/>
    <n v="2019"/>
    <n v="2029"/>
    <s v="N"/>
    <m/>
    <m/>
    <m/>
    <m/>
  </r>
  <r>
    <s v="ZVIU-C002"/>
    <x v="5"/>
    <n v="1"/>
    <n v="87.009999999999991"/>
    <n v="87.009999999999991"/>
    <s v="Apple"/>
    <s v="USB-C Multiport Adapter"/>
    <s v="Main"/>
    <s v="Main"/>
    <m/>
    <s v="RearDesk"/>
    <s v="Interface"/>
    <s v="USB-C Multiport Adapter"/>
    <s v="na"/>
    <x v="2"/>
    <m/>
    <m/>
    <m/>
    <m/>
    <n v="2019"/>
    <n v="2029"/>
    <s v="N"/>
    <m/>
    <m/>
    <m/>
    <m/>
  </r>
  <r>
    <s v="ZVOU-C002"/>
    <x v="5"/>
    <n v="1"/>
    <n v="539.01"/>
    <n v="539.01"/>
    <s v="Lacie"/>
    <s v="2TB drive"/>
    <s v="Main"/>
    <s v="Main"/>
    <m/>
    <m/>
    <m/>
    <s v="2TB Driver"/>
    <s v="NL6G07FY"/>
    <x v="2"/>
    <m/>
    <m/>
    <m/>
    <m/>
    <n v="2019"/>
    <n v="2029"/>
    <s v="N"/>
    <m/>
    <m/>
    <m/>
    <m/>
  </r>
  <r>
    <s v="ZVIU-C003"/>
    <x v="5"/>
    <n v="1"/>
    <n v="49.72"/>
    <n v="49.72"/>
    <s v="Apple"/>
    <s v="SD Card Reader"/>
    <s v="Main"/>
    <s v="Main"/>
    <m/>
    <m/>
    <m/>
    <s v="USB-C SD Card Reader"/>
    <s v="na"/>
    <x v="2"/>
    <m/>
    <m/>
    <m/>
    <m/>
    <n v="2019"/>
    <n v="2029"/>
    <s v="N"/>
    <m/>
    <m/>
    <m/>
    <m/>
  </r>
  <r>
    <s v="ZVIU-D002"/>
    <x v="5"/>
    <n v="1"/>
    <n v="1300"/>
    <n v="1300"/>
    <s v="Resi"/>
    <s v="E1210"/>
    <s v="Main"/>
    <s v="Main"/>
    <m/>
    <m/>
    <s v="Computer"/>
    <s v="Stream Encoder"/>
    <s v="G6BE01600FHW"/>
    <x v="2"/>
    <m/>
    <m/>
    <m/>
    <s v="specs: https://ark.intel.com/content/www/us/en/ark/products/126148/intel-nuc-kit-nuc8i5beh.html"/>
    <n v="2020"/>
    <n v="2030"/>
    <s v="N"/>
    <m/>
    <m/>
    <m/>
    <m/>
  </r>
  <r>
    <s v="ZAIU-E001"/>
    <x v="0"/>
    <n v="1"/>
    <n v="221"/>
    <n v="221"/>
    <s v="Audinate"/>
    <s v="ADP-DAI-AU-2X0"/>
    <s v="Main"/>
    <s v="Balcony"/>
    <s v="Balcony"/>
    <s v="Balcony"/>
    <s v="Interface"/>
    <s v="Dante 2Ch Input"/>
    <s v="DAI2-AU-50C77F"/>
    <x v="2"/>
    <m/>
    <m/>
    <m/>
    <m/>
    <n v="2021"/>
    <n v="2031"/>
    <s v="N"/>
    <m/>
    <m/>
    <m/>
    <m/>
  </r>
  <r>
    <s v="ZAIU-E002"/>
    <x v="0"/>
    <n v="1"/>
    <n v="221"/>
    <n v="221"/>
    <s v="Audinate"/>
    <s v="ADP-DAO-AU-2X0"/>
    <s v="Main"/>
    <s v="Main"/>
    <s v="Prayer"/>
    <s v="DAW Desk"/>
    <s v="Interface"/>
    <s v="Dante 2Ch Output RefMon"/>
    <s v="DAO2-AU-51732D"/>
    <x v="2"/>
    <m/>
    <m/>
    <m/>
    <m/>
    <m/>
    <m/>
    <m/>
    <m/>
    <m/>
    <m/>
    <m/>
  </r>
  <r>
    <s v="CUMU-G001"/>
    <x v="5"/>
    <n v="1"/>
    <n v="2499"/>
    <n v="2499"/>
    <s v="Apple"/>
    <s v="Mac Mini M2 32g 1TB"/>
    <s v="Main"/>
    <s v="Balcony"/>
    <s v="Balcony"/>
    <s v="Balcony"/>
    <s v="Computer"/>
    <s v="Video Edit Computer"/>
    <s v="DDGQMXYWDQ"/>
    <x v="2"/>
    <m/>
    <m/>
    <m/>
    <s v="`"/>
    <n v="2023"/>
    <n v="2033"/>
    <s v="N"/>
    <m/>
    <m/>
    <m/>
    <m/>
  </r>
  <r>
    <s v="ZVVU-G001"/>
    <x v="5"/>
    <n v="1"/>
    <n v="347.46"/>
    <n v="347.46"/>
    <s v="Samsung"/>
    <s v="U28R550UQN"/>
    <s v="Main"/>
    <s v="Balcony"/>
    <s v="Balcony"/>
    <s v="Balcony"/>
    <s v="Monitor"/>
    <s v="Monitor for CUMU-G001"/>
    <s v="097UHCJW301829"/>
    <x v="2"/>
    <m/>
    <m/>
    <m/>
    <m/>
    <m/>
    <m/>
    <m/>
    <m/>
    <m/>
    <m/>
    <m/>
  </r>
  <r>
    <s v="ZVIU-G001"/>
    <x v="5"/>
    <n v="1"/>
    <n v="30.5"/>
    <n v="30.5"/>
    <s v="iCan"/>
    <s v="6-in-1 USB Type C Multi-Function Hub"/>
    <s v="Main"/>
    <s v="Balcony"/>
    <s v="Balcony"/>
    <s v="Balcony"/>
    <s v="Interface"/>
    <s v="USB Hub"/>
    <s v="na"/>
    <x v="2"/>
    <m/>
    <m/>
    <m/>
    <m/>
    <m/>
    <m/>
    <m/>
    <m/>
    <m/>
    <m/>
    <m/>
  </r>
  <r>
    <s v="ZVIU-G002"/>
    <x v="5"/>
    <n v="1"/>
    <n v="95"/>
    <n v="95"/>
    <s v="BMD"/>
    <m/>
    <m/>
    <m/>
    <m/>
    <m/>
    <s v="Interface"/>
    <s v="HDMI to SDI 3G"/>
    <n v="10812087"/>
    <x v="2"/>
    <d v="2023-05-03T00:00:00"/>
    <s v="avshop.ca"/>
    <s v="#335445"/>
    <m/>
    <n v="2023"/>
    <n v="2033"/>
    <m/>
    <m/>
    <m/>
    <m/>
    <m/>
  </r>
  <r>
    <s v="ZVIU-G003"/>
    <x v="5"/>
    <n v="1"/>
    <n v="105"/>
    <n v="105"/>
    <s v="BMD"/>
    <m/>
    <m/>
    <m/>
    <m/>
    <m/>
    <s v="Interface"/>
    <s v="PP TW A SDI-HDMI"/>
    <n v="10373825"/>
    <x v="2"/>
    <d v="2023-05-03T00:00:00"/>
    <s v="avshop.ca"/>
    <s v="#335445"/>
    <m/>
    <n v="2023"/>
    <n v="2033"/>
    <m/>
    <m/>
    <m/>
    <m/>
    <m/>
  </r>
  <r>
    <s v="ZVIU-G004"/>
    <x v="5"/>
    <n v="1"/>
    <n v="105"/>
    <n v="105"/>
    <s v="BMD"/>
    <m/>
    <m/>
    <m/>
    <m/>
    <m/>
    <s v="Interface"/>
    <s v="PP TW B SDI-HDMI"/>
    <n v="10373731"/>
    <x v="2"/>
    <d v="2023-05-03T00:00:00"/>
    <s v="avshop.ca"/>
    <s v="#335445"/>
    <m/>
    <n v="2023"/>
    <n v="2033"/>
    <m/>
    <m/>
    <m/>
    <m/>
    <m/>
  </r>
  <r>
    <s v="ZVIU-G005"/>
    <x v="5"/>
    <n v="1"/>
    <n v="105"/>
    <n v="105"/>
    <s v="BMD"/>
    <m/>
    <m/>
    <m/>
    <m/>
    <m/>
    <s v="Interface"/>
    <s v="PP TW C SDI-HDMI"/>
    <n v="10373793"/>
    <x v="2"/>
    <m/>
    <m/>
    <m/>
    <m/>
    <n v="2023"/>
    <n v="2033"/>
    <m/>
    <m/>
    <m/>
    <m/>
    <m/>
  </r>
  <r>
    <s v="ZVIU-E001"/>
    <x v="5"/>
    <n v="1"/>
    <m/>
    <m/>
    <s v="BMD"/>
    <s v="SDI to HDMI 3G"/>
    <s v="Main"/>
    <s v="Balcony"/>
    <s v="Balcony"/>
    <s v="tbd"/>
    <s v="Interface"/>
    <s v="PP Stage Display"/>
    <n v="8771689"/>
    <x v="2"/>
    <m/>
    <s v="avshop.ca"/>
    <m/>
    <s v="AVShop Invoice #?"/>
    <n v="2021"/>
    <n v="2031"/>
    <m/>
    <m/>
    <m/>
    <m/>
    <m/>
  </r>
  <r>
    <s v="ZVIU-E002"/>
    <x v="5"/>
    <n v="1"/>
    <m/>
    <m/>
    <s v="BMD"/>
    <m/>
    <m/>
    <m/>
    <m/>
    <m/>
    <s v="Interface"/>
    <s v="SDI to HDMI 3G"/>
    <n v="8771711"/>
    <x v="2"/>
    <m/>
    <s v="avshop.ca"/>
    <m/>
    <s v="AVShop Invoice #?"/>
    <m/>
    <m/>
    <m/>
    <m/>
    <m/>
    <m/>
    <m/>
  </r>
  <r>
    <s v="ZVIU-E003"/>
    <x v="5"/>
    <n v="1"/>
    <m/>
    <m/>
    <s v="BMD"/>
    <s v="MC SDI to HDMI 3G"/>
    <s v="Main"/>
    <s v="Main"/>
    <s v="Balcony"/>
    <s v="ZVHU-0003"/>
    <s v="Interface"/>
    <s v="SDI-HDMI for ATEM Key"/>
    <n v="8771707"/>
    <x v="2"/>
    <m/>
    <m/>
    <m/>
    <m/>
    <m/>
    <m/>
    <m/>
    <m/>
    <m/>
    <m/>
    <m/>
  </r>
  <r>
    <s v="ZVIU-E004"/>
    <x v="5"/>
    <n v="1"/>
    <n v="1335"/>
    <n v="1335"/>
    <s v="BMD"/>
    <s v="DeckLink Quad 2 (BDLKDVQD2)"/>
    <s v="Main"/>
    <s v="Balcony"/>
    <s v="Balcony"/>
    <s v="ZVIU-E005"/>
    <s v="Interface"/>
    <s v="DeckLink"/>
    <n v="8699178"/>
    <x v="2"/>
    <d v="2021-09-12T00:00:00"/>
    <s v="avshop.ca"/>
    <s v="#263880"/>
    <m/>
    <m/>
    <m/>
    <m/>
    <m/>
    <m/>
    <m/>
    <m/>
  </r>
  <r>
    <s v="ZVIU-E005"/>
    <x v="5"/>
    <n v="1"/>
    <n v="325"/>
    <n v="325"/>
    <s v="Sonnet"/>
    <s v="ECHO-EXP-SE1-T3"/>
    <s v="Main"/>
    <s v="Balcony"/>
    <s v="Balcony"/>
    <m/>
    <m/>
    <s v="Echo Express SE I Thunderbolt 3 to PCIe Expansion System "/>
    <s v="C01205 0710 11661"/>
    <x v="2"/>
    <m/>
    <m/>
    <m/>
    <m/>
    <m/>
    <m/>
    <m/>
    <m/>
    <m/>
    <m/>
    <m/>
  </r>
  <r>
    <s v="ZAMU-G001"/>
    <x v="0"/>
    <n v="1"/>
    <n v="1120.58"/>
    <n v="1120.58"/>
    <s v="Shure"/>
    <s v="ULXD2/B87A-*"/>
    <s v="Main"/>
    <s v="Balcony"/>
    <s v="Balcony"/>
    <s v="Drawer"/>
    <s v="Mic"/>
    <s v="HH10 Handheld xmtr SM87A"/>
    <s v="2CF16192860"/>
    <x v="2"/>
    <m/>
    <m/>
    <m/>
    <m/>
    <n v="2023"/>
    <n v="2033"/>
    <s v="N"/>
    <m/>
    <m/>
    <m/>
    <m/>
  </r>
  <r>
    <s v="ZAMU-G002"/>
    <x v="0"/>
    <n v="1"/>
    <n v="1120.58"/>
    <n v="1120.58"/>
    <s v="Shure"/>
    <s v="ULXD2/B87A-*"/>
    <s v="Main"/>
    <s v="Balcony"/>
    <s v="Balcony"/>
    <s v="Drawer"/>
    <s v="Mic"/>
    <s v="HH11 Handheld xmtr SM87A"/>
    <s v="2CF16192935"/>
    <x v="2"/>
    <m/>
    <m/>
    <m/>
    <m/>
    <n v="2023"/>
    <n v="2033"/>
    <s v="N"/>
    <m/>
    <m/>
    <m/>
    <m/>
  </r>
  <r>
    <s v="ZAMU-G003"/>
    <x v="0"/>
    <n v="1"/>
    <n v="1120.58"/>
    <n v="1120.58"/>
    <s v="Shure"/>
    <s v="ULXD2/B87A-*"/>
    <s v="Main"/>
    <s v="Balcony"/>
    <s v="Balcony"/>
    <s v="Drawer"/>
    <s v="Mic"/>
    <s v="HH12 Handheld xmtr SM87A"/>
    <s v="2CF16192846"/>
    <x v="2"/>
    <m/>
    <m/>
    <m/>
    <m/>
    <n v="2023"/>
    <n v="2033"/>
    <s v="N"/>
    <m/>
    <m/>
    <m/>
    <m/>
  </r>
  <r>
    <s v="CDWU-A002"/>
    <x v="5"/>
    <n v="1"/>
    <m/>
    <m/>
    <s v="Myteknology"/>
    <s v="Custom"/>
    <s v="Portable"/>
    <n v="1"/>
    <s v="Main"/>
    <s v="Desk"/>
    <s v="Computer"/>
    <s v="Youth PC (win)"/>
    <m/>
    <x v="2"/>
    <m/>
    <m/>
    <m/>
    <m/>
    <m/>
    <m/>
    <s v="N"/>
    <m/>
    <m/>
    <m/>
    <m/>
  </r>
  <r>
    <s v="VMNU-0029"/>
    <x v="5"/>
    <n v="1"/>
    <m/>
    <m/>
    <s v="HP"/>
    <s v="LE1901wm"/>
    <s v="Portable"/>
    <n v="1"/>
    <s v="Main"/>
    <s v="Desk"/>
    <s v="Monitor"/>
    <s v="Youth PC Monitor"/>
    <m/>
    <x v="2"/>
    <m/>
    <m/>
    <m/>
    <m/>
    <m/>
    <m/>
    <s v="N"/>
    <m/>
    <m/>
    <m/>
    <m/>
  </r>
  <r>
    <s v="2308-0002"/>
    <x v="5"/>
    <n v="1"/>
    <m/>
    <m/>
    <s v="Ugreen"/>
    <m/>
    <s v="Portable"/>
    <n v="1"/>
    <s v="Main"/>
    <s v="Desk"/>
    <s v="Control"/>
    <s v="3-way HDMI Switch"/>
    <m/>
    <x v="2"/>
    <m/>
    <m/>
    <m/>
    <m/>
    <m/>
    <m/>
    <s v="N"/>
    <m/>
    <m/>
    <m/>
    <m/>
  </r>
  <r>
    <s v="2308-0003"/>
    <x v="5"/>
    <n v="1"/>
    <m/>
    <m/>
    <s v="Sony"/>
    <s v="VPL-EW575"/>
    <s v="Portable"/>
    <n v="1"/>
    <s v="Main"/>
    <s v="Stage"/>
    <s v="Projector"/>
    <s v="Youth Projector"/>
    <n v="7002317"/>
    <x v="2"/>
    <m/>
    <m/>
    <m/>
    <m/>
    <m/>
    <m/>
    <s v="N"/>
    <m/>
    <m/>
    <m/>
    <m/>
  </r>
  <r>
    <s v="2308-0008"/>
    <x v="0"/>
    <n v="1"/>
    <m/>
    <m/>
    <s v="Behringer"/>
    <s v="U-Phoria UM2"/>
    <s v="Portable"/>
    <n v="1"/>
    <s v="Main"/>
    <s v="Desk"/>
    <s v="Interface"/>
    <s v="Youth Audio Interface"/>
    <s v="S200829253AVV"/>
    <x v="2"/>
    <m/>
    <m/>
    <m/>
    <m/>
    <m/>
    <m/>
    <s v="N"/>
    <m/>
    <m/>
    <m/>
    <m/>
  </r>
  <r>
    <s v="2308-0913"/>
    <x v="0"/>
    <n v="1"/>
    <m/>
    <m/>
    <s v="Furman"/>
    <s v="Isolation"/>
    <s v="Portable"/>
    <n v="1"/>
    <s v="Main"/>
    <s v="2308-0901"/>
    <s v="Interface"/>
    <s v="Isolation Transformer"/>
    <m/>
    <x v="2"/>
    <m/>
    <m/>
    <m/>
    <m/>
    <m/>
    <m/>
    <s v="N"/>
    <m/>
    <m/>
    <m/>
    <m/>
  </r>
  <r>
    <s v="2308-0912"/>
    <x v="0"/>
    <n v="1"/>
    <m/>
    <m/>
    <s v="QSC"/>
    <s v="USA 500"/>
    <s v="Portable"/>
    <n v="1"/>
    <s v="Main"/>
    <s v="2308-0901"/>
    <s v="Amp"/>
    <s v="Amp"/>
    <m/>
    <x v="2"/>
    <m/>
    <m/>
    <m/>
    <m/>
    <m/>
    <m/>
    <s v="N"/>
    <m/>
    <m/>
    <m/>
    <m/>
  </r>
  <r>
    <s v="2308-0911"/>
    <x v="0"/>
    <n v="1"/>
    <m/>
    <m/>
    <s v="Peavey"/>
    <s v="M4000"/>
    <s v="Portable"/>
    <n v="1"/>
    <s v="Main"/>
    <s v="2308-0901"/>
    <s v="Amp"/>
    <s v="Amp"/>
    <m/>
    <x v="2"/>
    <m/>
    <m/>
    <m/>
    <m/>
    <m/>
    <m/>
    <s v="N"/>
    <m/>
    <m/>
    <m/>
    <m/>
  </r>
  <r>
    <s v="2308-0910"/>
    <x v="0"/>
    <n v="1"/>
    <m/>
    <m/>
    <s v="Peavey"/>
    <s v="CS-800"/>
    <s v="Portable"/>
    <n v="1"/>
    <s v="Main"/>
    <s v="2308-0901"/>
    <s v="Amp"/>
    <s v="Amp"/>
    <m/>
    <x v="2"/>
    <m/>
    <m/>
    <m/>
    <m/>
    <m/>
    <m/>
    <s v="N"/>
    <m/>
    <m/>
    <m/>
    <m/>
  </r>
  <r>
    <s v="2308-0909"/>
    <x v="0"/>
    <n v="1"/>
    <m/>
    <m/>
    <s v="Peavey"/>
    <s v="M4000"/>
    <s v="Portable"/>
    <n v="1"/>
    <s v="Main"/>
    <s v="2308-0901"/>
    <s v="Amp"/>
    <s v="Amp"/>
    <m/>
    <x v="2"/>
    <m/>
    <m/>
    <m/>
    <m/>
    <m/>
    <m/>
    <s v="N"/>
    <m/>
    <m/>
    <m/>
    <m/>
  </r>
  <r>
    <s v="2308-0908"/>
    <x v="0"/>
    <n v="1"/>
    <m/>
    <m/>
    <s v="AART"/>
    <s v="CX310"/>
    <s v="Portable"/>
    <n v="1"/>
    <s v="Main"/>
    <s v="2308-0901"/>
    <s v="Processor"/>
    <s v="Crossover"/>
    <m/>
    <x v="2"/>
    <m/>
    <m/>
    <m/>
    <m/>
    <m/>
    <m/>
    <s v="N"/>
    <m/>
    <m/>
    <m/>
    <m/>
  </r>
  <r>
    <s v="2308-0907"/>
    <x v="0"/>
    <n v="1"/>
    <m/>
    <m/>
    <s v="Sony"/>
    <m/>
    <s v="Portable"/>
    <n v="1"/>
    <s v="Main"/>
    <s v="Desk"/>
    <s v="Player"/>
    <s v="CD Player"/>
    <m/>
    <x v="2"/>
    <m/>
    <m/>
    <m/>
    <m/>
    <m/>
    <m/>
    <s v="N"/>
    <m/>
    <m/>
    <m/>
    <m/>
  </r>
  <r>
    <s v="2308-0904"/>
    <x v="0"/>
    <n v="1"/>
    <m/>
    <m/>
    <s v="AART"/>
    <s v="EQ341"/>
    <s v="Portable"/>
    <n v="1"/>
    <s v="Main"/>
    <s v="2308-0900"/>
    <s v="Processor"/>
    <s v="Eq"/>
    <m/>
    <x v="2"/>
    <m/>
    <m/>
    <m/>
    <m/>
    <m/>
    <m/>
    <s v="N"/>
    <m/>
    <m/>
    <m/>
    <m/>
  </r>
  <r>
    <s v="2308-0903"/>
    <x v="0"/>
    <n v="1"/>
    <m/>
    <m/>
    <s v="Peavey"/>
    <s v="EQ "/>
    <s v="Portable"/>
    <n v="1"/>
    <s v="Main"/>
    <s v="2308-0900"/>
    <s v="Processor"/>
    <s v="Eq"/>
    <m/>
    <x v="2"/>
    <m/>
    <m/>
    <m/>
    <m/>
    <m/>
    <m/>
    <s v="N"/>
    <m/>
    <m/>
    <m/>
    <m/>
  </r>
  <r>
    <s v="2308-0902"/>
    <x v="0"/>
    <n v="1"/>
    <m/>
    <m/>
    <s v="AART"/>
    <s v="EQ341"/>
    <s v="Portable"/>
    <n v="1"/>
    <s v="Main"/>
    <s v="2308-0900"/>
    <s v="Processor"/>
    <s v="Eq"/>
    <m/>
    <x v="2"/>
    <m/>
    <m/>
    <m/>
    <m/>
    <m/>
    <m/>
    <s v="N"/>
    <m/>
    <m/>
    <m/>
    <m/>
  </r>
  <r>
    <s v="2308-0901"/>
    <x v="0"/>
    <n v="1"/>
    <m/>
    <m/>
    <s v="Samson"/>
    <m/>
    <s v="Portable"/>
    <n v="1"/>
    <s v="Main"/>
    <s v="Stage"/>
    <s v="Hardware"/>
    <s v="Rack on Wheels"/>
    <m/>
    <x v="2"/>
    <m/>
    <m/>
    <m/>
    <m/>
    <m/>
    <m/>
    <s v="N"/>
    <m/>
    <m/>
    <m/>
    <m/>
  </r>
  <r>
    <s v="2308-0900"/>
    <x v="0"/>
    <n v="1"/>
    <m/>
    <m/>
    <s v="DIY"/>
    <m/>
    <s v="Portable"/>
    <n v="1"/>
    <s v="Main"/>
    <s v="Desk"/>
    <s v="Hardware"/>
    <s v="Rack"/>
    <m/>
    <x v="2"/>
    <m/>
    <m/>
    <m/>
    <m/>
    <m/>
    <m/>
    <s v="N"/>
    <m/>
    <m/>
    <m/>
    <m/>
  </r>
  <r>
    <s v="CUMU-E001"/>
    <x v="0"/>
    <n v="1"/>
    <m/>
    <m/>
    <s v="Apple"/>
    <s v="Mac Mini M1 32g 1TB?"/>
    <s v="Main"/>
    <s v="Main"/>
    <s v="Prayer"/>
    <s v="DAW Desk"/>
    <s v="Computer"/>
    <s v="DAW Workstation"/>
    <m/>
    <x v="2"/>
    <m/>
    <m/>
    <m/>
    <m/>
    <m/>
    <m/>
    <s v="N"/>
    <m/>
    <m/>
    <m/>
    <m/>
  </r>
  <r>
    <s v="2308-0919"/>
    <x v="5"/>
    <n v="1"/>
    <m/>
    <m/>
    <s v="Apple"/>
    <s v="USB-C Multiport Adapter"/>
    <m/>
    <m/>
    <s v="USB-C Multiport Adapter"/>
    <s v="RearDesk"/>
    <s v="Interface"/>
    <s v="PP SW HDMI"/>
    <s v="na"/>
    <x v="2"/>
    <m/>
    <m/>
    <m/>
    <m/>
    <m/>
    <m/>
    <s v="N"/>
    <m/>
    <m/>
    <m/>
    <m/>
  </r>
  <r>
    <s v="2308-1100"/>
    <x v="7"/>
    <n v="1"/>
    <n v="68.12769999999999"/>
    <n v="68.12769999999999"/>
    <s v="TP-Link"/>
    <s v="TL-SG1005P(UN) V4"/>
    <s v="Main"/>
    <s v="Main"/>
    <s v="Prayer"/>
    <s v="DAW Desk"/>
    <s v="Switch"/>
    <s v="Network Switch"/>
    <s v="22172B7002621"/>
    <x v="3"/>
    <d v="2021-11-07T00:00:00"/>
    <s v="CanadaComputers"/>
    <s v="#ARMU00439225"/>
    <m/>
    <n v="2021"/>
    <n v="2028"/>
    <s v="N"/>
    <m/>
    <m/>
    <m/>
    <m/>
  </r>
  <r>
    <s v="2308-1102"/>
    <x v="0"/>
    <n v="1"/>
    <n v="303.96999999999997"/>
    <n v="303.96999999999997"/>
    <s v="Presonous"/>
    <s v="Eris E4.5BT"/>
    <s v="Main"/>
    <s v="Main"/>
    <s v="Prayer"/>
    <s v="DAW Desk"/>
    <s v="Speaker"/>
    <s v="Reference Monitor - Left"/>
    <s v="EB4D20112783"/>
    <x v="2"/>
    <d v="2021-09-14T00:00:00"/>
    <s v="Cosmo"/>
    <s v="#2876621"/>
    <m/>
    <n v="2021"/>
    <n v="2031"/>
    <s v="N"/>
    <m/>
    <m/>
    <m/>
    <m/>
  </r>
  <r>
    <s v="2308-2003"/>
    <x v="0"/>
    <n v="1"/>
    <n v="0"/>
    <n v="0"/>
    <s v="Presonous"/>
    <s v="Eris E4.5BT"/>
    <s v="Main"/>
    <s v="Main"/>
    <s v="Prayer"/>
    <s v="DAW Desk"/>
    <s v="Speaker"/>
    <s v="Reference Monitor - Right"/>
    <m/>
    <x v="2"/>
    <m/>
    <m/>
    <m/>
    <s v="See 2308-1102"/>
    <n v="2021"/>
    <n v="2031"/>
    <s v="N"/>
    <m/>
    <m/>
    <m/>
    <m/>
  </r>
  <r>
    <s v="2308-1103"/>
    <x v="0"/>
    <n v="1"/>
    <n v="1468.9886999999999"/>
    <n v="1468.9886999999999"/>
    <s v="Presonous"/>
    <s v="FaderPort 16"/>
    <s v="Main"/>
    <s v="Main"/>
    <s v="Prayer"/>
    <s v="DAW Desk"/>
    <s v="Interface"/>
    <s v="Physical Faders"/>
    <m/>
    <x v="2"/>
    <d v="2023-03-05T00:00:00"/>
    <s v="avshop.ca"/>
    <s v="#328500"/>
    <m/>
    <n v="2023"/>
    <n v="2033"/>
    <s v="N"/>
    <m/>
    <m/>
    <m/>
    <m/>
  </r>
  <r>
    <s v="2308-1105"/>
    <x v="0"/>
    <n v="1"/>
    <n v="67.822599999999994"/>
    <n v="67.822599999999994"/>
    <s v="Logitech"/>
    <s v="G502 Hero"/>
    <s v="Main"/>
    <s v="Main"/>
    <s v="Prayer"/>
    <s v="DAW Desk"/>
    <s v="Peripeheral"/>
    <s v="Mouse"/>
    <m/>
    <x v="2"/>
    <d v="2022-05-18T00:00:00"/>
    <s v="Canada Computers"/>
    <s v="ARRH00286105"/>
    <m/>
    <n v="2022"/>
    <n v="2027"/>
    <s v="N"/>
    <m/>
    <m/>
    <m/>
    <m/>
  </r>
  <r>
    <s v="2308-1104"/>
    <x v="0"/>
    <n v="1"/>
    <m/>
    <m/>
    <s v="Logitech"/>
    <s v="Elite Y-BF38"/>
    <s v="Main"/>
    <s v="Main"/>
    <s v="Prayer"/>
    <s v="DAW Desk"/>
    <s v="Peripeheral"/>
    <s v="Keyboard"/>
    <s v="MCT23315254"/>
    <x v="2"/>
    <m/>
    <m/>
    <m/>
    <m/>
    <m/>
    <m/>
    <s v="N"/>
    <m/>
    <m/>
    <m/>
    <m/>
  </r>
  <r>
    <s v="2308-1106"/>
    <x v="0"/>
    <n v="1"/>
    <n v="364.9787"/>
    <n v="364.9787"/>
    <s v="BenQ"/>
    <s v="28 4K EL2870U"/>
    <s v="Main"/>
    <s v="Main"/>
    <s v="Prayer"/>
    <s v="DAW Desk"/>
    <s v="Monitor"/>
    <s v="4K Monitor - Upper"/>
    <m/>
    <x v="2"/>
    <d v="2022-05-18T00:00:00"/>
    <s v="Canada Computers"/>
    <s v="ARRH00286105"/>
    <m/>
    <n v="2022"/>
    <n v="2027"/>
    <s v="N"/>
    <m/>
    <m/>
    <m/>
    <m/>
  </r>
  <r>
    <s v="2308-1107"/>
    <x v="0"/>
    <n v="1"/>
    <n v="400.00869999999998"/>
    <n v="400.00869999999998"/>
    <s v="BenQ"/>
    <s v="28 4K EL2870U"/>
    <s v="Main"/>
    <s v="Main"/>
    <s v="Prayer"/>
    <s v="DAW Desk"/>
    <s v="Monitor"/>
    <s v="4K Monitor - Lower"/>
    <m/>
    <x v="2"/>
    <d v="2021-09-05T00:00:00"/>
    <s v="Canada Computers"/>
    <s v="ARRH00255415"/>
    <m/>
    <n v="2021"/>
    <n v="2026"/>
    <s v="N"/>
    <m/>
    <m/>
    <m/>
    <m/>
  </r>
  <r>
    <s v="2308-1108"/>
    <x v="0"/>
    <n v="1"/>
    <n v="76.828699999999984"/>
    <n v="76.828699999999984"/>
    <s v="iCan"/>
    <s v="HOIA00014"/>
    <s v="Main"/>
    <s v="Main"/>
    <s v="Prayer"/>
    <s v="DAW Desk"/>
    <s v="Hardware"/>
    <s v="Monitor Arm"/>
    <m/>
    <x v="2"/>
    <m/>
    <m/>
    <m/>
    <m/>
    <m/>
    <m/>
    <s v="N"/>
    <m/>
    <m/>
    <m/>
    <m/>
  </r>
  <r>
    <s v="2308-1109"/>
    <x v="0"/>
    <n v="1"/>
    <n v="76.828699999999984"/>
    <n v="76.828699999999984"/>
    <s v="iCan"/>
    <s v="HOIA00014"/>
    <s v="Main"/>
    <s v="Main"/>
    <s v="Prayer"/>
    <s v="DAW Desk"/>
    <s v="Hardware"/>
    <s v="Monitor Arm"/>
    <m/>
    <x v="2"/>
    <m/>
    <m/>
    <m/>
    <m/>
    <m/>
    <m/>
    <s v="N"/>
    <m/>
    <m/>
    <m/>
    <m/>
  </r>
  <r>
    <s v="2308-1110"/>
    <x v="0"/>
    <n v="1"/>
    <n v="18.07"/>
    <n v="18.07"/>
    <s v="Orico"/>
    <s v="SHC-U3"/>
    <s v="Main"/>
    <s v="Main"/>
    <s v="Prayer"/>
    <s v="DAW Desk"/>
    <s v="Interface"/>
    <s v="USB Hub 4-Port"/>
    <m/>
    <x v="2"/>
    <d v="2023-03-11T00:00:00"/>
    <s v="Canada Computers"/>
    <s v="#ARM00537642"/>
    <m/>
    <n v="2023"/>
    <n v="2033"/>
    <s v="N"/>
    <m/>
    <m/>
    <m/>
    <m/>
  </r>
  <r>
    <s v="2308-1123"/>
    <x v="5"/>
    <n v="1"/>
    <m/>
    <m/>
    <s v="Samsung"/>
    <s v="UNH24H4000BF"/>
    <s v="Main"/>
    <s v="Main"/>
    <s v="Balcony"/>
    <s v="RearDesk"/>
    <s v="Monitor"/>
    <s v="ATEM Multiview"/>
    <s v="03DQ3NHJ300017x"/>
    <x v="2"/>
    <m/>
    <m/>
    <m/>
    <m/>
    <m/>
    <m/>
    <s v="N"/>
    <m/>
    <m/>
    <m/>
    <m/>
  </r>
  <r>
    <s v="2308-1124"/>
    <x v="5"/>
    <n v="1"/>
    <m/>
    <m/>
    <s v="Audinate"/>
    <s v="ADP-DAO-AU-2X0"/>
    <s v="Main"/>
    <s v="Main"/>
    <s v="Balcony"/>
    <s v="RearDesk"/>
    <s v="Interface"/>
    <s v="Audio to ATEM"/>
    <s v="DAO2-AU-529450"/>
    <x v="2"/>
    <m/>
    <m/>
    <m/>
    <m/>
    <m/>
    <m/>
    <s v="N"/>
    <m/>
    <m/>
    <m/>
    <m/>
  </r>
  <r>
    <s v="2308-1203"/>
    <x v="5"/>
    <n v="1"/>
    <m/>
    <m/>
    <s v="Logitech"/>
    <s v="K120"/>
    <s v="Main"/>
    <s v="Main"/>
    <s v="Balcony"/>
    <s v="RearDesk"/>
    <s v="Peripeheral"/>
    <s v="Keyboard"/>
    <s v="1820SC533608"/>
    <x v="2"/>
    <m/>
    <m/>
    <m/>
    <m/>
    <m/>
    <m/>
    <s v="N"/>
    <m/>
    <m/>
    <m/>
    <m/>
  </r>
  <r>
    <s v="2308-1202"/>
    <x v="5"/>
    <n v="1"/>
    <m/>
    <m/>
    <s v="Logitech"/>
    <m/>
    <s v="Main"/>
    <s v="Main"/>
    <s v="Balcony"/>
    <s v="RearDesk"/>
    <s v="Peripeheral"/>
    <s v="Mouse"/>
    <m/>
    <x v="2"/>
    <m/>
    <m/>
    <m/>
    <m/>
    <m/>
    <m/>
    <s v="N"/>
    <m/>
    <m/>
    <m/>
    <m/>
  </r>
  <r>
    <s v="2308-1204"/>
    <x v="5"/>
    <n v="1"/>
    <n v="2.8136999999999999"/>
    <n v="2.8136999999999999"/>
    <s v="AVShop"/>
    <s v="BNCF - BNCF Turnaround"/>
    <s v="Main"/>
    <s v="Main"/>
    <s v="Balcony"/>
    <s v="ZVHU-0001"/>
    <s v="Cable"/>
    <s v="SDI Barrel"/>
    <s v="na"/>
    <x v="2"/>
    <m/>
    <m/>
    <m/>
    <m/>
    <n v="2023"/>
    <m/>
    <s v="N"/>
    <m/>
    <m/>
    <m/>
    <m/>
  </r>
  <r>
    <s v="2308-1205"/>
    <x v="5"/>
    <n v="1"/>
    <n v="2.8136999999999999"/>
    <n v="2.8136999999999999"/>
    <s v="AVShop"/>
    <s v="BNCF - BNCF Turnaround"/>
    <s v="Main"/>
    <s v="Main"/>
    <s v="Balcony"/>
    <s v="ZVHU-0001"/>
    <s v="Cable"/>
    <s v="SDI Barrel"/>
    <s v="na"/>
    <x v="2"/>
    <m/>
    <m/>
    <m/>
    <m/>
    <n v="2023"/>
    <m/>
    <s v="N"/>
    <m/>
    <m/>
    <m/>
    <m/>
  </r>
  <r>
    <s v="2308-1300"/>
    <x v="5"/>
    <n v="1"/>
    <n v="587.59999999999991"/>
    <n v="587.59999999999991"/>
    <s v="DSAN"/>
    <s v="PC-MICRO-AS3"/>
    <s v="Main"/>
    <s v="Main"/>
    <s v="Balcony"/>
    <s v="FrontDesk"/>
    <s v="Peripeheral"/>
    <s v="PerfectCue Micro System - Ultra Small (3-Button) "/>
    <m/>
    <x v="2"/>
    <d v="2023-03-05T00:00:00"/>
    <s v="avshop.ca"/>
    <s v="#328500"/>
    <m/>
    <n v="2023"/>
    <n v="2033"/>
    <s v="N"/>
    <m/>
    <m/>
    <m/>
    <m/>
  </r>
  <r>
    <s v="2308-1301"/>
    <x v="0"/>
    <n v="1"/>
    <n v="281.37"/>
    <n v="281.37"/>
    <s v="Audio-Technica"/>
    <s v="ATH-M50x"/>
    <s v="Main"/>
    <s v="Main"/>
    <s v="Balcony"/>
    <s v="FrontDesk"/>
    <s v="Peripeheral"/>
    <s v="Headphones"/>
    <m/>
    <x v="2"/>
    <d v="2022-05-17T00:00:00"/>
    <s v="avshop.ca"/>
    <s v="#293883"/>
    <m/>
    <n v="2022"/>
    <n v="2032"/>
    <s v="N"/>
    <m/>
    <m/>
    <m/>
    <m/>
  </r>
  <r>
    <s v="2308-1302"/>
    <x v="5"/>
    <n v="1"/>
    <m/>
    <m/>
    <s v="StarTech"/>
    <s v="RKPW161915"/>
    <s v="Main"/>
    <s v="Main"/>
    <s v="Balcony"/>
    <s v="ZVHU-0003"/>
    <s v="Distro"/>
    <s v="Rack mount power distro"/>
    <n v="1222030071"/>
    <x v="2"/>
    <d v="2023-08-11T00:00:00"/>
    <s v="Amazon"/>
    <s v="#701-5652490-6821826"/>
    <m/>
    <m/>
    <m/>
    <s v="N"/>
    <m/>
    <m/>
    <m/>
    <m/>
  </r>
  <r>
    <s v="2308-2900"/>
    <x v="5"/>
    <n v="1"/>
    <m/>
    <m/>
    <s v="Orei"/>
    <s v="UHD-PRO102"/>
    <s v="Main"/>
    <s v="Basement"/>
    <s v="Nursery"/>
    <s v="Wall"/>
    <s v="Interface"/>
    <s v="hdmi splitter"/>
    <n v="230304758"/>
    <x v="2"/>
    <m/>
    <s v="Amazon"/>
    <m/>
    <m/>
    <n v="2023"/>
    <n v="2033"/>
    <s v="N"/>
    <m/>
    <m/>
    <m/>
    <m/>
  </r>
  <r>
    <s v="2309-0914"/>
    <x v="0"/>
    <n v="1"/>
    <n v="594.54999999999995"/>
    <n v="594.54999999999995"/>
    <s v="Behringer"/>
    <s v="EP4000"/>
    <s v="Main"/>
    <s v="Main"/>
    <s v="AVRoom"/>
    <s v="ZAHU-0001"/>
    <s v="Amp"/>
    <s v="Subwoofer amp"/>
    <s v="S220300498A37 "/>
    <x v="2"/>
    <d v="2023-12-06T00:00:00"/>
    <s v="Cosmo"/>
    <s v="#3154893"/>
    <m/>
    <n v="2023"/>
    <n v="2033"/>
    <s v="N"/>
    <m/>
    <m/>
    <m/>
    <m/>
  </r>
  <r>
    <s v="2309-1600"/>
    <x v="5"/>
    <n v="1"/>
    <n v="107.35"/>
    <n v="107.35"/>
    <s v="BMD"/>
    <s v="CONVCMIC/HS03G/WPSU"/>
    <s v="Portable"/>
    <s v="Main"/>
    <s v="Main"/>
    <s v="Desk"/>
    <s v="Interface"/>
    <s v="for Projector (HDMI-SDI)"/>
    <n v="10812274"/>
    <x v="2"/>
    <d v="2023-09-14T00:00:00"/>
    <s v="avshop.ca"/>
    <s v="#350224"/>
    <m/>
    <n v="2023"/>
    <n v="2033"/>
    <s v="N"/>
    <m/>
    <m/>
    <m/>
    <m/>
  </r>
  <r>
    <s v="2309-1601"/>
    <x v="5"/>
    <n v="1"/>
    <n v="118.64999999999999"/>
    <n v="118.64999999999999"/>
    <s v="BMD"/>
    <s v="CONVCMIC/SH03G/WPSU"/>
    <s v="Portable"/>
    <s v="Main"/>
    <s v="Main"/>
    <s v="Desk"/>
    <s v="Interface"/>
    <s v="for Projector (SDI-HDMI)"/>
    <n v="10373375"/>
    <x v="2"/>
    <d v="2023-09-14T00:00:00"/>
    <s v="avshop.ca"/>
    <s v="#350224"/>
    <m/>
    <n v="2023"/>
    <n v="2033"/>
    <s v="N"/>
    <m/>
    <m/>
    <m/>
    <m/>
  </r>
  <r>
    <s v="2307-1821"/>
    <x v="5"/>
    <n v="1"/>
    <m/>
    <m/>
    <s v="unk"/>
    <s v="BNCF - BNCF Turnaround"/>
    <s v="Main"/>
    <s v="Main"/>
    <s v="Balcony"/>
    <s v="unknown"/>
    <s v="Adapter"/>
    <s v="Barrel Connector"/>
    <m/>
    <x v="2"/>
    <m/>
    <m/>
    <m/>
    <s v="unused"/>
    <m/>
    <m/>
    <m/>
    <m/>
    <m/>
    <m/>
    <m/>
  </r>
  <r>
    <s v="youthswitch"/>
    <x v="7"/>
    <n v="1"/>
    <m/>
    <m/>
    <s v="TP-Link"/>
    <s v="TL-SF1005D"/>
    <s v="Portable"/>
    <s v="Main"/>
    <s v="Main"/>
    <s v="SouthWall"/>
    <s v="Switch"/>
    <s v="5-port switch"/>
    <s v="unknown"/>
    <x v="3"/>
    <m/>
    <m/>
    <m/>
    <m/>
    <m/>
    <m/>
    <m/>
    <m/>
    <m/>
    <m/>
    <m/>
  </r>
  <r>
    <s v="NRPU-0001"/>
    <x v="7"/>
    <n v="1"/>
    <m/>
    <m/>
    <s v="D-Link"/>
    <m/>
    <s v="Portable"/>
    <s v="Main"/>
    <s v="Main"/>
    <s v="SouthWall"/>
    <s v="Router"/>
    <s v="Router and WAP"/>
    <s v="unknown"/>
    <x v="3"/>
    <m/>
    <m/>
    <m/>
    <m/>
    <m/>
    <m/>
    <m/>
    <m/>
    <m/>
    <m/>
    <m/>
  </r>
  <r>
    <s v="NAPU-B002"/>
    <x v="7"/>
    <n v="1"/>
    <m/>
    <m/>
    <s v="Ubiquity"/>
    <s v="LOCOM2"/>
    <s v="Portable"/>
    <s v="Main"/>
    <s v="Main"/>
    <s v="SouthWall"/>
    <s v="Link"/>
    <s v="Radio Link"/>
    <m/>
    <x v="3"/>
    <m/>
    <m/>
    <m/>
    <m/>
    <m/>
    <m/>
    <m/>
    <m/>
    <m/>
    <m/>
    <m/>
  </r>
  <r>
    <s v="2309-2503"/>
    <x v="0"/>
    <n v="1"/>
    <n v="30"/>
    <m/>
    <s v="Rodam"/>
    <s v="TD 100"/>
    <s v="Portable"/>
    <s v="Main"/>
    <s v="Main"/>
    <s v="Stage"/>
    <s v="Direct"/>
    <s v="Acoustic Guitar"/>
    <m/>
    <x v="2"/>
    <m/>
    <m/>
    <m/>
    <m/>
    <m/>
    <m/>
    <m/>
    <m/>
    <m/>
    <m/>
    <m/>
  </r>
  <r>
    <s v="2309-2504"/>
    <x v="0"/>
    <n v="1"/>
    <n v="30"/>
    <m/>
    <s v="Rodam"/>
    <s v="TD 100"/>
    <s v="Portable"/>
    <s v="Main"/>
    <s v="Main"/>
    <s v="Stage"/>
    <s v="Direct"/>
    <s v="Keyboard"/>
    <m/>
    <x v="3"/>
    <m/>
    <m/>
    <m/>
    <m/>
    <m/>
    <m/>
    <m/>
    <m/>
    <m/>
    <m/>
    <m/>
  </r>
  <r>
    <s v="youth_snake"/>
    <x v="0"/>
    <n v="1"/>
    <m/>
    <m/>
    <m/>
    <s v="x+3"/>
    <s v="Portable"/>
    <s v="Main"/>
    <s v="Main"/>
    <s v="Stage"/>
    <s v="Cable"/>
    <s v="maybe a 16+3 100 foot snake"/>
    <s v="na"/>
    <x v="3"/>
    <m/>
    <m/>
    <m/>
    <s v="very old"/>
    <m/>
    <n v="2040"/>
    <m/>
    <m/>
    <m/>
    <m/>
    <m/>
  </r>
  <r>
    <s v="2309-3001"/>
    <x v="3"/>
    <n v="1"/>
    <n v="230.11538461538461"/>
    <n v="230.11538461538461"/>
    <s v="ADJ"/>
    <s v="ultrahex bar 12"/>
    <s v="Main"/>
    <s v="Main"/>
    <s v="Sanctuary"/>
    <s v="Stage"/>
    <s v="Fixture"/>
    <s v="Stage Pillar Ch41 / Dmx62"/>
    <s v="na"/>
    <x v="3"/>
    <m/>
    <m/>
    <m/>
    <m/>
    <m/>
    <m/>
    <m/>
    <m/>
    <m/>
    <m/>
    <m/>
  </r>
  <r>
    <s v="2309-3002"/>
    <x v="3"/>
    <n v="1"/>
    <n v="230.11538461538461"/>
    <n v="230.11538461538461"/>
    <s v="ADJ"/>
    <s v="ultrahex bar 12"/>
    <s v="Main"/>
    <s v="Main"/>
    <s v="Sanctuary"/>
    <s v="Stage"/>
    <s v="Fixture"/>
    <s v="Stage Pillar Ch42 / Dmx68"/>
    <s v="na"/>
    <x v="3"/>
    <m/>
    <m/>
    <m/>
    <m/>
    <m/>
    <m/>
    <m/>
    <m/>
    <m/>
    <m/>
    <m/>
  </r>
  <r>
    <s v="2309-3003"/>
    <x v="3"/>
    <n v="1"/>
    <n v="230.11538461538461"/>
    <n v="230.11538461538461"/>
    <s v="ADJ"/>
    <s v="ultrahex bar 12"/>
    <s v="Main"/>
    <s v="Main"/>
    <s v="Sanctuary"/>
    <s v="Stage"/>
    <s v="Fixture"/>
    <s v="Stage Pillar Ch43 / Dmx74"/>
    <s v="na"/>
    <x v="3"/>
    <m/>
    <m/>
    <m/>
    <m/>
    <m/>
    <m/>
    <m/>
    <m/>
    <m/>
    <m/>
    <m/>
  </r>
  <r>
    <s v="2309-3004"/>
    <x v="3"/>
    <n v="1"/>
    <n v="230.11538461538461"/>
    <n v="230.11538461538461"/>
    <s v="ADJ"/>
    <s v="ultrahex bar 12"/>
    <s v="Main"/>
    <s v="Main"/>
    <s v="Sanctuary"/>
    <s v="Stage"/>
    <s v="Fixture"/>
    <s v="Stage Pillar Ch44 / Dmx 80"/>
    <s v="na"/>
    <x v="3"/>
    <m/>
    <m/>
    <m/>
    <m/>
    <m/>
    <m/>
    <m/>
    <m/>
    <m/>
    <m/>
    <m/>
  </r>
  <r>
    <s v="2310-0211"/>
    <x v="3"/>
    <n v="1"/>
    <m/>
    <m/>
    <s v="ADJ"/>
    <s v="DP-415R"/>
    <s v="Main"/>
    <s v="Main"/>
    <s v="Balcony"/>
    <s v="Closet"/>
    <s v="Dimmer"/>
    <s v="4-Channel Dimmer"/>
    <m/>
    <x v="3"/>
    <m/>
    <m/>
    <m/>
    <m/>
    <m/>
    <m/>
    <m/>
    <m/>
    <m/>
    <m/>
    <m/>
  </r>
  <r>
    <s v="2310-0212"/>
    <x v="3"/>
    <n v="1"/>
    <m/>
    <m/>
    <m/>
    <s v="Color-Q"/>
    <s v="Main"/>
    <s v="Main"/>
    <s v="Balcony"/>
    <s v="Closet"/>
    <s v="Control"/>
    <s v="Rotator Controller"/>
    <m/>
    <x v="3"/>
    <m/>
    <m/>
    <m/>
    <m/>
    <m/>
    <m/>
    <m/>
    <m/>
    <m/>
    <m/>
    <m/>
  </r>
  <r>
    <s v="2310-0213"/>
    <x v="3"/>
    <n v="1"/>
    <m/>
    <m/>
    <s v="ADJ"/>
    <s v="DP-415R"/>
    <s v="Main"/>
    <s v="Main"/>
    <s v="AVRoom"/>
    <s v="Door"/>
    <s v="Dimmer"/>
    <s v="4-Channel Dimmer"/>
    <m/>
    <x v="3"/>
    <m/>
    <m/>
    <m/>
    <m/>
    <m/>
    <m/>
    <m/>
    <m/>
    <m/>
    <m/>
    <m/>
  </r>
  <r>
    <s v="2310-0215"/>
    <x v="3"/>
    <n v="1"/>
    <n v="250"/>
    <n v="250"/>
    <s v="Chroma-Q"/>
    <m/>
    <s v="Main"/>
    <s v="Balcony"/>
    <s v="Balcony"/>
    <s v="WestBar"/>
    <s v="Light Modifier"/>
    <s v="Rotators"/>
    <s v="na"/>
    <x v="2"/>
    <m/>
    <s v="Christie"/>
    <m/>
    <s v="Estimate"/>
    <m/>
    <n v="2025"/>
    <s v="N"/>
    <m/>
    <m/>
    <m/>
    <m/>
  </r>
  <r>
    <s v="2310-0216"/>
    <x v="3"/>
    <n v="1"/>
    <n v="250"/>
    <n v="250"/>
    <s v="Chroma-Q"/>
    <m/>
    <s v="Main"/>
    <s v="Balcony"/>
    <s v="Balcony"/>
    <s v="EastBar"/>
    <s v="Light Modifier"/>
    <s v="Rotators"/>
    <s v="na"/>
    <x v="2"/>
    <m/>
    <s v="Christie"/>
    <m/>
    <s v="Estimate"/>
    <m/>
    <n v="2025"/>
    <s v="N"/>
    <m/>
    <m/>
    <m/>
    <m/>
  </r>
  <r>
    <s v="2310-0220"/>
    <x v="3"/>
    <n v="1"/>
    <m/>
    <m/>
    <s v="ETC"/>
    <s v="EDMXC"/>
    <s v="Main"/>
    <s v="Main"/>
    <s v="AVRoom"/>
    <s v="2310-0219"/>
    <s v="Control"/>
    <s v="DMX Scene Controller"/>
    <n v="50035461"/>
    <x v="2"/>
    <d v="2018-09-15T00:00:00"/>
    <s v="Christie"/>
    <m/>
    <m/>
    <n v="2018"/>
    <n v="2033"/>
    <m/>
    <m/>
    <m/>
    <m/>
    <m/>
  </r>
  <r>
    <s v="2310-0219"/>
    <x v="3"/>
    <n v="1"/>
    <m/>
    <m/>
    <s v="Pathway"/>
    <n v="1105"/>
    <s v="Main"/>
    <s v="Main"/>
    <s v="AVRoom"/>
    <s v="Wall"/>
    <s v="Hardware"/>
    <s v="Enclosure"/>
    <s v="E25010"/>
    <x v="3"/>
    <m/>
    <m/>
    <m/>
    <m/>
    <m/>
    <m/>
    <m/>
    <m/>
    <m/>
    <m/>
    <m/>
  </r>
  <r>
    <s v="2310-0501"/>
    <x v="3"/>
    <n v="1"/>
    <m/>
    <m/>
    <s v="ETC"/>
    <s v="EchoAccess Interface "/>
    <s v="Main"/>
    <s v="Attic"/>
    <s v="Bulkhead"/>
    <s v="Near ladder"/>
    <s v="Interface"/>
    <s v="Bluetooth Receiver"/>
    <n v="50075434"/>
    <x v="2"/>
    <d v="2018-09-15T00:00:00"/>
    <s v="Christie"/>
    <m/>
    <m/>
    <n v="2018"/>
    <n v="2033"/>
    <m/>
    <m/>
    <m/>
    <m/>
    <m/>
  </r>
  <r>
    <s v="2310-1601"/>
    <x v="5"/>
    <n v="1"/>
    <m/>
    <m/>
    <s v="unk"/>
    <s v="BNCF - BNCF Turnaround"/>
    <s v="Main"/>
    <s v="Balcony"/>
    <s v="Balcony"/>
    <s v="ZVHU-0001"/>
    <s v="Adapter"/>
    <s v="Pro7 Video Input"/>
    <m/>
    <x v="2"/>
    <m/>
    <m/>
    <m/>
    <s v="Yellow label with suffix only."/>
    <m/>
    <m/>
    <m/>
    <m/>
    <m/>
    <m/>
    <m/>
  </r>
  <r>
    <s v="2310-1700"/>
    <x v="5"/>
    <n v="1"/>
    <n v="1600.07"/>
    <n v="1600.07"/>
    <s v="Sony"/>
    <s v="KD-75X80J"/>
    <s v="Main"/>
    <s v="Main"/>
    <s v="Lobby"/>
    <s v="NorthWall"/>
    <s v="TV"/>
    <s v="Large TV"/>
    <s v="?"/>
    <x v="2"/>
    <d v="2021-11-22T00:00:00"/>
    <s v="Canada Computers"/>
    <s v="ARMU00442542"/>
    <m/>
    <n v="2021"/>
    <n v="2031"/>
    <m/>
    <m/>
    <m/>
    <m/>
    <m/>
  </r>
  <r>
    <s v="2107-2900"/>
    <x v="4"/>
    <n v="1"/>
    <n v="2641.94"/>
    <n v="2641.94"/>
    <s v="Yamaha"/>
    <s v="MODX8"/>
    <s v="Main"/>
    <s v="Main"/>
    <s v="Main"/>
    <s v="Stage"/>
    <s v="Keyboard"/>
    <s v="Synthesizer"/>
    <s v="CANBBM01015"/>
    <x v="2"/>
    <d v="2021-07-29T00:00:00"/>
    <s v="Cosmo"/>
    <s v="2860352"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EF19E8-57F3-2B48-82EF-74B093176CE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3" firstHeaderRow="1" firstDataRow="1" firstDataCol="1"/>
  <pivotFields count="26">
    <pivotField showAll="0"/>
    <pivotField axis="axisRow" showAll="0">
      <items count="9">
        <item x="0"/>
        <item x="3"/>
        <item x="2"/>
        <item x="4"/>
        <item x="7"/>
        <item x="1"/>
        <item x="5"/>
        <item x="6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14"/>
  </rowFields>
  <rowItems count="30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>
      <x v="4"/>
    </i>
    <i r="1">
      <x v="2"/>
    </i>
    <i r="1">
      <x v="3"/>
    </i>
    <i>
      <x v="5"/>
    </i>
    <i r="1">
      <x v="2"/>
    </i>
    <i>
      <x v="6"/>
    </i>
    <i r="1">
      <x/>
    </i>
    <i r="1">
      <x v="1"/>
    </i>
    <i r="1">
      <x v="2"/>
    </i>
    <i>
      <x v="7"/>
    </i>
    <i r="1">
      <x v="3"/>
    </i>
    <i t="grand">
      <x/>
    </i>
  </rowItems>
  <colItems count="1">
    <i/>
  </colItems>
  <dataFields count="1">
    <dataField name="Sum of AcqValue" fld="4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0BCBBE-B5BF-FB49-9CCA-5AB9A96637ED}" name="Table2" displayName="Table2" ref="A1:Z666" totalsRowShown="0" headerRowDxfId="24" dataDxfId="23" tableBorderDxfId="22">
  <autoFilter ref="A1:Z666" xr:uid="{410BCBBE-B5BF-FB49-9CCA-5AB9A96637ED}">
    <filterColumn colId="11">
      <filters>
        <filter val="Other"/>
      </filters>
    </filterColumn>
  </autoFilter>
  <tableColumns count="26">
    <tableColumn id="1" xr3:uid="{15824003-1E43-9F44-AC65-76D2E059163C}" name="AssetTag" dataDxfId="21"/>
    <tableColumn id="2" xr3:uid="{033E187F-6681-984A-9386-45BE164C6A5A}" name="Category" dataDxfId="20"/>
    <tableColumn id="3" xr3:uid="{1163585A-9858-1A4A-873A-2EF50308F9C4}" name="Qty" dataDxfId="19"/>
    <tableColumn id="4" xr3:uid="{71ECCC91-6160-1041-A405-012B7A3BB348}" name="UnitValue" dataDxfId="18"/>
    <tableColumn id="5" xr3:uid="{DF62F125-23F7-8941-B661-2B0813AD13A7}" name="AcqValue" dataDxfId="17"/>
    <tableColumn id="6" xr3:uid="{E916E205-9769-CB42-BC86-C2700239796B}" name="Manufacturer" dataDxfId="16"/>
    <tableColumn id="7" xr3:uid="{F0ED565A-B302-6348-882C-1E60A97C6E84}" name="Model"/>
    <tableColumn id="8" xr3:uid="{7ABB6150-EAF8-CC43-B745-B79B3C7623EF}" name="Building" dataDxfId="15"/>
    <tableColumn id="9" xr3:uid="{F4859D77-E784-9943-B5D1-069BB3AC9F72}" name="Floor" dataDxfId="14"/>
    <tableColumn id="10" xr3:uid="{A6D79F3E-9EF3-244D-BFEA-5380E20C3029}" name="Room" dataDxfId="13"/>
    <tableColumn id="11" xr3:uid="{173C044A-ECAD-3D41-AA8D-1F0CF1834948}" name="Location" dataDxfId="12"/>
    <tableColumn id="12" xr3:uid="{ACCADB8B-C2EF-6B4F-9F97-C16ED1BAEC28}" name="Type" dataDxfId="11"/>
    <tableColumn id="13" xr3:uid="{FFB0C882-BD9C-1C43-BF04-6FE6351CAE55}" name="Desc"/>
    <tableColumn id="14" xr3:uid="{51686D3A-E6A1-1D46-B2D5-CB80451C368A}" name="SN" dataDxfId="10"/>
    <tableColumn id="15" xr3:uid="{17D67F8D-909F-3346-89E4-0B23DF58215C}" name="InService" dataDxfId="9"/>
    <tableColumn id="16" xr3:uid="{6750A38A-D8C6-FF4B-A50D-2D4A879AC990}" name="PurcDate"/>
    <tableColumn id="17" xr3:uid="{F15BC1EE-AA38-194D-88A0-F37BBBC2DF45}" name="PurcFrom" dataDxfId="8"/>
    <tableColumn id="18" xr3:uid="{7F390503-A1BE-934A-8DA6-26EF6A35D3A5}" name="Invoice" dataDxfId="7"/>
    <tableColumn id="19" xr3:uid="{F6550597-75CC-EB4B-8BF3-8DCB2E542997}" name="Comments"/>
    <tableColumn id="20" xr3:uid="{148CDB77-397C-CE4D-90A9-C060BA831E1B}" name="AcqYear" dataDxfId="6"/>
    <tableColumn id="21" xr3:uid="{A516BE05-2F13-1044-9758-227B0BF747CC}" name="EolYear" dataDxfId="5"/>
    <tableColumn id="22" xr3:uid="{B676CB4D-3F99-6F40-BD71-C4FF62C00BE6}" name="Disposition" dataDxfId="4"/>
    <tableColumn id="23" xr3:uid="{192971F2-0FC7-EB4E-9A84-B8F1FBF76C6B}" name="DisposedYear" dataDxfId="3"/>
    <tableColumn id="24" xr3:uid="{CF8D3AA7-7386-8E42-8E0E-F870BFC8B569}" name="DisposedValue" dataDxfId="2"/>
    <tableColumn id="25" xr3:uid="{0F38D169-D9F8-5A42-BC2D-0D28880D039F}" name="DisposedComment" dataDxfId="1"/>
    <tableColumn id="26" xr3:uid="{258DFE96-340F-FA4F-9834-7BB35793D51A}" name="DispositionDestinat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hyperlink" Target="https://www.amazon.ca/gp/r.html?C=2JG4V7T7UJ2XJ&amp;K=1BOJJ9PRBEE3G&amp;M=urn:rtn:msg:201712291030225814345cda7a4b838d11445d0770p0na&amp;R=1C0VJYLRMNEY8&amp;T=C&amp;U=https%3A%2F%2Fwww.amazon.ca%2Fdp%2FB00IITT2FO%2Fref%3Dpe_3034960_236394800_TE_dp_2&amp;H=MQ22K8FPA3MBEWQCBLJRVBTJSN8A&amp;ref_=pe_3034960_236394800_TE_dp_2" TargetMode="External"/><Relationship Id="rId1" Type="http://schemas.openxmlformats.org/officeDocument/2006/relationships/hyperlink" Target="https://www.amazon.ca/gp/r.html?C=1E76I0P6WDIU3&amp;K=A2CFVUXVOOSFNX&amp;R=1C0VJYLRMNEY8&amp;T=C&amp;U=https%3A%2F%2Fwww.amazon.ca%2Fgp%2Fcss%2Fsummary%2Fedit.html%2Fref%3Dpe_386430_30332290_TE_3p_od_tn%3Fie%3DUTF8%26orderID%3D701-2548417-7373842&amp;A=QSRGI8YCIFQP3ZATWMBZ0QBXLCSA&amp;H=XQZLRW0XWDEHDMF8GFAFYYEJPA4A&amp;ref_=pe_386430_30332290_TE_3p_od_t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0240C-AD45-2D41-859E-DF27163EA230}">
  <dimension ref="A3:B33"/>
  <sheetViews>
    <sheetView workbookViewId="0">
      <selection activeCell="B4" sqref="B4:B33"/>
    </sheetView>
  </sheetViews>
  <sheetFormatPr baseColWidth="10" defaultRowHeight="16"/>
  <cols>
    <col min="1" max="1" width="13" bestFit="1" customWidth="1"/>
    <col min="2" max="2" width="15.1640625" bestFit="1" customWidth="1"/>
  </cols>
  <sheetData>
    <row r="3" spans="1:2">
      <c r="A3" s="83" t="s">
        <v>1613</v>
      </c>
      <c r="B3" t="s">
        <v>1616</v>
      </c>
    </row>
    <row r="4" spans="1:2">
      <c r="A4" s="2" t="s">
        <v>8</v>
      </c>
      <c r="B4" s="85">
        <v>230423.57609999998</v>
      </c>
    </row>
    <row r="5" spans="1:2">
      <c r="A5" s="84" t="s">
        <v>0</v>
      </c>
      <c r="B5" s="85">
        <v>58987</v>
      </c>
    </row>
    <row r="6" spans="1:2">
      <c r="A6" s="84" t="s">
        <v>935</v>
      </c>
      <c r="B6" s="85">
        <v>18657.5</v>
      </c>
    </row>
    <row r="7" spans="1:2">
      <c r="A7" s="84" t="s">
        <v>262</v>
      </c>
      <c r="B7" s="85">
        <v>152779.07609999998</v>
      </c>
    </row>
    <row r="8" spans="1:2">
      <c r="A8" s="84" t="s">
        <v>1614</v>
      </c>
      <c r="B8" s="85"/>
    </row>
    <row r="9" spans="1:2">
      <c r="A9" s="2" t="s">
        <v>357</v>
      </c>
      <c r="B9" s="85">
        <v>97006.701052631572</v>
      </c>
    </row>
    <row r="10" spans="1:2">
      <c r="A10" s="84" t="s">
        <v>0</v>
      </c>
      <c r="B10" s="85">
        <v>35652.6</v>
      </c>
    </row>
    <row r="11" spans="1:2">
      <c r="A11" s="84" t="s">
        <v>935</v>
      </c>
      <c r="B11" s="85">
        <v>25</v>
      </c>
    </row>
    <row r="12" spans="1:2">
      <c r="A12" s="84" t="s">
        <v>262</v>
      </c>
      <c r="B12" s="85">
        <v>60408.639514170049</v>
      </c>
    </row>
    <row r="13" spans="1:2">
      <c r="A13" s="84" t="s">
        <v>1614</v>
      </c>
      <c r="B13" s="85">
        <v>920.46153846153845</v>
      </c>
    </row>
    <row r="14" spans="1:2">
      <c r="A14" s="2" t="s">
        <v>250</v>
      </c>
      <c r="B14" s="85">
        <v>6621</v>
      </c>
    </row>
    <row r="15" spans="1:2">
      <c r="A15" s="84" t="s">
        <v>935</v>
      </c>
      <c r="B15" s="85">
        <v>987</v>
      </c>
    </row>
    <row r="16" spans="1:2">
      <c r="A16" s="84" t="s">
        <v>262</v>
      </c>
      <c r="B16" s="85">
        <v>200</v>
      </c>
    </row>
    <row r="17" spans="1:2">
      <c r="A17" s="84" t="s">
        <v>1614</v>
      </c>
      <c r="B17" s="85">
        <v>5434</v>
      </c>
    </row>
    <row r="18" spans="1:2">
      <c r="A18" s="2" t="s">
        <v>1015</v>
      </c>
      <c r="B18" s="85">
        <v>36664.94</v>
      </c>
    </row>
    <row r="19" spans="1:2">
      <c r="A19" s="84" t="s">
        <v>0</v>
      </c>
      <c r="B19" s="85">
        <v>700</v>
      </c>
    </row>
    <row r="20" spans="1:2">
      <c r="A20" s="84" t="s">
        <v>935</v>
      </c>
      <c r="B20" s="85">
        <v>3403</v>
      </c>
    </row>
    <row r="21" spans="1:2">
      <c r="A21" s="84" t="s">
        <v>262</v>
      </c>
      <c r="B21" s="85">
        <v>32561.94</v>
      </c>
    </row>
    <row r="22" spans="1:2">
      <c r="A22" s="2" t="s">
        <v>103</v>
      </c>
      <c r="B22" s="85">
        <v>4367.4951999999994</v>
      </c>
    </row>
    <row r="23" spans="1:2">
      <c r="A23" s="84" t="s">
        <v>262</v>
      </c>
      <c r="B23" s="85">
        <v>4299.3674999999994</v>
      </c>
    </row>
    <row r="24" spans="1:2">
      <c r="A24" s="84" t="s">
        <v>1614</v>
      </c>
      <c r="B24" s="85">
        <v>68.12769999999999</v>
      </c>
    </row>
    <row r="25" spans="1:2">
      <c r="A25" s="2" t="s">
        <v>1541</v>
      </c>
      <c r="B25" s="85">
        <v>3089.876299999999</v>
      </c>
    </row>
    <row r="26" spans="1:2">
      <c r="A26" s="84" t="s">
        <v>262</v>
      </c>
      <c r="B26" s="85">
        <v>3089.876299999999</v>
      </c>
    </row>
    <row r="27" spans="1:2">
      <c r="A27" s="2" t="s">
        <v>25</v>
      </c>
      <c r="B27" s="85">
        <v>129089.80440000004</v>
      </c>
    </row>
    <row r="28" spans="1:2">
      <c r="A28" s="84" t="s">
        <v>0</v>
      </c>
      <c r="B28" s="85">
        <v>43272.067200000005</v>
      </c>
    </row>
    <row r="29" spans="1:2">
      <c r="A29" s="84" t="s">
        <v>935</v>
      </c>
      <c r="B29" s="85">
        <v>1706</v>
      </c>
    </row>
    <row r="30" spans="1:2">
      <c r="A30" s="84" t="s">
        <v>262</v>
      </c>
      <c r="B30" s="85">
        <v>84111.737200000032</v>
      </c>
    </row>
    <row r="31" spans="1:2">
      <c r="A31" s="2" t="s">
        <v>1614</v>
      </c>
      <c r="B31" s="85"/>
    </row>
    <row r="32" spans="1:2">
      <c r="A32" s="84" t="s">
        <v>1614</v>
      </c>
      <c r="B32" s="85"/>
    </row>
    <row r="33" spans="1:2">
      <c r="A33" s="2" t="s">
        <v>1615</v>
      </c>
      <c r="B33" s="85">
        <v>507263.39305263164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6F6FB-C032-6D4B-B85E-47E7F7D95CFE}">
  <dimension ref="A1:Z1048576"/>
  <sheetViews>
    <sheetView tabSelected="1" zoomScale="150" zoomScaleNormal="160" workbookViewId="0">
      <pane xSplit="1" ySplit="1" topLeftCell="B139" activePane="bottomRight" state="frozen"/>
      <selection pane="topRight" activeCell="B1" sqref="B1"/>
      <selection pane="bottomLeft" activeCell="A2" sqref="A2"/>
      <selection pane="bottomRight" activeCell="L126" sqref="L126:L127"/>
    </sheetView>
  </sheetViews>
  <sheetFormatPr baseColWidth="10" defaultRowHeight="16" zeroHeight="1"/>
  <cols>
    <col min="1" max="1" width="14.83203125" style="3" bestFit="1" customWidth="1"/>
    <col min="2" max="2" width="10.83203125" customWidth="1"/>
    <col min="3" max="3" width="6" customWidth="1"/>
    <col min="4" max="4" width="11" style="92" customWidth="1"/>
    <col min="5" max="5" width="10.83203125" style="92" customWidth="1"/>
    <col min="6" max="6" width="16.83203125" customWidth="1"/>
    <col min="7" max="7" width="16.33203125" customWidth="1"/>
    <col min="8" max="8" width="9.6640625" customWidth="1"/>
    <col min="9" max="9" width="7.6640625" customWidth="1"/>
    <col min="10" max="10" width="8.5" customWidth="1"/>
    <col min="11" max="11" width="13.1640625" bestFit="1" customWidth="1"/>
    <col min="12" max="12" width="9" customWidth="1"/>
    <col min="13" max="13" width="31.83203125" customWidth="1"/>
    <col min="14" max="14" width="16" style="2" customWidth="1"/>
    <col min="15" max="17" width="10.83203125" customWidth="1"/>
    <col min="18" max="18" width="23.1640625" customWidth="1"/>
    <col min="19" max="19" width="46" bestFit="1" customWidth="1"/>
    <col min="22" max="22" width="14.1640625" style="1" bestFit="1" customWidth="1"/>
    <col min="23" max="23" width="17.83203125" style="1" bestFit="1" customWidth="1"/>
    <col min="24" max="24" width="16.1640625" bestFit="1" customWidth="1"/>
    <col min="25" max="25" width="20.6640625" customWidth="1"/>
    <col min="26" max="26" width="21.83203125" customWidth="1"/>
  </cols>
  <sheetData>
    <row r="1" spans="1:26" s="6" customFormat="1">
      <c r="A1" s="79" t="s">
        <v>1501</v>
      </c>
      <c r="B1" s="80" t="s">
        <v>1500</v>
      </c>
      <c r="C1" s="80" t="s">
        <v>1499</v>
      </c>
      <c r="D1" s="90" t="s">
        <v>1498</v>
      </c>
      <c r="E1" s="90" t="s">
        <v>1497</v>
      </c>
      <c r="F1" s="80" t="s">
        <v>1496</v>
      </c>
      <c r="G1" s="80" t="s">
        <v>1495</v>
      </c>
      <c r="H1" s="80" t="s">
        <v>1494</v>
      </c>
      <c r="I1" s="80" t="s">
        <v>397</v>
      </c>
      <c r="J1" s="80" t="s">
        <v>937</v>
      </c>
      <c r="K1" s="80" t="s">
        <v>1493</v>
      </c>
      <c r="L1" s="80" t="s">
        <v>1492</v>
      </c>
      <c r="M1" s="80" t="s">
        <v>1491</v>
      </c>
      <c r="N1" s="81" t="s">
        <v>1490</v>
      </c>
      <c r="O1" s="80" t="s">
        <v>1489</v>
      </c>
      <c r="P1" s="80" t="s">
        <v>1488</v>
      </c>
      <c r="Q1" s="80" t="s">
        <v>1487</v>
      </c>
      <c r="R1" s="80" t="s">
        <v>1486</v>
      </c>
      <c r="S1" s="80" t="s">
        <v>1485</v>
      </c>
      <c r="T1" s="80" t="s">
        <v>1484</v>
      </c>
      <c r="U1" s="80" t="s">
        <v>1483</v>
      </c>
      <c r="V1" s="82" t="s">
        <v>1482</v>
      </c>
      <c r="W1" s="82" t="s">
        <v>1481</v>
      </c>
      <c r="X1" s="80" t="s">
        <v>1480</v>
      </c>
      <c r="Y1" s="80" t="s">
        <v>1479</v>
      </c>
      <c r="Z1" s="80" t="s">
        <v>1478</v>
      </c>
    </row>
    <row r="2" spans="1:26" hidden="1">
      <c r="A2" s="7"/>
      <c r="B2" s="7" t="s">
        <v>8</v>
      </c>
      <c r="C2" s="7">
        <v>1</v>
      </c>
      <c r="D2" s="7">
        <v>1</v>
      </c>
      <c r="E2" s="7">
        <f>Table2[[#This Row],[UnitValue]]*Table2[[#This Row],[Qty]]</f>
        <v>1</v>
      </c>
      <c r="F2" s="7" t="s">
        <v>952</v>
      </c>
      <c r="G2" s="7"/>
      <c r="H2" s="7"/>
      <c r="I2" s="7"/>
      <c r="J2" s="7"/>
      <c r="K2" s="7"/>
      <c r="L2" s="7" t="s">
        <v>1001</v>
      </c>
      <c r="M2" s="7" t="s">
        <v>1477</v>
      </c>
      <c r="N2" s="8"/>
      <c r="O2" s="7" t="s">
        <v>935</v>
      </c>
      <c r="P2" s="7"/>
      <c r="Q2" s="7"/>
      <c r="R2" s="7"/>
      <c r="S2" s="7"/>
      <c r="T2" s="7"/>
      <c r="U2" s="7">
        <v>2050</v>
      </c>
      <c r="V2" s="9" t="s">
        <v>0</v>
      </c>
      <c r="W2" s="7"/>
      <c r="X2" s="7"/>
      <c r="Y2" s="7"/>
      <c r="Z2" s="7"/>
    </row>
    <row r="3" spans="1:26" hidden="1">
      <c r="A3" s="10"/>
      <c r="B3" s="10" t="s">
        <v>8</v>
      </c>
      <c r="C3" s="10">
        <v>0</v>
      </c>
      <c r="D3" s="10">
        <v>0.5</v>
      </c>
      <c r="E3" s="7">
        <f>Table2[[#This Row],[UnitValue]]*Table2[[#This Row],[Qty]]</f>
        <v>0</v>
      </c>
      <c r="F3" s="10"/>
      <c r="G3" s="10"/>
      <c r="H3" s="10"/>
      <c r="I3" s="10"/>
      <c r="J3" s="10"/>
      <c r="K3" s="10"/>
      <c r="L3" s="10" t="s">
        <v>1001</v>
      </c>
      <c r="M3" s="10" t="s">
        <v>1476</v>
      </c>
      <c r="N3" s="11"/>
      <c r="O3" s="10" t="s">
        <v>935</v>
      </c>
      <c r="P3" s="10"/>
      <c r="Q3" s="10"/>
      <c r="R3" s="10"/>
      <c r="S3" s="10"/>
      <c r="T3" s="10"/>
      <c r="U3" s="10">
        <v>2050</v>
      </c>
      <c r="V3" s="12" t="s">
        <v>0</v>
      </c>
      <c r="W3" s="10"/>
      <c r="X3" s="10"/>
      <c r="Y3" s="10"/>
      <c r="Z3" s="10"/>
    </row>
    <row r="4" spans="1:26" hidden="1">
      <c r="A4" s="7"/>
      <c r="B4" s="7" t="s">
        <v>8</v>
      </c>
      <c r="C4" s="7">
        <v>1</v>
      </c>
      <c r="D4" s="7">
        <v>0.5</v>
      </c>
      <c r="E4" s="7">
        <f>Table2[[#This Row],[UnitValue]]*Table2[[#This Row],[Qty]]</f>
        <v>0.5</v>
      </c>
      <c r="F4" s="7"/>
      <c r="G4" s="7"/>
      <c r="H4" s="7"/>
      <c r="I4" s="7"/>
      <c r="J4" s="7"/>
      <c r="K4" s="7"/>
      <c r="L4" s="7" t="s">
        <v>1001</v>
      </c>
      <c r="M4" s="7" t="s">
        <v>1475</v>
      </c>
      <c r="N4" s="8"/>
      <c r="O4" s="7" t="s">
        <v>935</v>
      </c>
      <c r="P4" s="7"/>
      <c r="Q4" s="7"/>
      <c r="R4" s="7"/>
      <c r="S4" s="7"/>
      <c r="T4" s="7"/>
      <c r="U4" s="7">
        <v>2050</v>
      </c>
      <c r="V4" s="9" t="s">
        <v>0</v>
      </c>
      <c r="W4" s="7"/>
      <c r="X4" s="7"/>
      <c r="Y4" s="7"/>
      <c r="Z4" s="7"/>
    </row>
    <row r="5" spans="1:26" hidden="1">
      <c r="A5" s="10"/>
      <c r="B5" s="10" t="s">
        <v>8</v>
      </c>
      <c r="C5" s="10">
        <v>1</v>
      </c>
      <c r="D5" s="10">
        <v>0.5</v>
      </c>
      <c r="E5" s="7">
        <f>Table2[[#This Row],[UnitValue]]*Table2[[#This Row],[Qty]]</f>
        <v>0.5</v>
      </c>
      <c r="F5" s="10"/>
      <c r="G5" s="10"/>
      <c r="H5" s="10"/>
      <c r="I5" s="10"/>
      <c r="J5" s="10"/>
      <c r="K5" s="10"/>
      <c r="L5" s="10" t="s">
        <v>1001</v>
      </c>
      <c r="M5" s="10" t="s">
        <v>1474</v>
      </c>
      <c r="N5" s="11"/>
      <c r="O5" s="10" t="s">
        <v>935</v>
      </c>
      <c r="P5" s="10"/>
      <c r="Q5" s="10"/>
      <c r="R5" s="10"/>
      <c r="S5" s="10"/>
      <c r="T5" s="10"/>
      <c r="U5" s="10">
        <v>2050</v>
      </c>
      <c r="V5" s="12" t="s">
        <v>0</v>
      </c>
      <c r="W5" s="10"/>
      <c r="X5" s="10"/>
      <c r="Y5" s="10"/>
      <c r="Z5" s="10"/>
    </row>
    <row r="6" spans="1:26" hidden="1">
      <c r="A6" s="7"/>
      <c r="B6" s="7" t="s">
        <v>8</v>
      </c>
      <c r="C6" s="7">
        <v>1</v>
      </c>
      <c r="D6" s="7">
        <v>50</v>
      </c>
      <c r="E6" s="7">
        <f>Table2[[#This Row],[UnitValue]]*Table2[[#This Row],[Qty]]</f>
        <v>50</v>
      </c>
      <c r="F6" s="7"/>
      <c r="G6" s="7"/>
      <c r="H6" s="7"/>
      <c r="I6" s="7"/>
      <c r="J6" s="7"/>
      <c r="K6" s="7"/>
      <c r="L6" s="7" t="s">
        <v>1001</v>
      </c>
      <c r="M6" s="7" t="s">
        <v>1473</v>
      </c>
      <c r="N6" s="8"/>
      <c r="O6" s="7" t="s">
        <v>935</v>
      </c>
      <c r="P6" s="7"/>
      <c r="Q6" s="7"/>
      <c r="R6" s="7"/>
      <c r="S6" s="7"/>
      <c r="T6" s="7"/>
      <c r="U6" s="7">
        <v>2030</v>
      </c>
      <c r="V6" s="9" t="s">
        <v>0</v>
      </c>
      <c r="W6" s="7"/>
      <c r="X6" s="7"/>
      <c r="Y6" s="7"/>
      <c r="Z6" s="7"/>
    </row>
    <row r="7" spans="1:26" hidden="1">
      <c r="A7" s="10"/>
      <c r="B7" s="10" t="s">
        <v>8</v>
      </c>
      <c r="C7" s="10">
        <v>0</v>
      </c>
      <c r="D7" s="10">
        <v>0.5</v>
      </c>
      <c r="E7" s="7">
        <f>Table2[[#This Row],[UnitValue]]*Table2[[#This Row],[Qty]]</f>
        <v>0</v>
      </c>
      <c r="F7" s="10"/>
      <c r="G7" s="10"/>
      <c r="H7" s="10"/>
      <c r="I7" s="10"/>
      <c r="J7" s="10"/>
      <c r="K7" s="10"/>
      <c r="L7" s="10" t="s">
        <v>1001</v>
      </c>
      <c r="M7" s="10" t="s">
        <v>1472</v>
      </c>
      <c r="N7" s="11"/>
      <c r="O7" s="10" t="s">
        <v>935</v>
      </c>
      <c r="P7" s="10"/>
      <c r="Q7" s="10"/>
      <c r="R7" s="10"/>
      <c r="S7" s="10"/>
      <c r="T7" s="10"/>
      <c r="U7" s="10">
        <v>2050</v>
      </c>
      <c r="V7" s="12" t="s">
        <v>0</v>
      </c>
      <c r="W7" s="10"/>
      <c r="X7" s="10"/>
      <c r="Y7" s="10"/>
      <c r="Z7" s="10"/>
    </row>
    <row r="8" spans="1:26" hidden="1">
      <c r="A8" s="7"/>
      <c r="B8" s="7" t="s">
        <v>8</v>
      </c>
      <c r="C8" s="7">
        <v>1</v>
      </c>
      <c r="D8" s="7">
        <v>0.5</v>
      </c>
      <c r="E8" s="7">
        <f>Table2[[#This Row],[UnitValue]]*Table2[[#This Row],[Qty]]</f>
        <v>0.5</v>
      </c>
      <c r="F8" s="7"/>
      <c r="G8" s="7"/>
      <c r="H8" s="7"/>
      <c r="I8" s="7"/>
      <c r="J8" s="7"/>
      <c r="K8" s="7"/>
      <c r="L8" s="7" t="s">
        <v>1001</v>
      </c>
      <c r="M8" s="7" t="s">
        <v>1471</v>
      </c>
      <c r="N8" s="8"/>
      <c r="O8" s="7" t="s">
        <v>935</v>
      </c>
      <c r="P8" s="7"/>
      <c r="Q8" s="7"/>
      <c r="R8" s="7"/>
      <c r="S8" s="7"/>
      <c r="T8" s="7"/>
      <c r="U8" s="7">
        <v>2050</v>
      </c>
      <c r="V8" s="9" t="s">
        <v>0</v>
      </c>
      <c r="W8" s="7"/>
      <c r="X8" s="7"/>
      <c r="Y8" s="7"/>
      <c r="Z8" s="7"/>
    </row>
    <row r="9" spans="1:26" hidden="1">
      <c r="A9" s="10"/>
      <c r="B9" s="10" t="s">
        <v>8</v>
      </c>
      <c r="C9" s="10">
        <v>1</v>
      </c>
      <c r="D9" s="10">
        <v>0.5</v>
      </c>
      <c r="E9" s="7">
        <f>Table2[[#This Row],[UnitValue]]*Table2[[#This Row],[Qty]]</f>
        <v>0.5</v>
      </c>
      <c r="F9" s="10"/>
      <c r="G9" s="10"/>
      <c r="H9" s="10"/>
      <c r="I9" s="10"/>
      <c r="J9" s="10"/>
      <c r="K9" s="10"/>
      <c r="L9" s="10" t="s">
        <v>1001</v>
      </c>
      <c r="M9" s="10" t="s">
        <v>1470</v>
      </c>
      <c r="N9" s="11"/>
      <c r="O9" s="10" t="s">
        <v>935</v>
      </c>
      <c r="P9" s="10"/>
      <c r="Q9" s="10"/>
      <c r="R9" s="10"/>
      <c r="S9" s="10"/>
      <c r="T9" s="10"/>
      <c r="U9" s="10">
        <v>2050</v>
      </c>
      <c r="V9" s="12" t="s">
        <v>0</v>
      </c>
      <c r="W9" s="10"/>
      <c r="X9" s="10"/>
      <c r="Y9" s="10"/>
      <c r="Z9" s="10"/>
    </row>
    <row r="10" spans="1:26" hidden="1">
      <c r="A10" s="7"/>
      <c r="B10" s="7" t="s">
        <v>8</v>
      </c>
      <c r="C10" s="7">
        <v>2</v>
      </c>
      <c r="D10" s="7">
        <v>0.5</v>
      </c>
      <c r="E10" s="7">
        <f>Table2[[#This Row],[UnitValue]]*Table2[[#This Row],[Qty]]</f>
        <v>1</v>
      </c>
      <c r="F10" s="7"/>
      <c r="G10" s="7"/>
      <c r="H10" s="7"/>
      <c r="I10" s="7"/>
      <c r="J10" s="7"/>
      <c r="K10" s="7"/>
      <c r="L10" s="7" t="s">
        <v>1001</v>
      </c>
      <c r="M10" s="7" t="s">
        <v>1469</v>
      </c>
      <c r="N10" s="8"/>
      <c r="O10" s="7" t="s">
        <v>935</v>
      </c>
      <c r="P10" s="7"/>
      <c r="Q10" s="7"/>
      <c r="R10" s="7"/>
      <c r="S10" s="7"/>
      <c r="T10" s="7"/>
      <c r="U10" s="7">
        <v>2050</v>
      </c>
      <c r="V10" s="9" t="s">
        <v>0</v>
      </c>
      <c r="W10" s="7"/>
      <c r="X10" s="7"/>
      <c r="Y10" s="7"/>
      <c r="Z10" s="7"/>
    </row>
    <row r="11" spans="1:26" hidden="1">
      <c r="A11" s="10"/>
      <c r="B11" s="10" t="s">
        <v>8</v>
      </c>
      <c r="C11" s="10">
        <v>1</v>
      </c>
      <c r="D11" s="10">
        <v>0.5</v>
      </c>
      <c r="E11" s="7">
        <f>Table2[[#This Row],[UnitValue]]*Table2[[#This Row],[Qty]]</f>
        <v>0.5</v>
      </c>
      <c r="F11" s="10"/>
      <c r="G11" s="10"/>
      <c r="H11" s="10"/>
      <c r="I11" s="10"/>
      <c r="J11" s="10"/>
      <c r="K11" s="10"/>
      <c r="L11" s="10" t="s">
        <v>1001</v>
      </c>
      <c r="M11" s="10" t="s">
        <v>1468</v>
      </c>
      <c r="N11" s="11"/>
      <c r="O11" s="10" t="s">
        <v>935</v>
      </c>
      <c r="P11" s="10"/>
      <c r="Q11" s="10"/>
      <c r="R11" s="10"/>
      <c r="S11" s="10"/>
      <c r="T11" s="10"/>
      <c r="U11" s="10">
        <v>2050</v>
      </c>
      <c r="V11" s="12" t="s">
        <v>0</v>
      </c>
      <c r="W11" s="10"/>
      <c r="X11" s="10"/>
      <c r="Y11" s="10"/>
      <c r="Z11" s="10"/>
    </row>
    <row r="12" spans="1:26" hidden="1">
      <c r="A12" s="7"/>
      <c r="B12" s="7" t="s">
        <v>8</v>
      </c>
      <c r="C12" s="7">
        <v>1</v>
      </c>
      <c r="D12" s="7">
        <v>0.5</v>
      </c>
      <c r="E12" s="7">
        <f>Table2[[#This Row],[UnitValue]]*Table2[[#This Row],[Qty]]</f>
        <v>0.5</v>
      </c>
      <c r="F12" s="7"/>
      <c r="G12" s="7"/>
      <c r="H12" s="7"/>
      <c r="I12" s="7"/>
      <c r="J12" s="7"/>
      <c r="K12" s="7"/>
      <c r="L12" s="7" t="s">
        <v>1001</v>
      </c>
      <c r="M12" s="7" t="s">
        <v>1467</v>
      </c>
      <c r="N12" s="8"/>
      <c r="O12" s="7" t="s">
        <v>935</v>
      </c>
      <c r="P12" s="7"/>
      <c r="Q12" s="7"/>
      <c r="R12" s="7"/>
      <c r="S12" s="7"/>
      <c r="T12" s="7"/>
      <c r="U12" s="7">
        <v>2050</v>
      </c>
      <c r="V12" s="9" t="s">
        <v>0</v>
      </c>
      <c r="W12" s="7"/>
      <c r="X12" s="7"/>
      <c r="Y12" s="7"/>
      <c r="Z12" s="7"/>
    </row>
    <row r="13" spans="1:26" hidden="1">
      <c r="A13" s="10"/>
      <c r="B13" s="10" t="s">
        <v>8</v>
      </c>
      <c r="C13" s="10">
        <v>3</v>
      </c>
      <c r="D13" s="10">
        <v>0.5</v>
      </c>
      <c r="E13" s="7">
        <f>Table2[[#This Row],[UnitValue]]*Table2[[#This Row],[Qty]]</f>
        <v>1.5</v>
      </c>
      <c r="F13" s="10"/>
      <c r="G13" s="10"/>
      <c r="H13" s="10"/>
      <c r="I13" s="10"/>
      <c r="J13" s="10"/>
      <c r="K13" s="10"/>
      <c r="L13" s="10" t="s">
        <v>1001</v>
      </c>
      <c r="M13" s="10" t="s">
        <v>1466</v>
      </c>
      <c r="N13" s="11"/>
      <c r="O13" s="10" t="s">
        <v>935</v>
      </c>
      <c r="P13" s="10"/>
      <c r="Q13" s="10"/>
      <c r="R13" s="10"/>
      <c r="S13" s="10"/>
      <c r="T13" s="10"/>
      <c r="U13" s="10">
        <v>2050</v>
      </c>
      <c r="V13" s="12" t="s">
        <v>0</v>
      </c>
      <c r="W13" s="10"/>
      <c r="X13" s="10"/>
      <c r="Y13" s="10"/>
      <c r="Z13" s="10"/>
    </row>
    <row r="14" spans="1:26" hidden="1">
      <c r="A14" s="7"/>
      <c r="B14" s="7" t="s">
        <v>8</v>
      </c>
      <c r="C14" s="7">
        <v>2</v>
      </c>
      <c r="D14" s="7">
        <v>10</v>
      </c>
      <c r="E14" s="7">
        <f>Table2[[#This Row],[UnitValue]]*Table2[[#This Row],[Qty]]</f>
        <v>20</v>
      </c>
      <c r="F14" s="7"/>
      <c r="G14" s="7"/>
      <c r="H14" s="7"/>
      <c r="I14" s="7"/>
      <c r="J14" s="7"/>
      <c r="K14" s="7"/>
      <c r="L14" s="7" t="s">
        <v>1001</v>
      </c>
      <c r="M14" s="7" t="s">
        <v>1465</v>
      </c>
      <c r="N14" s="8"/>
      <c r="O14" s="7" t="s">
        <v>935</v>
      </c>
      <c r="P14" s="7"/>
      <c r="Q14" s="7"/>
      <c r="R14" s="7"/>
      <c r="S14" s="7"/>
      <c r="T14" s="7"/>
      <c r="U14" s="7">
        <v>2050</v>
      </c>
      <c r="V14" s="9" t="s">
        <v>0</v>
      </c>
      <c r="W14" s="7"/>
      <c r="X14" s="7"/>
      <c r="Y14" s="7"/>
      <c r="Z14" s="7"/>
    </row>
    <row r="15" spans="1:26" hidden="1">
      <c r="A15" s="10"/>
      <c r="B15" s="10" t="s">
        <v>8</v>
      </c>
      <c r="C15" s="10">
        <v>1</v>
      </c>
      <c r="D15" s="10">
        <v>1</v>
      </c>
      <c r="E15" s="7">
        <f>Table2[[#This Row],[UnitValue]]*Table2[[#This Row],[Qty]]</f>
        <v>1</v>
      </c>
      <c r="F15" s="10"/>
      <c r="G15" s="10"/>
      <c r="H15" s="10"/>
      <c r="I15" s="10"/>
      <c r="J15" s="10"/>
      <c r="K15" s="10"/>
      <c r="L15" s="10" t="s">
        <v>1001</v>
      </c>
      <c r="M15" s="10" t="s">
        <v>1464</v>
      </c>
      <c r="N15" s="11"/>
      <c r="O15" s="10" t="s">
        <v>935</v>
      </c>
      <c r="P15" s="10"/>
      <c r="Q15" s="10"/>
      <c r="R15" s="10"/>
      <c r="S15" s="10"/>
      <c r="T15" s="10"/>
      <c r="U15" s="10">
        <v>2050</v>
      </c>
      <c r="V15" s="12" t="s">
        <v>0</v>
      </c>
      <c r="W15" s="10"/>
      <c r="X15" s="10"/>
      <c r="Y15" s="10"/>
      <c r="Z15" s="10"/>
    </row>
    <row r="16" spans="1:26" hidden="1">
      <c r="A16" s="7"/>
      <c r="B16" s="7" t="s">
        <v>8</v>
      </c>
      <c r="C16" s="7">
        <v>1</v>
      </c>
      <c r="D16" s="7">
        <v>0.5</v>
      </c>
      <c r="E16" s="7">
        <f>Table2[[#This Row],[UnitValue]]*Table2[[#This Row],[Qty]]</f>
        <v>0.5</v>
      </c>
      <c r="F16" s="7"/>
      <c r="G16" s="7"/>
      <c r="H16" s="7"/>
      <c r="I16" s="7"/>
      <c r="J16" s="7"/>
      <c r="K16" s="7"/>
      <c r="L16" s="7" t="s">
        <v>1001</v>
      </c>
      <c r="M16" s="7" t="s">
        <v>1463</v>
      </c>
      <c r="N16" s="8"/>
      <c r="O16" s="7" t="s">
        <v>935</v>
      </c>
      <c r="P16" s="7"/>
      <c r="Q16" s="7"/>
      <c r="R16" s="7"/>
      <c r="S16" s="7"/>
      <c r="T16" s="7"/>
      <c r="U16" s="7">
        <v>2050</v>
      </c>
      <c r="V16" s="9" t="s">
        <v>0</v>
      </c>
      <c r="W16" s="7"/>
      <c r="X16" s="7"/>
      <c r="Y16" s="7"/>
      <c r="Z16" s="7"/>
    </row>
    <row r="17" spans="1:26" hidden="1">
      <c r="A17" s="10"/>
      <c r="B17" s="10" t="s">
        <v>8</v>
      </c>
      <c r="C17" s="10">
        <v>10</v>
      </c>
      <c r="D17" s="10">
        <v>0.5</v>
      </c>
      <c r="E17" s="7">
        <f>Table2[[#This Row],[UnitValue]]*Table2[[#This Row],[Qty]]</f>
        <v>5</v>
      </c>
      <c r="F17" s="10"/>
      <c r="G17" s="10"/>
      <c r="H17" s="10"/>
      <c r="I17" s="10"/>
      <c r="J17" s="10"/>
      <c r="K17" s="10"/>
      <c r="L17" s="10" t="s">
        <v>1001</v>
      </c>
      <c r="M17" s="10" t="s">
        <v>1462</v>
      </c>
      <c r="N17" s="11"/>
      <c r="O17" s="10" t="s">
        <v>935</v>
      </c>
      <c r="P17" s="10"/>
      <c r="Q17" s="10"/>
      <c r="R17" s="10"/>
      <c r="S17" s="10"/>
      <c r="T17" s="10"/>
      <c r="U17" s="10">
        <v>2050</v>
      </c>
      <c r="V17" s="12" t="s">
        <v>0</v>
      </c>
      <c r="W17" s="10"/>
      <c r="X17" s="10"/>
      <c r="Y17" s="10"/>
      <c r="Z17" s="10"/>
    </row>
    <row r="18" spans="1:26" hidden="1">
      <c r="A18" s="7"/>
      <c r="B18" s="7" t="s">
        <v>8</v>
      </c>
      <c r="C18" s="7">
        <v>1</v>
      </c>
      <c r="D18" s="7">
        <v>0.5</v>
      </c>
      <c r="E18" s="7">
        <f>Table2[[#This Row],[UnitValue]]*Table2[[#This Row],[Qty]]</f>
        <v>0.5</v>
      </c>
      <c r="F18" s="7"/>
      <c r="G18" s="7"/>
      <c r="H18" s="7"/>
      <c r="I18" s="7"/>
      <c r="J18" s="7"/>
      <c r="K18" s="7"/>
      <c r="L18" s="7" t="s">
        <v>1001</v>
      </c>
      <c r="M18" s="7" t="s">
        <v>1461</v>
      </c>
      <c r="N18" s="8"/>
      <c r="O18" s="7" t="s">
        <v>935</v>
      </c>
      <c r="P18" s="7"/>
      <c r="Q18" s="7"/>
      <c r="R18" s="7"/>
      <c r="S18" s="7"/>
      <c r="T18" s="7"/>
      <c r="U18" s="7">
        <v>2050</v>
      </c>
      <c r="V18" s="9" t="s">
        <v>0</v>
      </c>
      <c r="W18" s="7"/>
      <c r="X18" s="7"/>
      <c r="Y18" s="7"/>
      <c r="Z18" s="7"/>
    </row>
    <row r="19" spans="1:26" hidden="1">
      <c r="A19" s="10"/>
      <c r="B19" s="10" t="s">
        <v>8</v>
      </c>
      <c r="C19" s="10">
        <v>2</v>
      </c>
      <c r="D19" s="10">
        <v>1</v>
      </c>
      <c r="E19" s="7">
        <f>Table2[[#This Row],[UnitValue]]*Table2[[#This Row],[Qty]]</f>
        <v>2</v>
      </c>
      <c r="F19" s="10"/>
      <c r="G19" s="10"/>
      <c r="H19" s="10"/>
      <c r="I19" s="10"/>
      <c r="J19" s="10"/>
      <c r="K19" s="10"/>
      <c r="L19" s="10" t="s">
        <v>1001</v>
      </c>
      <c r="M19" s="10" t="s">
        <v>1460</v>
      </c>
      <c r="N19" s="11"/>
      <c r="O19" s="10" t="s">
        <v>935</v>
      </c>
      <c r="P19" s="13">
        <v>35342</v>
      </c>
      <c r="Q19" s="10" t="s">
        <v>697</v>
      </c>
      <c r="R19" s="10"/>
      <c r="S19" s="10"/>
      <c r="T19" s="10"/>
      <c r="U19" s="10">
        <v>2050</v>
      </c>
      <c r="V19" s="12" t="s">
        <v>0</v>
      </c>
      <c r="W19" s="10"/>
      <c r="X19" s="10"/>
      <c r="Y19" s="10"/>
      <c r="Z19" s="10"/>
    </row>
    <row r="20" spans="1:26" hidden="1">
      <c r="A20" s="7"/>
      <c r="B20" s="7" t="s">
        <v>8</v>
      </c>
      <c r="C20" s="7">
        <v>0</v>
      </c>
      <c r="D20" s="7">
        <v>100</v>
      </c>
      <c r="E20" s="7">
        <f>Table2[[#This Row],[UnitValue]]*Table2[[#This Row],[Qty]]</f>
        <v>0</v>
      </c>
      <c r="F20" s="7" t="s">
        <v>952</v>
      </c>
      <c r="G20" s="7"/>
      <c r="H20" s="7"/>
      <c r="I20" s="7"/>
      <c r="J20" s="7"/>
      <c r="K20" s="7"/>
      <c r="L20" s="7" t="s">
        <v>1001</v>
      </c>
      <c r="M20" s="7" t="s">
        <v>1459</v>
      </c>
      <c r="N20" s="8"/>
      <c r="O20" s="7" t="s">
        <v>935</v>
      </c>
      <c r="P20" s="7"/>
      <c r="Q20" s="7"/>
      <c r="R20" s="7"/>
      <c r="S20" s="7"/>
      <c r="T20" s="7"/>
      <c r="U20" s="7">
        <v>2050</v>
      </c>
      <c r="V20" s="9" t="s">
        <v>0</v>
      </c>
      <c r="W20" s="7"/>
      <c r="X20" s="7"/>
      <c r="Y20" s="7"/>
      <c r="Z20" s="7"/>
    </row>
    <row r="21" spans="1:26" hidden="1">
      <c r="A21" s="10"/>
      <c r="B21" s="10" t="s">
        <v>8</v>
      </c>
      <c r="C21" s="10">
        <v>1</v>
      </c>
      <c r="D21" s="10">
        <v>20</v>
      </c>
      <c r="E21" s="7">
        <f>Table2[[#This Row],[UnitValue]]*Table2[[#This Row],[Qty]]</f>
        <v>20</v>
      </c>
      <c r="F21" s="10" t="s">
        <v>952</v>
      </c>
      <c r="G21" s="10"/>
      <c r="H21" s="10" t="s">
        <v>5</v>
      </c>
      <c r="I21" s="10" t="s">
        <v>5</v>
      </c>
      <c r="J21" s="10" t="s">
        <v>689</v>
      </c>
      <c r="K21" s="10" t="s">
        <v>689</v>
      </c>
      <c r="L21" s="10" t="s">
        <v>1001</v>
      </c>
      <c r="M21" s="10" t="s">
        <v>1458</v>
      </c>
      <c r="N21" s="11"/>
      <c r="O21" s="10" t="s">
        <v>935</v>
      </c>
      <c r="P21" s="10"/>
      <c r="Q21" s="10"/>
      <c r="R21" s="10"/>
      <c r="S21" s="10"/>
      <c r="T21" s="10"/>
      <c r="U21" s="10">
        <v>2050</v>
      </c>
      <c r="V21" s="12" t="s">
        <v>0</v>
      </c>
      <c r="W21" s="10"/>
      <c r="X21" s="10"/>
      <c r="Y21" s="10"/>
      <c r="Z21" s="10"/>
    </row>
    <row r="22" spans="1:26" hidden="1">
      <c r="A22" s="7"/>
      <c r="B22" s="7" t="s">
        <v>8</v>
      </c>
      <c r="C22" s="7">
        <v>1</v>
      </c>
      <c r="D22" s="7">
        <v>150</v>
      </c>
      <c r="E22" s="7">
        <f>Table2[[#This Row],[UnitValue]]*Table2[[#This Row],[Qty]]</f>
        <v>150</v>
      </c>
      <c r="F22" s="7" t="s">
        <v>1328</v>
      </c>
      <c r="G22" s="7" t="s">
        <v>1457</v>
      </c>
      <c r="H22" s="7"/>
      <c r="I22" s="7"/>
      <c r="J22" s="7"/>
      <c r="K22" s="7"/>
      <c r="L22" s="7" t="s">
        <v>3</v>
      </c>
      <c r="M22" s="7" t="s">
        <v>1456</v>
      </c>
      <c r="N22" s="8"/>
      <c r="O22" s="7" t="s">
        <v>935</v>
      </c>
      <c r="P22" s="7"/>
      <c r="Q22" s="7"/>
      <c r="R22" s="7"/>
      <c r="S22" s="7"/>
      <c r="T22" s="7"/>
      <c r="U22" s="7">
        <v>2030</v>
      </c>
      <c r="V22" s="9" t="s">
        <v>0</v>
      </c>
      <c r="W22" s="7"/>
      <c r="X22" s="7"/>
      <c r="Y22" s="7"/>
      <c r="Z22" s="7"/>
    </row>
    <row r="23" spans="1:26" hidden="1">
      <c r="A23" s="10"/>
      <c r="B23" s="10" t="s">
        <v>8</v>
      </c>
      <c r="C23" s="10">
        <v>1</v>
      </c>
      <c r="D23" s="10">
        <v>50</v>
      </c>
      <c r="E23" s="7">
        <f>Table2[[#This Row],[UnitValue]]*Table2[[#This Row],[Qty]]</f>
        <v>50</v>
      </c>
      <c r="F23" s="10" t="s">
        <v>1455</v>
      </c>
      <c r="G23" s="10" t="s">
        <v>1454</v>
      </c>
      <c r="H23" s="10"/>
      <c r="I23" s="10"/>
      <c r="J23" s="10"/>
      <c r="K23" s="10"/>
      <c r="L23" s="10" t="s">
        <v>3</v>
      </c>
      <c r="M23" s="10" t="s">
        <v>1454</v>
      </c>
      <c r="N23" s="11">
        <v>8012124</v>
      </c>
      <c r="O23" s="10" t="s">
        <v>0</v>
      </c>
      <c r="P23" s="10"/>
      <c r="Q23" s="10" t="s">
        <v>535</v>
      </c>
      <c r="R23" s="10"/>
      <c r="S23" s="10" t="s">
        <v>1363</v>
      </c>
      <c r="T23" s="10"/>
      <c r="U23" s="10">
        <v>2020</v>
      </c>
      <c r="V23" s="12" t="s">
        <v>0</v>
      </c>
      <c r="W23" s="10"/>
      <c r="X23" s="10"/>
      <c r="Y23" s="10"/>
      <c r="Z23" s="10"/>
    </row>
    <row r="24" spans="1:26" s="4" customFormat="1" hidden="1">
      <c r="A24" s="14"/>
      <c r="B24" s="14" t="s">
        <v>8</v>
      </c>
      <c r="C24" s="14">
        <v>1</v>
      </c>
      <c r="D24" s="14">
        <v>1</v>
      </c>
      <c r="E24" s="7">
        <f>Table2[[#This Row],[UnitValue]]*Table2[[#This Row],[Qty]]</f>
        <v>1</v>
      </c>
      <c r="F24" s="14" t="s">
        <v>1453</v>
      </c>
      <c r="G24" s="14" t="s">
        <v>1452</v>
      </c>
      <c r="H24" s="14" t="s">
        <v>5</v>
      </c>
      <c r="I24" s="14" t="s">
        <v>22</v>
      </c>
      <c r="J24" s="14" t="s">
        <v>22</v>
      </c>
      <c r="K24" s="14" t="s">
        <v>1451</v>
      </c>
      <c r="L24" s="14" t="s">
        <v>3</v>
      </c>
      <c r="M24" s="14" t="s">
        <v>1450</v>
      </c>
      <c r="N24" s="15"/>
      <c r="O24" s="14" t="s">
        <v>0</v>
      </c>
      <c r="P24" s="14"/>
      <c r="Q24" s="14"/>
      <c r="R24" s="14"/>
      <c r="S24" s="14"/>
      <c r="T24" s="14"/>
      <c r="U24" s="14">
        <v>2020</v>
      </c>
      <c r="V24" s="16" t="s">
        <v>656</v>
      </c>
      <c r="W24" s="14"/>
      <c r="X24" s="14">
        <v>25</v>
      </c>
      <c r="Y24" s="14"/>
      <c r="Z24" s="14"/>
    </row>
    <row r="25" spans="1:26" hidden="1">
      <c r="A25" s="10"/>
      <c r="B25" s="10" t="s">
        <v>8</v>
      </c>
      <c r="C25" s="10">
        <v>1</v>
      </c>
      <c r="D25" s="10">
        <v>150</v>
      </c>
      <c r="E25" s="7">
        <f>Table2[[#This Row],[UnitValue]]*Table2[[#This Row],[Qty]]</f>
        <v>150</v>
      </c>
      <c r="F25" s="10" t="s">
        <v>1449</v>
      </c>
      <c r="G25" s="10" t="s">
        <v>1448</v>
      </c>
      <c r="H25" s="10" t="s">
        <v>5</v>
      </c>
      <c r="I25" s="10" t="s">
        <v>5</v>
      </c>
      <c r="J25" s="10" t="s">
        <v>689</v>
      </c>
      <c r="K25" s="10" t="s">
        <v>689</v>
      </c>
      <c r="L25" s="10" t="s">
        <v>3</v>
      </c>
      <c r="M25" s="10" t="s">
        <v>1447</v>
      </c>
      <c r="N25" s="11" t="s">
        <v>1446</v>
      </c>
      <c r="O25" s="10" t="s">
        <v>935</v>
      </c>
      <c r="P25" s="10"/>
      <c r="Q25" s="10"/>
      <c r="R25" s="10"/>
      <c r="S25" s="10"/>
      <c r="T25" s="10"/>
      <c r="U25" s="10">
        <v>2030</v>
      </c>
      <c r="V25" s="12" t="s">
        <v>0</v>
      </c>
      <c r="W25" s="10"/>
      <c r="X25" s="10"/>
      <c r="Y25" s="10"/>
      <c r="Z25" s="10"/>
    </row>
    <row r="26" spans="1:26" hidden="1">
      <c r="A26" s="7"/>
      <c r="B26" s="7" t="s">
        <v>8</v>
      </c>
      <c r="C26" s="7">
        <v>1</v>
      </c>
      <c r="D26" s="7">
        <v>400</v>
      </c>
      <c r="E26" s="7">
        <f>Table2[[#This Row],[UnitValue]]*Table2[[#This Row],[Qty]]</f>
        <v>400</v>
      </c>
      <c r="F26" s="7" t="s">
        <v>1182</v>
      </c>
      <c r="G26" s="7" t="s">
        <v>1445</v>
      </c>
      <c r="H26" s="7"/>
      <c r="I26" s="7"/>
      <c r="J26" s="7"/>
      <c r="K26" s="7"/>
      <c r="L26" s="7" t="s">
        <v>3</v>
      </c>
      <c r="M26" s="7" t="s">
        <v>1026</v>
      </c>
      <c r="N26" s="8" t="s">
        <v>1444</v>
      </c>
      <c r="O26" s="7" t="s">
        <v>935</v>
      </c>
      <c r="P26" s="7"/>
      <c r="Q26" s="7"/>
      <c r="R26" s="7"/>
      <c r="S26" s="7" t="s">
        <v>1443</v>
      </c>
      <c r="T26" s="7">
        <v>1994</v>
      </c>
      <c r="U26" s="7">
        <v>2020</v>
      </c>
      <c r="V26" s="9" t="s">
        <v>0</v>
      </c>
      <c r="W26" s="7"/>
      <c r="X26" s="7"/>
      <c r="Y26" s="7"/>
      <c r="Z26" s="7"/>
    </row>
    <row r="27" spans="1:26" hidden="1">
      <c r="A27" s="10" t="s">
        <v>1665</v>
      </c>
      <c r="B27" s="10" t="s">
        <v>8</v>
      </c>
      <c r="C27" s="10">
        <v>1</v>
      </c>
      <c r="D27" s="49">
        <v>500</v>
      </c>
      <c r="E27" s="50">
        <f>Table2[[#This Row],[UnitValue]]*Table2[[#This Row],[Qty]]</f>
        <v>500</v>
      </c>
      <c r="F27" s="10" t="s">
        <v>1442</v>
      </c>
      <c r="G27" s="10" t="s">
        <v>1441</v>
      </c>
      <c r="H27" s="10" t="s">
        <v>114</v>
      </c>
      <c r="I27" s="7">
        <v>1</v>
      </c>
      <c r="J27" s="10" t="s">
        <v>1664</v>
      </c>
      <c r="K27" s="10" t="s">
        <v>1664</v>
      </c>
      <c r="L27" s="10" t="s">
        <v>3</v>
      </c>
      <c r="M27" s="10" t="s">
        <v>1026</v>
      </c>
      <c r="N27" s="11">
        <v>61610189</v>
      </c>
      <c r="O27" s="10" t="s">
        <v>0</v>
      </c>
      <c r="P27" s="10"/>
      <c r="Q27" s="10" t="s">
        <v>535</v>
      </c>
      <c r="R27" s="10"/>
      <c r="S27" s="10" t="s">
        <v>1440</v>
      </c>
      <c r="T27" s="10">
        <v>1996</v>
      </c>
      <c r="U27" s="10">
        <v>2020</v>
      </c>
      <c r="V27" s="12" t="s">
        <v>0</v>
      </c>
      <c r="W27" s="10"/>
      <c r="X27" s="10"/>
      <c r="Y27" s="10"/>
      <c r="Z27" s="10"/>
    </row>
    <row r="28" spans="1:26" hidden="1">
      <c r="A28" s="7"/>
      <c r="B28" s="7" t="s">
        <v>8</v>
      </c>
      <c r="C28" s="7">
        <v>1</v>
      </c>
      <c r="D28" s="7">
        <v>600</v>
      </c>
      <c r="E28" s="7">
        <f>Table2[[#This Row],[UnitValue]]*Table2[[#This Row],[Qty]]</f>
        <v>600</v>
      </c>
      <c r="F28" s="7" t="s">
        <v>125</v>
      </c>
      <c r="G28" s="7" t="s">
        <v>1439</v>
      </c>
      <c r="H28" s="7" t="s">
        <v>5</v>
      </c>
      <c r="I28" s="7" t="s">
        <v>5</v>
      </c>
      <c r="J28" s="7" t="s">
        <v>639</v>
      </c>
      <c r="K28" s="7" t="s">
        <v>639</v>
      </c>
      <c r="L28" s="7" t="s">
        <v>3</v>
      </c>
      <c r="M28" s="7" t="s">
        <v>1439</v>
      </c>
      <c r="N28" s="8"/>
      <c r="O28" s="7" t="s">
        <v>0</v>
      </c>
      <c r="P28" s="7"/>
      <c r="Q28" s="7"/>
      <c r="R28" s="7"/>
      <c r="S28" s="7"/>
      <c r="T28" s="7">
        <v>1987</v>
      </c>
      <c r="U28" s="7">
        <v>2007</v>
      </c>
      <c r="V28" s="9" t="s">
        <v>0</v>
      </c>
      <c r="W28" s="7"/>
      <c r="X28" s="7"/>
      <c r="Y28" s="7"/>
      <c r="Z28" s="7"/>
    </row>
    <row r="29" spans="1:26" hidden="1">
      <c r="A29" s="10"/>
      <c r="B29" s="10" t="s">
        <v>8</v>
      </c>
      <c r="C29" s="10">
        <v>1</v>
      </c>
      <c r="D29" s="10">
        <v>1000</v>
      </c>
      <c r="E29" s="7">
        <f>Table2[[#This Row],[UnitValue]]*Table2[[#This Row],[Qty]]</f>
        <v>1000</v>
      </c>
      <c r="F29" s="10" t="s">
        <v>125</v>
      </c>
      <c r="G29" s="10" t="s">
        <v>1438</v>
      </c>
      <c r="H29" s="10" t="s">
        <v>5</v>
      </c>
      <c r="I29" s="10" t="s">
        <v>5</v>
      </c>
      <c r="J29" s="10" t="s">
        <v>639</v>
      </c>
      <c r="K29" s="10" t="s">
        <v>639</v>
      </c>
      <c r="L29" s="10" t="s">
        <v>3</v>
      </c>
      <c r="M29" s="10" t="s">
        <v>1438</v>
      </c>
      <c r="N29" s="11" t="s">
        <v>481</v>
      </c>
      <c r="O29" s="10" t="s">
        <v>0</v>
      </c>
      <c r="P29" s="10"/>
      <c r="Q29" s="10" t="s">
        <v>535</v>
      </c>
      <c r="R29" s="10"/>
      <c r="S29" s="10" t="s">
        <v>1363</v>
      </c>
      <c r="T29" s="10">
        <v>1987</v>
      </c>
      <c r="U29" s="10">
        <v>2007</v>
      </c>
      <c r="V29" s="12" t="s">
        <v>0</v>
      </c>
      <c r="W29" s="10"/>
      <c r="X29" s="10"/>
      <c r="Y29" s="10"/>
      <c r="Z29" s="10"/>
    </row>
    <row r="30" spans="1:26" hidden="1">
      <c r="A30" s="7"/>
      <c r="B30" s="7" t="s">
        <v>8</v>
      </c>
      <c r="C30" s="7">
        <v>1</v>
      </c>
      <c r="D30" s="7">
        <v>1000</v>
      </c>
      <c r="E30" s="7">
        <f>Table2[[#This Row],[UnitValue]]*Table2[[#This Row],[Qty]]</f>
        <v>1000</v>
      </c>
      <c r="F30" s="7" t="s">
        <v>125</v>
      </c>
      <c r="G30" s="7" t="s">
        <v>1438</v>
      </c>
      <c r="H30" s="7" t="s">
        <v>5</v>
      </c>
      <c r="I30" s="7" t="s">
        <v>5</v>
      </c>
      <c r="J30" s="7" t="s">
        <v>639</v>
      </c>
      <c r="K30" s="7" t="s">
        <v>639</v>
      </c>
      <c r="L30" s="7" t="s">
        <v>3</v>
      </c>
      <c r="M30" s="7" t="s">
        <v>1438</v>
      </c>
      <c r="N30" s="8" t="s">
        <v>1437</v>
      </c>
      <c r="O30" s="7" t="s">
        <v>0</v>
      </c>
      <c r="P30" s="7"/>
      <c r="Q30" s="7"/>
      <c r="R30" s="7"/>
      <c r="S30" s="7"/>
      <c r="T30" s="7">
        <v>1987</v>
      </c>
      <c r="U30" s="7">
        <v>2007</v>
      </c>
      <c r="V30" s="9" t="s">
        <v>0</v>
      </c>
      <c r="W30" s="7"/>
      <c r="X30" s="7"/>
      <c r="Y30" s="7"/>
      <c r="Z30" s="7"/>
    </row>
    <row r="31" spans="1:26" hidden="1">
      <c r="A31" s="10" t="s">
        <v>1666</v>
      </c>
      <c r="B31" s="10" t="s">
        <v>8</v>
      </c>
      <c r="C31" s="10">
        <v>1</v>
      </c>
      <c r="D31" s="49">
        <v>300</v>
      </c>
      <c r="E31" s="50">
        <f>Table2[[#This Row],[UnitValue]]*Table2[[#This Row],[Qty]]</f>
        <v>300</v>
      </c>
      <c r="F31" s="10" t="s">
        <v>125</v>
      </c>
      <c r="G31" s="10" t="s">
        <v>1436</v>
      </c>
      <c r="H31" s="10" t="s">
        <v>114</v>
      </c>
      <c r="I31" s="7">
        <v>1</v>
      </c>
      <c r="J31" s="10" t="s">
        <v>1664</v>
      </c>
      <c r="K31" s="10" t="s">
        <v>1664</v>
      </c>
      <c r="L31" s="10" t="s">
        <v>3</v>
      </c>
      <c r="M31" s="10" t="s">
        <v>1676</v>
      </c>
      <c r="N31" s="11" t="s">
        <v>1435</v>
      </c>
      <c r="O31" s="10" t="s">
        <v>0</v>
      </c>
      <c r="P31" s="10"/>
      <c r="Q31" s="10"/>
      <c r="R31" s="10"/>
      <c r="S31" s="10"/>
      <c r="T31" s="10"/>
      <c r="U31" s="10">
        <v>2020</v>
      </c>
      <c r="V31" s="12" t="s">
        <v>0</v>
      </c>
      <c r="W31" s="10"/>
      <c r="X31" s="10"/>
      <c r="Y31" s="10"/>
      <c r="Z31" s="10"/>
    </row>
    <row r="32" spans="1:26" hidden="1">
      <c r="A32" s="7"/>
      <c r="B32" s="7" t="s">
        <v>8</v>
      </c>
      <c r="C32" s="7">
        <v>4</v>
      </c>
      <c r="D32" s="7">
        <v>750</v>
      </c>
      <c r="E32" s="7">
        <f>Table2[[#This Row],[UnitValue]]*Table2[[#This Row],[Qty]]</f>
        <v>3000</v>
      </c>
      <c r="F32" s="7" t="s">
        <v>125</v>
      </c>
      <c r="G32" s="7" t="s">
        <v>1434</v>
      </c>
      <c r="H32" s="7" t="s">
        <v>5</v>
      </c>
      <c r="I32" s="7" t="s">
        <v>5</v>
      </c>
      <c r="J32" s="7" t="s">
        <v>639</v>
      </c>
      <c r="K32" s="7" t="s">
        <v>639</v>
      </c>
      <c r="L32" s="7" t="s">
        <v>3</v>
      </c>
      <c r="M32" s="7" t="s">
        <v>1677</v>
      </c>
      <c r="N32" s="8" t="s">
        <v>1433</v>
      </c>
      <c r="O32" s="7" t="s">
        <v>0</v>
      </c>
      <c r="P32" s="7"/>
      <c r="Q32" s="7"/>
      <c r="R32" s="7"/>
      <c r="S32" s="7"/>
      <c r="T32" s="7">
        <v>1987</v>
      </c>
      <c r="U32" s="7">
        <v>2007</v>
      </c>
      <c r="V32" s="9" t="s">
        <v>0</v>
      </c>
      <c r="W32" s="7"/>
      <c r="X32" s="7"/>
      <c r="Y32" s="7"/>
      <c r="Z32" s="7"/>
    </row>
    <row r="33" spans="1:26" hidden="1">
      <c r="A33" s="10"/>
      <c r="B33" s="10" t="s">
        <v>8</v>
      </c>
      <c r="C33" s="10">
        <v>2</v>
      </c>
      <c r="D33" s="10">
        <v>750</v>
      </c>
      <c r="E33" s="7">
        <f>Table2[[#This Row],[UnitValue]]*Table2[[#This Row],[Qty]]</f>
        <v>1500</v>
      </c>
      <c r="F33" s="10" t="s">
        <v>125</v>
      </c>
      <c r="G33" s="10"/>
      <c r="H33" s="10"/>
      <c r="I33" s="10"/>
      <c r="J33" s="10"/>
      <c r="K33" s="10"/>
      <c r="L33" s="10" t="s">
        <v>3</v>
      </c>
      <c r="M33" s="10" t="s">
        <v>1432</v>
      </c>
      <c r="N33" s="11"/>
      <c r="O33" s="10" t="s">
        <v>0</v>
      </c>
      <c r="P33" s="10"/>
      <c r="Q33" s="10"/>
      <c r="R33" s="10"/>
      <c r="S33" s="10"/>
      <c r="T33" s="10">
        <v>1987</v>
      </c>
      <c r="U33" s="10">
        <v>2007</v>
      </c>
      <c r="V33" s="12" t="s">
        <v>0</v>
      </c>
      <c r="W33" s="10"/>
      <c r="X33" s="10"/>
      <c r="Y33" s="10"/>
      <c r="Z33" s="10"/>
    </row>
    <row r="34" spans="1:26" hidden="1">
      <c r="A34" s="7"/>
      <c r="B34" s="7" t="s">
        <v>8</v>
      </c>
      <c r="C34" s="7">
        <v>1</v>
      </c>
      <c r="D34" s="7">
        <v>50</v>
      </c>
      <c r="E34" s="7">
        <f>Table2[[#This Row],[UnitValue]]*Table2[[#This Row],[Qty]]</f>
        <v>50</v>
      </c>
      <c r="F34" s="7" t="s">
        <v>1328</v>
      </c>
      <c r="G34" s="7" t="s">
        <v>1431</v>
      </c>
      <c r="H34" s="7"/>
      <c r="I34" s="7"/>
      <c r="J34" s="7"/>
      <c r="K34" s="7"/>
      <c r="L34" s="7" t="s">
        <v>3</v>
      </c>
      <c r="M34" s="7" t="s">
        <v>1430</v>
      </c>
      <c r="N34" s="8"/>
      <c r="O34" s="7" t="s">
        <v>935</v>
      </c>
      <c r="P34" s="7"/>
      <c r="Q34" s="7"/>
      <c r="R34" s="7"/>
      <c r="S34" s="7"/>
      <c r="T34" s="7"/>
      <c r="U34" s="7">
        <v>2020</v>
      </c>
      <c r="V34" s="9" t="s">
        <v>0</v>
      </c>
      <c r="W34" s="7"/>
      <c r="X34" s="7"/>
      <c r="Y34" s="7"/>
      <c r="Z34" s="7"/>
    </row>
    <row r="35" spans="1:26">
      <c r="A35" s="10"/>
      <c r="B35" s="10" t="s">
        <v>8</v>
      </c>
      <c r="C35" s="10">
        <v>1</v>
      </c>
      <c r="D35" s="10">
        <v>20</v>
      </c>
      <c r="E35" s="7">
        <f>Table2[[#This Row],[UnitValue]]*Table2[[#This Row],[Qty]]</f>
        <v>20</v>
      </c>
      <c r="F35" s="10" t="s">
        <v>1429</v>
      </c>
      <c r="G35" s="10" t="s">
        <v>1428</v>
      </c>
      <c r="H35" s="10" t="s">
        <v>5</v>
      </c>
      <c r="I35" s="10" t="s">
        <v>22</v>
      </c>
      <c r="J35" s="10" t="s">
        <v>22</v>
      </c>
      <c r="K35" s="10" t="s">
        <v>1427</v>
      </c>
      <c r="L35" s="10" t="s">
        <v>264</v>
      </c>
      <c r="M35" s="10" t="s">
        <v>1426</v>
      </c>
      <c r="N35" s="11"/>
      <c r="O35" s="10" t="s">
        <v>262</v>
      </c>
      <c r="P35" s="13">
        <v>35399</v>
      </c>
      <c r="Q35" s="10" t="s">
        <v>697</v>
      </c>
      <c r="R35" s="10">
        <v>120961</v>
      </c>
      <c r="S35" s="10"/>
      <c r="T35" s="10"/>
      <c r="U35" s="10">
        <v>2050</v>
      </c>
      <c r="V35" s="12" t="s">
        <v>0</v>
      </c>
      <c r="W35" s="12"/>
      <c r="X35" s="10"/>
      <c r="Y35" s="10"/>
      <c r="Z35" s="10"/>
    </row>
    <row r="36" spans="1:26" hidden="1">
      <c r="A36" s="7"/>
      <c r="B36" s="7" t="s">
        <v>8</v>
      </c>
      <c r="C36" s="7">
        <v>1</v>
      </c>
      <c r="D36" s="7">
        <v>1</v>
      </c>
      <c r="E36" s="7">
        <f>Table2[[#This Row],[UnitValue]]*Table2[[#This Row],[Qty]]</f>
        <v>1</v>
      </c>
      <c r="F36" s="7" t="s">
        <v>950</v>
      </c>
      <c r="G36" s="7" t="s">
        <v>1425</v>
      </c>
      <c r="H36" s="7"/>
      <c r="I36" s="7"/>
      <c r="J36" s="7"/>
      <c r="K36" s="7"/>
      <c r="L36" s="7" t="s">
        <v>39</v>
      </c>
      <c r="M36" s="7" t="s">
        <v>1424</v>
      </c>
      <c r="N36" s="8"/>
      <c r="O36" s="7" t="s">
        <v>935</v>
      </c>
      <c r="P36" s="7"/>
      <c r="Q36" s="7"/>
      <c r="R36" s="7"/>
      <c r="S36" s="7"/>
      <c r="T36" s="7"/>
      <c r="U36" s="7">
        <v>2050</v>
      </c>
      <c r="V36" s="9" t="s">
        <v>0</v>
      </c>
      <c r="W36" s="7"/>
      <c r="X36" s="7"/>
      <c r="Y36" s="7"/>
      <c r="Z36" s="7"/>
    </row>
    <row r="37" spans="1:26" hidden="1">
      <c r="A37" s="10"/>
      <c r="B37" s="10" t="s">
        <v>8</v>
      </c>
      <c r="C37" s="10">
        <v>3</v>
      </c>
      <c r="D37" s="10">
        <v>15</v>
      </c>
      <c r="E37" s="7">
        <f>Table2[[#This Row],[UnitValue]]*Table2[[#This Row],[Qty]]</f>
        <v>45</v>
      </c>
      <c r="F37" s="10" t="s">
        <v>1394</v>
      </c>
      <c r="G37" s="10"/>
      <c r="H37" s="10"/>
      <c r="I37" s="10"/>
      <c r="J37" s="10"/>
      <c r="K37" s="10"/>
      <c r="L37" s="10" t="s">
        <v>39</v>
      </c>
      <c r="M37" s="10" t="s">
        <v>1423</v>
      </c>
      <c r="N37" s="11"/>
      <c r="O37" s="10" t="s">
        <v>935</v>
      </c>
      <c r="P37" s="10"/>
      <c r="Q37" s="10"/>
      <c r="R37" s="10"/>
      <c r="S37" s="10"/>
      <c r="T37" s="10"/>
      <c r="U37" s="10">
        <v>2050</v>
      </c>
      <c r="V37" s="12" t="s">
        <v>0</v>
      </c>
      <c r="W37" s="10"/>
      <c r="X37" s="10"/>
      <c r="Y37" s="10"/>
      <c r="Z37" s="10"/>
    </row>
    <row r="38" spans="1:26" hidden="1">
      <c r="A38" s="7"/>
      <c r="B38" s="7" t="s">
        <v>8</v>
      </c>
      <c r="C38" s="7">
        <v>1</v>
      </c>
      <c r="D38" s="7">
        <v>15</v>
      </c>
      <c r="E38" s="7">
        <f>Table2[[#This Row],[UnitValue]]*Table2[[#This Row],[Qty]]</f>
        <v>15</v>
      </c>
      <c r="F38" s="7"/>
      <c r="G38" s="7"/>
      <c r="H38" s="7"/>
      <c r="I38" s="7"/>
      <c r="J38" s="7"/>
      <c r="K38" s="7"/>
      <c r="L38" s="7" t="s">
        <v>39</v>
      </c>
      <c r="M38" s="7" t="s">
        <v>1422</v>
      </c>
      <c r="N38" s="8"/>
      <c r="O38" s="7" t="s">
        <v>935</v>
      </c>
      <c r="P38" s="7"/>
      <c r="Q38" s="7"/>
      <c r="R38" s="7"/>
      <c r="S38" s="7"/>
      <c r="T38" s="7"/>
      <c r="U38" s="7">
        <v>2050</v>
      </c>
      <c r="V38" s="9" t="s">
        <v>0</v>
      </c>
      <c r="W38" s="7"/>
      <c r="X38" s="7"/>
      <c r="Y38" s="7"/>
      <c r="Z38" s="7"/>
    </row>
    <row r="39" spans="1:26" hidden="1">
      <c r="A39" s="10"/>
      <c r="B39" s="10" t="s">
        <v>8</v>
      </c>
      <c r="C39" s="10">
        <v>3</v>
      </c>
      <c r="D39" s="10">
        <v>10</v>
      </c>
      <c r="E39" s="7">
        <f>Table2[[#This Row],[UnitValue]]*Table2[[#This Row],[Qty]]</f>
        <v>30</v>
      </c>
      <c r="F39" s="10"/>
      <c r="G39" s="10"/>
      <c r="H39" s="10"/>
      <c r="I39" s="10"/>
      <c r="J39" s="10"/>
      <c r="K39" s="10"/>
      <c r="L39" s="10" t="s">
        <v>39</v>
      </c>
      <c r="M39" s="10" t="s">
        <v>1421</v>
      </c>
      <c r="N39" s="11"/>
      <c r="O39" s="10" t="s">
        <v>935</v>
      </c>
      <c r="P39" s="10"/>
      <c r="Q39" s="10"/>
      <c r="R39" s="10"/>
      <c r="S39" s="10"/>
      <c r="T39" s="10"/>
      <c r="U39" s="10">
        <v>2050</v>
      </c>
      <c r="V39" s="12" t="s">
        <v>0</v>
      </c>
      <c r="W39" s="10"/>
      <c r="X39" s="10"/>
      <c r="Y39" s="10"/>
      <c r="Z39" s="10"/>
    </row>
    <row r="40" spans="1:26" hidden="1">
      <c r="A40" s="7"/>
      <c r="B40" s="7" t="s">
        <v>8</v>
      </c>
      <c r="C40" s="7">
        <v>2</v>
      </c>
      <c r="D40" s="7">
        <v>10</v>
      </c>
      <c r="E40" s="7">
        <f>Table2[[#This Row],[UnitValue]]*Table2[[#This Row],[Qty]]</f>
        <v>20</v>
      </c>
      <c r="F40" s="7"/>
      <c r="G40" s="7"/>
      <c r="H40" s="7"/>
      <c r="I40" s="7"/>
      <c r="J40" s="7"/>
      <c r="K40" s="7"/>
      <c r="L40" s="7" t="s">
        <v>39</v>
      </c>
      <c r="M40" s="7" t="s">
        <v>1420</v>
      </c>
      <c r="N40" s="8"/>
      <c r="O40" s="7" t="s">
        <v>935</v>
      </c>
      <c r="P40" s="7"/>
      <c r="Q40" s="7"/>
      <c r="R40" s="7"/>
      <c r="S40" s="7"/>
      <c r="T40" s="7"/>
      <c r="U40" s="7">
        <v>2050</v>
      </c>
      <c r="V40" s="9" t="s">
        <v>0</v>
      </c>
      <c r="W40" s="7"/>
      <c r="X40" s="7"/>
      <c r="Y40" s="7"/>
      <c r="Z40" s="7"/>
    </row>
    <row r="41" spans="1:26" hidden="1">
      <c r="A41" s="10"/>
      <c r="B41" s="10" t="s">
        <v>8</v>
      </c>
      <c r="C41" s="10">
        <v>4</v>
      </c>
      <c r="D41" s="10">
        <v>20</v>
      </c>
      <c r="E41" s="7">
        <f>Table2[[#This Row],[UnitValue]]*Table2[[#This Row],[Qty]]</f>
        <v>80</v>
      </c>
      <c r="F41" s="10"/>
      <c r="G41" s="10"/>
      <c r="H41" s="10"/>
      <c r="I41" s="10"/>
      <c r="J41" s="10"/>
      <c r="K41" s="10"/>
      <c r="L41" s="10" t="s">
        <v>39</v>
      </c>
      <c r="M41" s="10" t="s">
        <v>1419</v>
      </c>
      <c r="N41" s="11"/>
      <c r="O41" s="10" t="s">
        <v>935</v>
      </c>
      <c r="P41" s="10"/>
      <c r="Q41" s="10"/>
      <c r="R41" s="10"/>
      <c r="S41" s="10"/>
      <c r="T41" s="10"/>
      <c r="U41" s="10">
        <v>2050</v>
      </c>
      <c r="V41" s="12" t="s">
        <v>0</v>
      </c>
      <c r="W41" s="10"/>
      <c r="X41" s="10"/>
      <c r="Y41" s="10"/>
      <c r="Z41" s="10"/>
    </row>
    <row r="42" spans="1:26" hidden="1">
      <c r="A42" s="7"/>
      <c r="B42" s="7" t="s">
        <v>8</v>
      </c>
      <c r="C42" s="7">
        <v>1</v>
      </c>
      <c r="D42" s="7">
        <v>10</v>
      </c>
      <c r="E42" s="7">
        <f>Table2[[#This Row],[UnitValue]]*Table2[[#This Row],[Qty]]</f>
        <v>10</v>
      </c>
      <c r="F42" s="7"/>
      <c r="G42" s="7"/>
      <c r="H42" s="7"/>
      <c r="I42" s="7"/>
      <c r="J42" s="7"/>
      <c r="K42" s="7"/>
      <c r="L42" s="7" t="s">
        <v>39</v>
      </c>
      <c r="M42" s="7" t="s">
        <v>1418</v>
      </c>
      <c r="N42" s="8"/>
      <c r="O42" s="7" t="s">
        <v>935</v>
      </c>
      <c r="P42" s="7"/>
      <c r="Q42" s="7" t="s">
        <v>535</v>
      </c>
      <c r="R42" s="7"/>
      <c r="S42" s="7" t="s">
        <v>1283</v>
      </c>
      <c r="T42" s="7"/>
      <c r="U42" s="7">
        <v>2050</v>
      </c>
      <c r="V42" s="9" t="s">
        <v>0</v>
      </c>
      <c r="W42" s="7"/>
      <c r="X42" s="7"/>
      <c r="Y42" s="7"/>
      <c r="Z42" s="7"/>
    </row>
    <row r="43" spans="1:26" hidden="1">
      <c r="A43" s="10"/>
      <c r="B43" s="10" t="s">
        <v>8</v>
      </c>
      <c r="C43" s="10">
        <v>9</v>
      </c>
      <c r="D43" s="10">
        <v>10</v>
      </c>
      <c r="E43" s="7">
        <f>Table2[[#This Row],[UnitValue]]*Table2[[#This Row],[Qty]]</f>
        <v>90</v>
      </c>
      <c r="F43" s="10"/>
      <c r="G43" s="10"/>
      <c r="H43" s="10"/>
      <c r="I43" s="10"/>
      <c r="J43" s="10"/>
      <c r="K43" s="10"/>
      <c r="L43" s="10" t="s">
        <v>39</v>
      </c>
      <c r="M43" s="10" t="s">
        <v>1417</v>
      </c>
      <c r="N43" s="11"/>
      <c r="O43" s="10" t="s">
        <v>935</v>
      </c>
      <c r="P43" s="10"/>
      <c r="Q43" s="10"/>
      <c r="R43" s="10"/>
      <c r="S43" s="10"/>
      <c r="T43" s="10"/>
      <c r="U43" s="10">
        <v>2050</v>
      </c>
      <c r="V43" s="12" t="s">
        <v>0</v>
      </c>
      <c r="W43" s="10"/>
      <c r="X43" s="10"/>
      <c r="Y43" s="10"/>
      <c r="Z43" s="10"/>
    </row>
    <row r="44" spans="1:26" hidden="1">
      <c r="A44" s="7"/>
      <c r="B44" s="7" t="s">
        <v>8</v>
      </c>
      <c r="C44" s="7">
        <v>6</v>
      </c>
      <c r="D44" s="7">
        <v>20</v>
      </c>
      <c r="E44" s="7">
        <f>Table2[[#This Row],[UnitValue]]*Table2[[#This Row],[Qty]]</f>
        <v>120</v>
      </c>
      <c r="F44" s="7"/>
      <c r="G44" s="7"/>
      <c r="H44" s="7"/>
      <c r="I44" s="7"/>
      <c r="J44" s="7"/>
      <c r="K44" s="7"/>
      <c r="L44" s="7" t="s">
        <v>39</v>
      </c>
      <c r="M44" s="7" t="s">
        <v>1416</v>
      </c>
      <c r="N44" s="8"/>
      <c r="O44" s="7" t="s">
        <v>935</v>
      </c>
      <c r="P44" s="7"/>
      <c r="Q44" s="7"/>
      <c r="R44" s="7"/>
      <c r="S44" s="7"/>
      <c r="T44" s="7"/>
      <c r="U44" s="7">
        <v>2050</v>
      </c>
      <c r="V44" s="9" t="s">
        <v>0</v>
      </c>
      <c r="W44" s="7"/>
      <c r="X44" s="7"/>
      <c r="Y44" s="7"/>
      <c r="Z44" s="7"/>
    </row>
    <row r="45" spans="1:26" hidden="1">
      <c r="A45" s="10"/>
      <c r="B45" s="10" t="s">
        <v>8</v>
      </c>
      <c r="C45" s="10">
        <v>4</v>
      </c>
      <c r="D45" s="10">
        <v>10</v>
      </c>
      <c r="E45" s="7">
        <f>Table2[[#This Row],[UnitValue]]*Table2[[#This Row],[Qty]]</f>
        <v>40</v>
      </c>
      <c r="F45" s="10"/>
      <c r="G45" s="10"/>
      <c r="H45" s="10"/>
      <c r="I45" s="10"/>
      <c r="J45" s="10"/>
      <c r="K45" s="10"/>
      <c r="L45" s="10" t="s">
        <v>39</v>
      </c>
      <c r="M45" s="10" t="s">
        <v>1415</v>
      </c>
      <c r="N45" s="11"/>
      <c r="O45" s="10" t="s">
        <v>935</v>
      </c>
      <c r="P45" s="10"/>
      <c r="Q45" s="10"/>
      <c r="R45" s="10"/>
      <c r="S45" s="10"/>
      <c r="T45" s="10"/>
      <c r="U45" s="10">
        <v>2050</v>
      </c>
      <c r="V45" s="12" t="s">
        <v>0</v>
      </c>
      <c r="W45" s="10"/>
      <c r="X45" s="10"/>
      <c r="Y45" s="10"/>
      <c r="Z45" s="10"/>
    </row>
    <row r="46" spans="1:26" hidden="1">
      <c r="A46" s="7"/>
      <c r="B46" s="7" t="s">
        <v>8</v>
      </c>
      <c r="C46" s="7">
        <v>4</v>
      </c>
      <c r="D46" s="7">
        <v>10</v>
      </c>
      <c r="E46" s="7">
        <f>Table2[[#This Row],[UnitValue]]*Table2[[#This Row],[Qty]]</f>
        <v>40</v>
      </c>
      <c r="F46" s="7"/>
      <c r="G46" s="7"/>
      <c r="H46" s="7"/>
      <c r="I46" s="7"/>
      <c r="J46" s="7"/>
      <c r="K46" s="7"/>
      <c r="L46" s="7" t="s">
        <v>39</v>
      </c>
      <c r="M46" s="7" t="s">
        <v>1414</v>
      </c>
      <c r="N46" s="8"/>
      <c r="O46" s="7" t="s">
        <v>935</v>
      </c>
      <c r="P46" s="7"/>
      <c r="Q46" s="7"/>
      <c r="R46" s="7"/>
      <c r="S46" s="7"/>
      <c r="T46" s="7"/>
      <c r="U46" s="7">
        <v>2050</v>
      </c>
      <c r="V46" s="9" t="s">
        <v>0</v>
      </c>
      <c r="W46" s="7"/>
      <c r="X46" s="7"/>
      <c r="Y46" s="7"/>
      <c r="Z46" s="7"/>
    </row>
    <row r="47" spans="1:26" hidden="1">
      <c r="A47" s="10"/>
      <c r="B47" s="10" t="s">
        <v>8</v>
      </c>
      <c r="C47" s="10">
        <v>1</v>
      </c>
      <c r="D47" s="10">
        <v>5</v>
      </c>
      <c r="E47" s="7">
        <f>Table2[[#This Row],[UnitValue]]*Table2[[#This Row],[Qty]]</f>
        <v>5</v>
      </c>
      <c r="F47" s="10"/>
      <c r="G47" s="10"/>
      <c r="H47" s="10"/>
      <c r="I47" s="10"/>
      <c r="J47" s="10"/>
      <c r="K47" s="10"/>
      <c r="L47" s="10" t="s">
        <v>39</v>
      </c>
      <c r="M47" s="10" t="s">
        <v>1413</v>
      </c>
      <c r="N47" s="11"/>
      <c r="O47" s="10" t="s">
        <v>935</v>
      </c>
      <c r="P47" s="10"/>
      <c r="Q47" s="10"/>
      <c r="R47" s="10"/>
      <c r="S47" s="10"/>
      <c r="T47" s="10"/>
      <c r="U47" s="10">
        <v>2050</v>
      </c>
      <c r="V47" s="12" t="s">
        <v>0</v>
      </c>
      <c r="W47" s="10"/>
      <c r="X47" s="10"/>
      <c r="Y47" s="10"/>
      <c r="Z47" s="10"/>
    </row>
    <row r="48" spans="1:26" hidden="1">
      <c r="A48" s="7"/>
      <c r="B48" s="7" t="s">
        <v>8</v>
      </c>
      <c r="C48" s="7">
        <v>2</v>
      </c>
      <c r="D48" s="7">
        <v>5</v>
      </c>
      <c r="E48" s="7">
        <f>Table2[[#This Row],[UnitValue]]*Table2[[#This Row],[Qty]]</f>
        <v>10</v>
      </c>
      <c r="F48" s="7"/>
      <c r="G48" s="7"/>
      <c r="H48" s="7"/>
      <c r="I48" s="7"/>
      <c r="J48" s="7"/>
      <c r="K48" s="7"/>
      <c r="L48" s="7" t="s">
        <v>39</v>
      </c>
      <c r="M48" s="7" t="s">
        <v>1412</v>
      </c>
      <c r="N48" s="8"/>
      <c r="O48" s="7" t="s">
        <v>935</v>
      </c>
      <c r="P48" s="7"/>
      <c r="Q48" s="7"/>
      <c r="R48" s="7"/>
      <c r="S48" s="7"/>
      <c r="T48" s="7"/>
      <c r="U48" s="7">
        <v>2050</v>
      </c>
      <c r="V48" s="9" t="s">
        <v>0</v>
      </c>
      <c r="W48" s="7"/>
      <c r="X48" s="7"/>
      <c r="Y48" s="7"/>
      <c r="Z48" s="7"/>
    </row>
    <row r="49" spans="1:26" hidden="1">
      <c r="A49" s="10"/>
      <c r="B49" s="10" t="s">
        <v>8</v>
      </c>
      <c r="C49" s="10">
        <v>4</v>
      </c>
      <c r="D49" s="10">
        <v>5</v>
      </c>
      <c r="E49" s="7">
        <f>Table2[[#This Row],[UnitValue]]*Table2[[#This Row],[Qty]]</f>
        <v>20</v>
      </c>
      <c r="F49" s="10"/>
      <c r="G49" s="10"/>
      <c r="H49" s="10"/>
      <c r="I49" s="10"/>
      <c r="J49" s="10"/>
      <c r="K49" s="10"/>
      <c r="L49" s="10" t="s">
        <v>39</v>
      </c>
      <c r="M49" s="10" t="s">
        <v>1411</v>
      </c>
      <c r="N49" s="11"/>
      <c r="O49" s="10" t="s">
        <v>935</v>
      </c>
      <c r="P49" s="10"/>
      <c r="Q49" s="10"/>
      <c r="R49" s="10"/>
      <c r="S49" s="10"/>
      <c r="T49" s="10"/>
      <c r="U49" s="10">
        <v>2050</v>
      </c>
      <c r="V49" s="12" t="s">
        <v>0</v>
      </c>
      <c r="W49" s="10"/>
      <c r="X49" s="10"/>
      <c r="Y49" s="10"/>
      <c r="Z49" s="10"/>
    </row>
    <row r="50" spans="1:26" hidden="1">
      <c r="A50" s="7"/>
      <c r="B50" s="7" t="s">
        <v>8</v>
      </c>
      <c r="C50" s="7">
        <v>18</v>
      </c>
      <c r="D50" s="7">
        <v>5</v>
      </c>
      <c r="E50" s="7">
        <f>Table2[[#This Row],[UnitValue]]*Table2[[#This Row],[Qty]]</f>
        <v>90</v>
      </c>
      <c r="F50" s="7"/>
      <c r="G50" s="7"/>
      <c r="H50" s="7"/>
      <c r="I50" s="7"/>
      <c r="J50" s="7"/>
      <c r="K50" s="7"/>
      <c r="L50" s="7" t="s">
        <v>39</v>
      </c>
      <c r="M50" s="7" t="s">
        <v>1410</v>
      </c>
      <c r="N50" s="8"/>
      <c r="O50" s="7" t="s">
        <v>935</v>
      </c>
      <c r="P50" s="7"/>
      <c r="Q50" s="7"/>
      <c r="R50" s="7"/>
      <c r="S50" s="7"/>
      <c r="T50" s="7"/>
      <c r="U50" s="7">
        <v>2050</v>
      </c>
      <c r="V50" s="9" t="s">
        <v>0</v>
      </c>
      <c r="W50" s="7"/>
      <c r="X50" s="7"/>
      <c r="Y50" s="7"/>
      <c r="Z50" s="7"/>
    </row>
    <row r="51" spans="1:26" hidden="1">
      <c r="A51" s="10"/>
      <c r="B51" s="10" t="s">
        <v>8</v>
      </c>
      <c r="C51" s="10">
        <v>2</v>
      </c>
      <c r="D51" s="10">
        <v>10</v>
      </c>
      <c r="E51" s="7">
        <f>Table2[[#This Row],[UnitValue]]*Table2[[#This Row],[Qty]]</f>
        <v>20</v>
      </c>
      <c r="F51" s="10" t="s">
        <v>1390</v>
      </c>
      <c r="G51" s="10"/>
      <c r="H51" s="10"/>
      <c r="I51" s="10"/>
      <c r="J51" s="10"/>
      <c r="K51" s="10"/>
      <c r="L51" s="10" t="s">
        <v>39</v>
      </c>
      <c r="M51" s="10" t="s">
        <v>1409</v>
      </c>
      <c r="N51" s="11"/>
      <c r="O51" s="10" t="s">
        <v>935</v>
      </c>
      <c r="P51" s="17">
        <v>35704</v>
      </c>
      <c r="Q51" s="10" t="s">
        <v>1134</v>
      </c>
      <c r="R51" s="10"/>
      <c r="S51" s="10"/>
      <c r="T51" s="10"/>
      <c r="U51" s="10">
        <v>2050</v>
      </c>
      <c r="V51" s="12" t="s">
        <v>0</v>
      </c>
      <c r="W51" s="10"/>
      <c r="X51" s="10"/>
      <c r="Y51" s="10"/>
      <c r="Z51" s="10"/>
    </row>
    <row r="52" spans="1:26" hidden="1">
      <c r="A52" s="7"/>
      <c r="B52" s="7" t="s">
        <v>8</v>
      </c>
      <c r="C52" s="7">
        <v>6</v>
      </c>
      <c r="D52" s="7">
        <v>10</v>
      </c>
      <c r="E52" s="7">
        <f>Table2[[#This Row],[UnitValue]]*Table2[[#This Row],[Qty]]</f>
        <v>60</v>
      </c>
      <c r="F52" s="7" t="s">
        <v>1355</v>
      </c>
      <c r="G52" s="7"/>
      <c r="H52" s="7"/>
      <c r="I52" s="7"/>
      <c r="J52" s="7"/>
      <c r="K52" s="7"/>
      <c r="L52" s="7" t="s">
        <v>39</v>
      </c>
      <c r="M52" s="7" t="s">
        <v>1408</v>
      </c>
      <c r="N52" s="8"/>
      <c r="O52" s="7" t="s">
        <v>935</v>
      </c>
      <c r="P52" s="7"/>
      <c r="Q52" s="7" t="s">
        <v>697</v>
      </c>
      <c r="R52" s="7">
        <v>123167</v>
      </c>
      <c r="S52" s="7"/>
      <c r="T52" s="7"/>
      <c r="U52" s="7">
        <v>2050</v>
      </c>
      <c r="V52" s="9" t="s">
        <v>0</v>
      </c>
      <c r="W52" s="7"/>
      <c r="X52" s="7"/>
      <c r="Y52" s="7"/>
      <c r="Z52" s="7"/>
    </row>
    <row r="53" spans="1:26" hidden="1">
      <c r="A53" s="10"/>
      <c r="B53" s="10" t="s">
        <v>8</v>
      </c>
      <c r="C53" s="10">
        <v>8</v>
      </c>
      <c r="D53" s="10">
        <v>5</v>
      </c>
      <c r="E53" s="7">
        <f>Table2[[#This Row],[UnitValue]]*Table2[[#This Row],[Qty]]</f>
        <v>40</v>
      </c>
      <c r="F53" s="10"/>
      <c r="G53" s="10"/>
      <c r="H53" s="10"/>
      <c r="I53" s="10"/>
      <c r="J53" s="10"/>
      <c r="K53" s="10"/>
      <c r="L53" s="10" t="s">
        <v>39</v>
      </c>
      <c r="M53" s="10" t="s">
        <v>1407</v>
      </c>
      <c r="N53" s="11"/>
      <c r="O53" s="10" t="s">
        <v>935</v>
      </c>
      <c r="P53" s="10"/>
      <c r="Q53" s="10" t="s">
        <v>697</v>
      </c>
      <c r="R53" s="10">
        <v>123166</v>
      </c>
      <c r="S53" s="10"/>
      <c r="T53" s="10"/>
      <c r="U53" s="10">
        <v>2050</v>
      </c>
      <c r="V53" s="12" t="s">
        <v>0</v>
      </c>
      <c r="W53" s="10"/>
      <c r="X53" s="10"/>
      <c r="Y53" s="10"/>
      <c r="Z53" s="10"/>
    </row>
    <row r="54" spans="1:26" hidden="1">
      <c r="A54" s="7"/>
      <c r="B54" s="7" t="s">
        <v>8</v>
      </c>
      <c r="C54" s="7">
        <v>2</v>
      </c>
      <c r="D54" s="7">
        <v>15</v>
      </c>
      <c r="E54" s="7">
        <f>Table2[[#This Row],[UnitValue]]*Table2[[#This Row],[Qty]]</f>
        <v>30</v>
      </c>
      <c r="F54" s="7" t="s">
        <v>1197</v>
      </c>
      <c r="G54" s="7" t="s">
        <v>1208</v>
      </c>
      <c r="H54" s="7" t="s">
        <v>5</v>
      </c>
      <c r="I54" s="7" t="s">
        <v>22</v>
      </c>
      <c r="J54" s="7" t="s">
        <v>22</v>
      </c>
      <c r="K54" s="7" t="s">
        <v>22</v>
      </c>
      <c r="L54" s="7" t="s">
        <v>39</v>
      </c>
      <c r="M54" s="7" t="s">
        <v>1207</v>
      </c>
      <c r="N54" s="8"/>
      <c r="O54" s="7" t="s">
        <v>0</v>
      </c>
      <c r="P54" s="18">
        <v>35346</v>
      </c>
      <c r="Q54" s="7" t="s">
        <v>1274</v>
      </c>
      <c r="R54" s="7"/>
      <c r="S54" s="7"/>
      <c r="T54" s="7"/>
      <c r="U54" s="7">
        <v>2030</v>
      </c>
      <c r="V54" s="9" t="s">
        <v>0</v>
      </c>
      <c r="W54" s="7"/>
      <c r="X54" s="7"/>
      <c r="Y54" s="7"/>
      <c r="Z54" s="7"/>
    </row>
    <row r="55" spans="1:26" hidden="1">
      <c r="A55" s="10"/>
      <c r="B55" s="10" t="s">
        <v>8</v>
      </c>
      <c r="C55" s="10">
        <v>2</v>
      </c>
      <c r="D55" s="10">
        <v>15</v>
      </c>
      <c r="E55" s="7">
        <f>Table2[[#This Row],[UnitValue]]*Table2[[#This Row],[Qty]]</f>
        <v>30</v>
      </c>
      <c r="F55" s="10" t="s">
        <v>1197</v>
      </c>
      <c r="G55" s="10" t="s">
        <v>1208</v>
      </c>
      <c r="H55" s="10" t="s">
        <v>5</v>
      </c>
      <c r="I55" s="10" t="s">
        <v>22</v>
      </c>
      <c r="J55" s="10" t="s">
        <v>22</v>
      </c>
      <c r="K55" s="10" t="s">
        <v>22</v>
      </c>
      <c r="L55" s="10" t="s">
        <v>39</v>
      </c>
      <c r="M55" s="10" t="s">
        <v>1207</v>
      </c>
      <c r="N55" s="11"/>
      <c r="O55" s="10" t="s">
        <v>0</v>
      </c>
      <c r="P55" s="13">
        <v>35131</v>
      </c>
      <c r="Q55" s="10" t="s">
        <v>1194</v>
      </c>
      <c r="R55" s="10"/>
      <c r="S55" s="10"/>
      <c r="T55" s="10"/>
      <c r="U55" s="10">
        <v>2030</v>
      </c>
      <c r="V55" s="12" t="s">
        <v>0</v>
      </c>
      <c r="W55" s="10"/>
      <c r="X55" s="10"/>
      <c r="Y55" s="10"/>
      <c r="Z55" s="10"/>
    </row>
    <row r="56" spans="1:26" hidden="1">
      <c r="A56" s="7"/>
      <c r="B56" s="7" t="s">
        <v>8</v>
      </c>
      <c r="C56" s="7">
        <v>2</v>
      </c>
      <c r="D56" s="7">
        <v>20</v>
      </c>
      <c r="E56" s="7">
        <f>Table2[[#This Row],[UnitValue]]*Table2[[#This Row],[Qty]]</f>
        <v>40</v>
      </c>
      <c r="F56" s="7"/>
      <c r="G56" s="7"/>
      <c r="H56" s="7"/>
      <c r="I56" s="7"/>
      <c r="J56" s="7"/>
      <c r="K56" s="7"/>
      <c r="L56" s="7" t="s">
        <v>39</v>
      </c>
      <c r="M56" s="7" t="s">
        <v>1406</v>
      </c>
      <c r="N56" s="8"/>
      <c r="O56" s="7" t="s">
        <v>935</v>
      </c>
      <c r="P56" s="7"/>
      <c r="Q56" s="7"/>
      <c r="R56" s="7"/>
      <c r="S56" s="7"/>
      <c r="T56" s="7"/>
      <c r="U56" s="7">
        <v>2030</v>
      </c>
      <c r="V56" s="9" t="s">
        <v>0</v>
      </c>
      <c r="W56" s="7"/>
      <c r="X56" s="7"/>
      <c r="Y56" s="7"/>
      <c r="Z56" s="7"/>
    </row>
    <row r="57" spans="1:26" hidden="1">
      <c r="A57" s="10"/>
      <c r="B57" s="10" t="s">
        <v>8</v>
      </c>
      <c r="C57" s="10">
        <v>1</v>
      </c>
      <c r="D57" s="10">
        <v>15</v>
      </c>
      <c r="E57" s="7">
        <f>Table2[[#This Row],[UnitValue]]*Table2[[#This Row],[Qty]]</f>
        <v>15</v>
      </c>
      <c r="F57" s="10"/>
      <c r="G57" s="10"/>
      <c r="H57" s="10"/>
      <c r="I57" s="10"/>
      <c r="J57" s="10"/>
      <c r="K57" s="10"/>
      <c r="L57" s="10" t="s">
        <v>39</v>
      </c>
      <c r="M57" s="10" t="s">
        <v>1405</v>
      </c>
      <c r="N57" s="11"/>
      <c r="O57" s="10" t="s">
        <v>935</v>
      </c>
      <c r="P57" s="10"/>
      <c r="Q57" s="10"/>
      <c r="R57" s="10"/>
      <c r="S57" s="10"/>
      <c r="T57" s="10"/>
      <c r="U57" s="10">
        <v>2020</v>
      </c>
      <c r="V57" s="12" t="s">
        <v>0</v>
      </c>
      <c r="W57" s="10"/>
      <c r="X57" s="10"/>
      <c r="Y57" s="10"/>
      <c r="Z57" s="10"/>
    </row>
    <row r="58" spans="1:26" hidden="1">
      <c r="A58" s="7"/>
      <c r="B58" s="7" t="s">
        <v>8</v>
      </c>
      <c r="C58" s="7">
        <v>1</v>
      </c>
      <c r="D58" s="7">
        <v>15</v>
      </c>
      <c r="E58" s="7">
        <f>Table2[[#This Row],[UnitValue]]*Table2[[#This Row],[Qty]]</f>
        <v>15</v>
      </c>
      <c r="F58" s="7"/>
      <c r="G58" s="7"/>
      <c r="H58" s="7"/>
      <c r="I58" s="7"/>
      <c r="J58" s="7"/>
      <c r="K58" s="7"/>
      <c r="L58" s="7" t="s">
        <v>39</v>
      </c>
      <c r="M58" s="7" t="s">
        <v>1404</v>
      </c>
      <c r="N58" s="8"/>
      <c r="O58" s="7" t="s">
        <v>935</v>
      </c>
      <c r="P58" s="7"/>
      <c r="Q58" s="7"/>
      <c r="R58" s="7"/>
      <c r="S58" s="7"/>
      <c r="T58" s="7"/>
      <c r="U58" s="7">
        <v>2020</v>
      </c>
      <c r="V58" s="9" t="s">
        <v>0</v>
      </c>
      <c r="W58" s="7"/>
      <c r="X58" s="7"/>
      <c r="Y58" s="7"/>
      <c r="Z58" s="7"/>
    </row>
    <row r="59" spans="1:26" hidden="1">
      <c r="A59" s="10"/>
      <c r="B59" s="10" t="s">
        <v>8</v>
      </c>
      <c r="C59" s="10">
        <v>7</v>
      </c>
      <c r="D59" s="10">
        <v>30</v>
      </c>
      <c r="E59" s="7">
        <f>Table2[[#This Row],[UnitValue]]*Table2[[#This Row],[Qty]]</f>
        <v>210</v>
      </c>
      <c r="F59" s="10"/>
      <c r="G59" s="10"/>
      <c r="H59" s="10"/>
      <c r="I59" s="10"/>
      <c r="J59" s="10"/>
      <c r="K59" s="10"/>
      <c r="L59" s="10" t="s">
        <v>39</v>
      </c>
      <c r="M59" s="10" t="s">
        <v>1403</v>
      </c>
      <c r="N59" s="11"/>
      <c r="O59" s="10" t="s">
        <v>935</v>
      </c>
      <c r="P59" s="10"/>
      <c r="Q59" s="10"/>
      <c r="R59" s="10"/>
      <c r="S59" s="10"/>
      <c r="T59" s="10"/>
      <c r="U59" s="10">
        <v>2020</v>
      </c>
      <c r="V59" s="12" t="s">
        <v>0</v>
      </c>
      <c r="W59" s="10"/>
      <c r="X59" s="10"/>
      <c r="Y59" s="10"/>
      <c r="Z59" s="10"/>
    </row>
    <row r="60" spans="1:26" hidden="1">
      <c r="A60" s="7"/>
      <c r="B60" s="7" t="s">
        <v>8</v>
      </c>
      <c r="C60" s="7">
        <v>6</v>
      </c>
      <c r="D60" s="7">
        <v>30</v>
      </c>
      <c r="E60" s="7">
        <f>Table2[[#This Row],[UnitValue]]*Table2[[#This Row],[Qty]]</f>
        <v>180</v>
      </c>
      <c r="F60" s="7" t="s">
        <v>1402</v>
      </c>
      <c r="G60" s="7"/>
      <c r="H60" s="7"/>
      <c r="I60" s="7"/>
      <c r="J60" s="7"/>
      <c r="K60" s="7"/>
      <c r="L60" s="7" t="s">
        <v>39</v>
      </c>
      <c r="M60" s="7" t="s">
        <v>1401</v>
      </c>
      <c r="N60" s="8"/>
      <c r="O60" s="7" t="s">
        <v>935</v>
      </c>
      <c r="P60" s="19">
        <v>35278</v>
      </c>
      <c r="Q60" s="7" t="s">
        <v>1274</v>
      </c>
      <c r="R60" s="7"/>
      <c r="S60" s="7"/>
      <c r="T60" s="7"/>
      <c r="U60" s="7">
        <v>2020</v>
      </c>
      <c r="V60" s="9" t="s">
        <v>0</v>
      </c>
      <c r="W60" s="7"/>
      <c r="X60" s="7"/>
      <c r="Y60" s="7"/>
      <c r="Z60" s="7"/>
    </row>
    <row r="61" spans="1:26" hidden="1">
      <c r="A61" s="10"/>
      <c r="B61" s="10" t="s">
        <v>8</v>
      </c>
      <c r="C61" s="10">
        <v>2</v>
      </c>
      <c r="D61" s="10">
        <v>30</v>
      </c>
      <c r="E61" s="7">
        <f>Table2[[#This Row],[UnitValue]]*Table2[[#This Row],[Qty]]</f>
        <v>60</v>
      </c>
      <c r="F61" s="10" t="s">
        <v>1394</v>
      </c>
      <c r="G61" s="10"/>
      <c r="H61" s="10"/>
      <c r="I61" s="10"/>
      <c r="J61" s="10"/>
      <c r="K61" s="10"/>
      <c r="L61" s="10" t="s">
        <v>39</v>
      </c>
      <c r="M61" s="10" t="s">
        <v>1400</v>
      </c>
      <c r="N61" s="11"/>
      <c r="O61" s="10" t="s">
        <v>935</v>
      </c>
      <c r="P61" s="10"/>
      <c r="Q61" s="10"/>
      <c r="R61" s="10"/>
      <c r="S61" s="10"/>
      <c r="T61" s="10"/>
      <c r="U61" s="10">
        <v>2020</v>
      </c>
      <c r="V61" s="12" t="s">
        <v>0</v>
      </c>
      <c r="W61" s="10"/>
      <c r="X61" s="10"/>
      <c r="Y61" s="10"/>
      <c r="Z61" s="10"/>
    </row>
    <row r="62" spans="1:26" hidden="1">
      <c r="A62" s="7"/>
      <c r="B62" s="7" t="s">
        <v>8</v>
      </c>
      <c r="C62" s="7">
        <v>8</v>
      </c>
      <c r="D62" s="7">
        <v>40</v>
      </c>
      <c r="E62" s="7">
        <f>Table2[[#This Row],[UnitValue]]*Table2[[#This Row],[Qty]]</f>
        <v>320</v>
      </c>
      <c r="F62" s="7"/>
      <c r="G62" s="7"/>
      <c r="H62" s="7"/>
      <c r="I62" s="7"/>
      <c r="J62" s="7"/>
      <c r="K62" s="7"/>
      <c r="L62" s="7" t="s">
        <v>39</v>
      </c>
      <c r="M62" s="7" t="s">
        <v>1399</v>
      </c>
      <c r="N62" s="8"/>
      <c r="O62" s="7" t="s">
        <v>935</v>
      </c>
      <c r="P62" s="7"/>
      <c r="Q62" s="7"/>
      <c r="R62" s="7"/>
      <c r="S62" s="7"/>
      <c r="T62" s="7"/>
      <c r="U62" s="7">
        <v>2030</v>
      </c>
      <c r="V62" s="9" t="s">
        <v>0</v>
      </c>
      <c r="W62" s="7"/>
      <c r="X62" s="7"/>
      <c r="Y62" s="7"/>
      <c r="Z62" s="7"/>
    </row>
    <row r="63" spans="1:26" hidden="1">
      <c r="A63" s="10"/>
      <c r="B63" s="10" t="s">
        <v>8</v>
      </c>
      <c r="C63" s="10">
        <v>2</v>
      </c>
      <c r="D63" s="10">
        <v>50</v>
      </c>
      <c r="E63" s="7">
        <f>Table2[[#This Row],[UnitValue]]*Table2[[#This Row],[Qty]]</f>
        <v>100</v>
      </c>
      <c r="F63" s="10"/>
      <c r="G63" s="10"/>
      <c r="H63" s="10"/>
      <c r="I63" s="10"/>
      <c r="J63" s="10"/>
      <c r="K63" s="10"/>
      <c r="L63" s="10" t="s">
        <v>39</v>
      </c>
      <c r="M63" s="10" t="s">
        <v>1398</v>
      </c>
      <c r="N63" s="11"/>
      <c r="O63" s="10" t="s">
        <v>935</v>
      </c>
      <c r="P63" s="10"/>
      <c r="Q63" s="10"/>
      <c r="R63" s="10"/>
      <c r="S63" s="10"/>
      <c r="T63" s="10"/>
      <c r="U63" s="10">
        <v>2030</v>
      </c>
      <c r="V63" s="12" t="s">
        <v>0</v>
      </c>
      <c r="W63" s="10"/>
      <c r="X63" s="10"/>
      <c r="Y63" s="10"/>
      <c r="Z63" s="10"/>
    </row>
    <row r="64" spans="1:26" hidden="1">
      <c r="A64" s="7"/>
      <c r="B64" s="7" t="s">
        <v>8</v>
      </c>
      <c r="C64" s="7">
        <v>1</v>
      </c>
      <c r="D64" s="7">
        <v>15</v>
      </c>
      <c r="E64" s="7">
        <f>Table2[[#This Row],[UnitValue]]*Table2[[#This Row],[Qty]]</f>
        <v>15</v>
      </c>
      <c r="F64" s="7"/>
      <c r="G64" s="7"/>
      <c r="H64" s="7"/>
      <c r="I64" s="7"/>
      <c r="J64" s="7"/>
      <c r="K64" s="7"/>
      <c r="L64" s="7" t="s">
        <v>39</v>
      </c>
      <c r="M64" s="7" t="s">
        <v>1397</v>
      </c>
      <c r="N64" s="8"/>
      <c r="O64" s="7" t="s">
        <v>935</v>
      </c>
      <c r="P64" s="7"/>
      <c r="Q64" s="7"/>
      <c r="R64" s="7"/>
      <c r="S64" s="7"/>
      <c r="T64" s="7"/>
      <c r="U64" s="7">
        <v>2030</v>
      </c>
      <c r="V64" s="9" t="s">
        <v>0</v>
      </c>
      <c r="W64" s="7"/>
      <c r="X64" s="7"/>
      <c r="Y64" s="7"/>
      <c r="Z64" s="7"/>
    </row>
    <row r="65" spans="1:26" hidden="1">
      <c r="A65" s="10"/>
      <c r="B65" s="10" t="s">
        <v>8</v>
      </c>
      <c r="C65" s="10">
        <v>2</v>
      </c>
      <c r="D65" s="10">
        <v>10</v>
      </c>
      <c r="E65" s="7">
        <f>Table2[[#This Row],[UnitValue]]*Table2[[#This Row],[Qty]]</f>
        <v>20</v>
      </c>
      <c r="F65" s="10" t="s">
        <v>1396</v>
      </c>
      <c r="G65" s="10"/>
      <c r="H65" s="10"/>
      <c r="I65" s="10"/>
      <c r="J65" s="10"/>
      <c r="K65" s="10"/>
      <c r="L65" s="10" t="s">
        <v>39</v>
      </c>
      <c r="M65" s="10" t="s">
        <v>1395</v>
      </c>
      <c r="N65" s="11"/>
      <c r="O65" s="10" t="s">
        <v>935</v>
      </c>
      <c r="P65" s="13">
        <v>35342</v>
      </c>
      <c r="Q65" s="10" t="s">
        <v>697</v>
      </c>
      <c r="R65" s="10"/>
      <c r="S65" s="10"/>
      <c r="T65" s="10"/>
      <c r="U65" s="10">
        <v>2030</v>
      </c>
      <c r="V65" s="12" t="s">
        <v>0</v>
      </c>
      <c r="W65" s="10"/>
      <c r="X65" s="10"/>
      <c r="Y65" s="10"/>
      <c r="Z65" s="10"/>
    </row>
    <row r="66" spans="1:26" hidden="1">
      <c r="A66" s="7"/>
      <c r="B66" s="7" t="s">
        <v>8</v>
      </c>
      <c r="C66" s="7">
        <v>2</v>
      </c>
      <c r="D66" s="7">
        <v>10</v>
      </c>
      <c r="E66" s="7">
        <f>Table2[[#This Row],[UnitValue]]*Table2[[#This Row],[Qty]]</f>
        <v>20</v>
      </c>
      <c r="F66" s="7" t="s">
        <v>1394</v>
      </c>
      <c r="G66" s="7"/>
      <c r="H66" s="7"/>
      <c r="I66" s="7"/>
      <c r="J66" s="7"/>
      <c r="K66" s="7"/>
      <c r="L66" s="7" t="s">
        <v>39</v>
      </c>
      <c r="M66" s="7" t="s">
        <v>1393</v>
      </c>
      <c r="N66" s="8"/>
      <c r="O66" s="7" t="s">
        <v>935</v>
      </c>
      <c r="P66" s="7"/>
      <c r="Q66" s="7"/>
      <c r="R66" s="7"/>
      <c r="S66" s="7"/>
      <c r="T66" s="7"/>
      <c r="U66" s="7">
        <v>2030</v>
      </c>
      <c r="V66" s="9" t="s">
        <v>0</v>
      </c>
      <c r="W66" s="7"/>
      <c r="X66" s="7"/>
      <c r="Y66" s="7"/>
      <c r="Z66" s="7"/>
    </row>
    <row r="67" spans="1:26" hidden="1">
      <c r="A67" s="10"/>
      <c r="B67" s="10" t="s">
        <v>8</v>
      </c>
      <c r="C67" s="10">
        <v>2</v>
      </c>
      <c r="D67" s="10">
        <v>80</v>
      </c>
      <c r="E67" s="7">
        <f>Table2[[#This Row],[UnitValue]]*Table2[[#This Row],[Qty]]</f>
        <v>160</v>
      </c>
      <c r="F67" s="10"/>
      <c r="G67" s="10"/>
      <c r="H67" s="10"/>
      <c r="I67" s="10"/>
      <c r="J67" s="10"/>
      <c r="K67" s="10"/>
      <c r="L67" s="10" t="s">
        <v>39</v>
      </c>
      <c r="M67" s="10" t="s">
        <v>1392</v>
      </c>
      <c r="N67" s="11"/>
      <c r="O67" s="10" t="s">
        <v>935</v>
      </c>
      <c r="P67" s="10"/>
      <c r="Q67" s="10"/>
      <c r="R67" s="10"/>
      <c r="S67" s="10"/>
      <c r="T67" s="10"/>
      <c r="U67" s="10">
        <v>2050</v>
      </c>
      <c r="V67" s="12" t="s">
        <v>0</v>
      </c>
      <c r="W67" s="10"/>
      <c r="X67" s="10"/>
      <c r="Y67" s="10"/>
      <c r="Z67" s="10"/>
    </row>
    <row r="68" spans="1:26" hidden="1">
      <c r="A68" s="7"/>
      <c r="B68" s="7" t="s">
        <v>8</v>
      </c>
      <c r="C68" s="7">
        <v>2</v>
      </c>
      <c r="D68" s="7">
        <v>6</v>
      </c>
      <c r="E68" s="7">
        <f>Table2[[#This Row],[UnitValue]]*Table2[[#This Row],[Qty]]</f>
        <v>12</v>
      </c>
      <c r="F68" s="7" t="s">
        <v>1390</v>
      </c>
      <c r="G68" s="7"/>
      <c r="H68" s="7"/>
      <c r="I68" s="7"/>
      <c r="J68" s="7"/>
      <c r="K68" s="7"/>
      <c r="L68" s="7" t="s">
        <v>39</v>
      </c>
      <c r="M68" s="7" t="s">
        <v>1391</v>
      </c>
      <c r="N68" s="8"/>
      <c r="O68" s="7" t="s">
        <v>935</v>
      </c>
      <c r="P68" s="19">
        <v>35278</v>
      </c>
      <c r="Q68" s="7" t="s">
        <v>1274</v>
      </c>
      <c r="R68" s="7"/>
      <c r="S68" s="7"/>
      <c r="T68" s="7"/>
      <c r="U68" s="7">
        <v>2050</v>
      </c>
      <c r="V68" s="9" t="s">
        <v>0</v>
      </c>
      <c r="W68" s="7"/>
      <c r="X68" s="7"/>
      <c r="Y68" s="7"/>
      <c r="Z68" s="7"/>
    </row>
    <row r="69" spans="1:26" hidden="1">
      <c r="A69" s="10"/>
      <c r="B69" s="10" t="s">
        <v>8</v>
      </c>
      <c r="C69" s="10">
        <v>1</v>
      </c>
      <c r="D69" s="10">
        <v>12</v>
      </c>
      <c r="E69" s="7">
        <f>Table2[[#This Row],[UnitValue]]*Table2[[#This Row],[Qty]]</f>
        <v>12</v>
      </c>
      <c r="F69" s="10" t="s">
        <v>1390</v>
      </c>
      <c r="G69" s="10" t="s">
        <v>1389</v>
      </c>
      <c r="H69" s="10"/>
      <c r="I69" s="10"/>
      <c r="J69" s="10"/>
      <c r="K69" s="10"/>
      <c r="L69" s="10" t="s">
        <v>39</v>
      </c>
      <c r="M69" s="10" t="s">
        <v>1387</v>
      </c>
      <c r="N69" s="8" t="s">
        <v>37</v>
      </c>
      <c r="O69" s="10" t="s">
        <v>935</v>
      </c>
      <c r="P69" s="10"/>
      <c r="Q69" s="10" t="s">
        <v>1274</v>
      </c>
      <c r="R69" s="10" t="s">
        <v>481</v>
      </c>
      <c r="S69" s="10" t="s">
        <v>1388</v>
      </c>
      <c r="T69" s="10">
        <v>1996</v>
      </c>
      <c r="U69" s="10">
        <v>2050</v>
      </c>
      <c r="V69" s="12" t="s">
        <v>0</v>
      </c>
      <c r="W69" s="10"/>
      <c r="X69" s="10"/>
      <c r="Y69" s="10"/>
      <c r="Z69" s="10"/>
    </row>
    <row r="70" spans="1:26" hidden="1">
      <c r="A70" s="7"/>
      <c r="B70" s="7" t="s">
        <v>8</v>
      </c>
      <c r="C70" s="7">
        <v>1</v>
      </c>
      <c r="D70" s="7">
        <v>30</v>
      </c>
      <c r="E70" s="7">
        <f>Table2[[#This Row],[UnitValue]]*Table2[[#This Row],[Qty]]</f>
        <v>30</v>
      </c>
      <c r="F70" s="7" t="s">
        <v>1355</v>
      </c>
      <c r="G70" s="7"/>
      <c r="H70" s="7"/>
      <c r="I70" s="7"/>
      <c r="J70" s="7"/>
      <c r="K70" s="7"/>
      <c r="L70" s="7" t="s">
        <v>39</v>
      </c>
      <c r="M70" s="7" t="s">
        <v>1387</v>
      </c>
      <c r="N70" s="8" t="s">
        <v>37</v>
      </c>
      <c r="O70" s="7" t="s">
        <v>935</v>
      </c>
      <c r="P70" s="19">
        <v>35400</v>
      </c>
      <c r="Q70" s="7" t="s">
        <v>697</v>
      </c>
      <c r="R70" s="7" t="s">
        <v>481</v>
      </c>
      <c r="S70" s="7"/>
      <c r="T70" s="7"/>
      <c r="U70" s="7">
        <v>2050</v>
      </c>
      <c r="V70" s="9" t="s">
        <v>0</v>
      </c>
      <c r="W70" s="7"/>
      <c r="X70" s="7"/>
      <c r="Y70" s="7"/>
      <c r="Z70" s="7"/>
    </row>
    <row r="71" spans="1:26" hidden="1">
      <c r="A71" s="10"/>
      <c r="B71" s="10" t="s">
        <v>8</v>
      </c>
      <c r="C71" s="10">
        <v>1</v>
      </c>
      <c r="D71" s="10">
        <v>250</v>
      </c>
      <c r="E71" s="7">
        <f>Table2[[#This Row],[UnitValue]]*Table2[[#This Row],[Qty]]</f>
        <v>250</v>
      </c>
      <c r="F71" s="10"/>
      <c r="G71" s="10"/>
      <c r="H71" s="10" t="s">
        <v>5</v>
      </c>
      <c r="I71" s="10" t="s">
        <v>5</v>
      </c>
      <c r="J71" s="10" t="s">
        <v>689</v>
      </c>
      <c r="K71" s="10" t="s">
        <v>689</v>
      </c>
      <c r="L71" s="10" t="s">
        <v>39</v>
      </c>
      <c r="M71" s="10" t="s">
        <v>1386</v>
      </c>
      <c r="N71" s="11"/>
      <c r="O71" s="10" t="s">
        <v>262</v>
      </c>
      <c r="P71" s="10"/>
      <c r="Q71" s="10"/>
      <c r="R71" s="10"/>
      <c r="S71" s="10" t="s">
        <v>509</v>
      </c>
      <c r="T71" s="10"/>
      <c r="U71" s="10">
        <v>2025</v>
      </c>
      <c r="V71" s="12" t="s">
        <v>0</v>
      </c>
      <c r="W71" s="12"/>
      <c r="X71" s="10"/>
      <c r="Y71" s="10"/>
      <c r="Z71" s="10"/>
    </row>
    <row r="72" spans="1:26" hidden="1">
      <c r="A72" s="7"/>
      <c r="B72" s="7" t="s">
        <v>8</v>
      </c>
      <c r="C72" s="7">
        <v>1</v>
      </c>
      <c r="D72" s="7">
        <v>500</v>
      </c>
      <c r="E72" s="7">
        <f>Table2[[#This Row],[UnitValue]]*Table2[[#This Row],[Qty]]</f>
        <v>500</v>
      </c>
      <c r="F72" s="7"/>
      <c r="G72" s="7"/>
      <c r="H72" s="7" t="s">
        <v>5</v>
      </c>
      <c r="I72" s="7" t="s">
        <v>5</v>
      </c>
      <c r="J72" s="7" t="s">
        <v>270</v>
      </c>
      <c r="K72" s="7" t="s">
        <v>117</v>
      </c>
      <c r="L72" s="7" t="s">
        <v>39</v>
      </c>
      <c r="M72" s="7" t="s">
        <v>1385</v>
      </c>
      <c r="N72" s="8"/>
      <c r="O72" s="7" t="s">
        <v>262</v>
      </c>
      <c r="P72" s="7"/>
      <c r="Q72" s="7"/>
      <c r="R72" s="7"/>
      <c r="S72" s="7" t="s">
        <v>509</v>
      </c>
      <c r="T72" s="7"/>
      <c r="U72" s="7">
        <v>2025</v>
      </c>
      <c r="V72" s="9" t="s">
        <v>0</v>
      </c>
      <c r="W72" s="9"/>
      <c r="X72" s="7"/>
      <c r="Y72" s="7"/>
      <c r="Z72" s="7"/>
    </row>
    <row r="73" spans="1:26" hidden="1">
      <c r="A73" s="10"/>
      <c r="B73" s="10"/>
      <c r="C73" s="10"/>
      <c r="D73" s="10"/>
      <c r="E73" s="7"/>
      <c r="F73" s="7"/>
      <c r="G73" s="10"/>
      <c r="H73" s="10"/>
      <c r="I73" s="10"/>
      <c r="J73" s="10"/>
      <c r="K73" s="10"/>
      <c r="L73" s="10"/>
      <c r="M73" s="10"/>
      <c r="N73" s="11"/>
      <c r="O73" s="10"/>
      <c r="P73" s="10"/>
      <c r="Q73" s="10"/>
      <c r="R73" s="10"/>
      <c r="S73" s="10"/>
      <c r="T73" s="10"/>
      <c r="U73" s="10"/>
      <c r="V73" s="12"/>
      <c r="W73" s="10"/>
      <c r="X73" s="10"/>
      <c r="Y73" s="10"/>
      <c r="Z73" s="10"/>
    </row>
    <row r="74" spans="1:26" hidden="1">
      <c r="A74" s="7"/>
      <c r="B74" s="7" t="s">
        <v>8</v>
      </c>
      <c r="C74" s="7">
        <v>3</v>
      </c>
      <c r="D74" s="7">
        <v>30</v>
      </c>
      <c r="E74" s="7">
        <f>Table2[[#This Row],[UnitValue]]*Table2[[#This Row],[Qty]]</f>
        <v>90</v>
      </c>
      <c r="F74" s="7" t="s">
        <v>125</v>
      </c>
      <c r="G74" s="7"/>
      <c r="H74" s="7"/>
      <c r="I74" s="7"/>
      <c r="J74" s="7"/>
      <c r="K74" s="7"/>
      <c r="L74" s="7" t="s">
        <v>39</v>
      </c>
      <c r="M74" s="7" t="s">
        <v>1384</v>
      </c>
      <c r="N74" s="8"/>
      <c r="O74" s="7" t="s">
        <v>935</v>
      </c>
      <c r="P74" s="7"/>
      <c r="Q74" s="7"/>
      <c r="R74" s="7"/>
      <c r="S74" s="7"/>
      <c r="T74" s="7"/>
      <c r="U74" s="7">
        <v>2050</v>
      </c>
      <c r="V74" s="9" t="s">
        <v>0</v>
      </c>
      <c r="W74" s="7"/>
      <c r="X74" s="7"/>
      <c r="Y74" s="7"/>
      <c r="Z74" s="7"/>
    </row>
    <row r="75" spans="1:26" hidden="1">
      <c r="A75" s="10"/>
      <c r="B75" s="10" t="s">
        <v>8</v>
      </c>
      <c r="C75" s="10">
        <v>2</v>
      </c>
      <c r="D75" s="10">
        <v>10</v>
      </c>
      <c r="E75" s="7">
        <f>Table2[[#This Row],[UnitValue]]*Table2[[#This Row],[Qty]]</f>
        <v>20</v>
      </c>
      <c r="F75" s="10"/>
      <c r="G75" s="10"/>
      <c r="H75" s="10"/>
      <c r="I75" s="10"/>
      <c r="J75" s="10"/>
      <c r="K75" s="10"/>
      <c r="L75" s="10" t="s">
        <v>39</v>
      </c>
      <c r="M75" s="10" t="s">
        <v>1383</v>
      </c>
      <c r="N75" s="11"/>
      <c r="O75" s="10" t="s">
        <v>935</v>
      </c>
      <c r="P75" s="10"/>
      <c r="Q75" s="10"/>
      <c r="R75" s="10"/>
      <c r="S75" s="10"/>
      <c r="T75" s="10"/>
      <c r="U75" s="10">
        <v>2050</v>
      </c>
      <c r="V75" s="12" t="s">
        <v>0</v>
      </c>
      <c r="W75" s="10"/>
      <c r="X75" s="10"/>
      <c r="Y75" s="10"/>
      <c r="Z75" s="10"/>
    </row>
    <row r="76" spans="1:26" hidden="1">
      <c r="A76" s="7"/>
      <c r="B76" s="7" t="s">
        <v>8</v>
      </c>
      <c r="C76" s="7">
        <v>20</v>
      </c>
      <c r="D76" s="7">
        <v>20</v>
      </c>
      <c r="E76" s="7">
        <f>Table2[[#This Row],[UnitValue]]*Table2[[#This Row],[Qty]]</f>
        <v>400</v>
      </c>
      <c r="F76" s="7"/>
      <c r="G76" s="7"/>
      <c r="H76" s="7"/>
      <c r="I76" s="7"/>
      <c r="J76" s="7"/>
      <c r="K76" s="7"/>
      <c r="L76" s="7" t="s">
        <v>39</v>
      </c>
      <c r="M76" s="7" t="s">
        <v>1382</v>
      </c>
      <c r="N76" s="8"/>
      <c r="O76" s="7" t="s">
        <v>935</v>
      </c>
      <c r="P76" s="7"/>
      <c r="Q76" s="7"/>
      <c r="R76" s="7"/>
      <c r="S76" s="7"/>
      <c r="T76" s="7"/>
      <c r="U76" s="7">
        <v>2050</v>
      </c>
      <c r="V76" s="9" t="s">
        <v>0</v>
      </c>
      <c r="W76" s="7"/>
      <c r="X76" s="7"/>
      <c r="Y76" s="7"/>
      <c r="Z76" s="7"/>
    </row>
    <row r="77" spans="1:26" hidden="1">
      <c r="A77" s="10"/>
      <c r="B77" s="10" t="s">
        <v>8</v>
      </c>
      <c r="C77" s="10">
        <v>1</v>
      </c>
      <c r="D77" s="10">
        <v>10</v>
      </c>
      <c r="E77" s="7">
        <f>Table2[[#This Row],[UnitValue]]*Table2[[#This Row],[Qty]]</f>
        <v>10</v>
      </c>
      <c r="F77" s="10" t="s">
        <v>952</v>
      </c>
      <c r="G77" s="10"/>
      <c r="H77" s="10"/>
      <c r="I77" s="10"/>
      <c r="J77" s="10"/>
      <c r="K77" s="10"/>
      <c r="L77" s="10" t="s">
        <v>39</v>
      </c>
      <c r="M77" s="10" t="s">
        <v>1381</v>
      </c>
      <c r="N77" s="11"/>
      <c r="O77" s="10" t="s">
        <v>935</v>
      </c>
      <c r="P77" s="10"/>
      <c r="Q77" s="10"/>
      <c r="R77" s="10"/>
      <c r="S77" s="10"/>
      <c r="T77" s="10"/>
      <c r="U77" s="10">
        <v>2050</v>
      </c>
      <c r="V77" s="12" t="s">
        <v>0</v>
      </c>
      <c r="W77" s="10"/>
      <c r="X77" s="10"/>
      <c r="Y77" s="10"/>
      <c r="Z77" s="10"/>
    </row>
    <row r="78" spans="1:26" hidden="1">
      <c r="A78" s="7"/>
      <c r="B78" s="7" t="s">
        <v>8</v>
      </c>
      <c r="C78" s="7">
        <v>1</v>
      </c>
      <c r="D78" s="7">
        <v>1</v>
      </c>
      <c r="E78" s="7">
        <f>Table2[[#This Row],[UnitValue]]*Table2[[#This Row],[Qty]]</f>
        <v>1</v>
      </c>
      <c r="F78" s="7" t="s">
        <v>696</v>
      </c>
      <c r="G78" s="7"/>
      <c r="H78" s="7"/>
      <c r="I78" s="7"/>
      <c r="J78" s="7"/>
      <c r="K78" s="7"/>
      <c r="L78" s="7" t="s">
        <v>39</v>
      </c>
      <c r="M78" s="7" t="s">
        <v>1380</v>
      </c>
      <c r="N78" s="8"/>
      <c r="O78" s="7" t="s">
        <v>935</v>
      </c>
      <c r="P78" s="7"/>
      <c r="Q78" s="7"/>
      <c r="R78" s="7"/>
      <c r="S78" s="7"/>
      <c r="T78" s="7"/>
      <c r="U78" s="7">
        <v>2050</v>
      </c>
      <c r="V78" s="9" t="s">
        <v>0</v>
      </c>
      <c r="W78" s="7"/>
      <c r="X78" s="7"/>
      <c r="Y78" s="7"/>
      <c r="Z78" s="7"/>
    </row>
    <row r="79" spans="1:26" hidden="1">
      <c r="A79" s="10"/>
      <c r="B79" s="10" t="s">
        <v>8</v>
      </c>
      <c r="C79" s="10">
        <v>2</v>
      </c>
      <c r="D79" s="10">
        <v>10</v>
      </c>
      <c r="E79" s="7">
        <f>Table2[[#This Row],[UnitValue]]*Table2[[#This Row],[Qty]]</f>
        <v>20</v>
      </c>
      <c r="F79" s="10"/>
      <c r="G79" s="10"/>
      <c r="H79" s="10"/>
      <c r="I79" s="10"/>
      <c r="J79" s="10"/>
      <c r="K79" s="10"/>
      <c r="L79" s="10" t="s">
        <v>39</v>
      </c>
      <c r="M79" s="10" t="s">
        <v>1379</v>
      </c>
      <c r="N79" s="11"/>
      <c r="O79" s="10" t="s">
        <v>935</v>
      </c>
      <c r="P79" s="10"/>
      <c r="Q79" s="10"/>
      <c r="R79" s="10"/>
      <c r="S79" s="10"/>
      <c r="T79" s="10"/>
      <c r="U79" s="10">
        <v>2050</v>
      </c>
      <c r="V79" s="12" t="s">
        <v>0</v>
      </c>
      <c r="W79" s="10"/>
      <c r="X79" s="10"/>
      <c r="Y79" s="10"/>
      <c r="Z79" s="10"/>
    </row>
    <row r="80" spans="1:26" hidden="1">
      <c r="A80" s="7"/>
      <c r="B80" s="7" t="s">
        <v>8</v>
      </c>
      <c r="C80" s="7">
        <v>2</v>
      </c>
      <c r="D80" s="7">
        <v>15</v>
      </c>
      <c r="E80" s="7">
        <f>Table2[[#This Row],[UnitValue]]*Table2[[#This Row],[Qty]]</f>
        <v>30</v>
      </c>
      <c r="F80" s="7"/>
      <c r="G80" s="7"/>
      <c r="H80" s="7"/>
      <c r="I80" s="7"/>
      <c r="J80" s="7"/>
      <c r="K80" s="7"/>
      <c r="L80" s="7" t="s">
        <v>39</v>
      </c>
      <c r="M80" s="7" t="s">
        <v>1378</v>
      </c>
      <c r="N80" s="8"/>
      <c r="O80" s="7" t="s">
        <v>935</v>
      </c>
      <c r="P80" s="7"/>
      <c r="Q80" s="7"/>
      <c r="R80" s="7"/>
      <c r="S80" s="7"/>
      <c r="T80" s="7"/>
      <c r="U80" s="7">
        <v>2050</v>
      </c>
      <c r="V80" s="9" t="s">
        <v>0</v>
      </c>
      <c r="W80" s="7"/>
      <c r="X80" s="7"/>
      <c r="Y80" s="7"/>
      <c r="Z80" s="7"/>
    </row>
    <row r="81" spans="1:26" hidden="1">
      <c r="A81" s="10"/>
      <c r="B81" s="10" t="s">
        <v>8</v>
      </c>
      <c r="C81" s="10">
        <v>2</v>
      </c>
      <c r="D81" s="10">
        <v>15</v>
      </c>
      <c r="E81" s="7">
        <f>Table2[[#This Row],[UnitValue]]*Table2[[#This Row],[Qty]]</f>
        <v>30</v>
      </c>
      <c r="F81" s="10" t="s">
        <v>1197</v>
      </c>
      <c r="G81" s="10" t="s">
        <v>1377</v>
      </c>
      <c r="H81" s="10" t="s">
        <v>5</v>
      </c>
      <c r="I81" s="10" t="s">
        <v>22</v>
      </c>
      <c r="J81" s="10" t="s">
        <v>22</v>
      </c>
      <c r="K81" s="10" t="s">
        <v>22</v>
      </c>
      <c r="L81" s="10" t="s">
        <v>39</v>
      </c>
      <c r="M81" s="10" t="s">
        <v>1376</v>
      </c>
      <c r="N81" s="11"/>
      <c r="O81" s="10" t="s">
        <v>0</v>
      </c>
      <c r="P81" s="13">
        <v>35131</v>
      </c>
      <c r="Q81" s="10" t="s">
        <v>1194</v>
      </c>
      <c r="R81" s="10"/>
      <c r="S81" s="10"/>
      <c r="T81" s="10"/>
      <c r="U81" s="10">
        <v>2030</v>
      </c>
      <c r="V81" s="12" t="s">
        <v>0</v>
      </c>
      <c r="W81" s="10"/>
      <c r="X81" s="10"/>
      <c r="Y81" s="10"/>
      <c r="Z81" s="10"/>
    </row>
    <row r="82" spans="1:26" hidden="1">
      <c r="A82" s="7"/>
      <c r="B82" s="7" t="s">
        <v>8</v>
      </c>
      <c r="C82" s="7">
        <v>1</v>
      </c>
      <c r="D82" s="7">
        <v>500</v>
      </c>
      <c r="E82" s="7">
        <f>Table2[[#This Row],[UnitValue]]*Table2[[#This Row],[Qty]]</f>
        <v>500</v>
      </c>
      <c r="F82" s="7" t="s">
        <v>125</v>
      </c>
      <c r="G82" s="7" t="s">
        <v>1375</v>
      </c>
      <c r="H82" s="7" t="s">
        <v>5</v>
      </c>
      <c r="I82" s="7" t="s">
        <v>5</v>
      </c>
      <c r="J82" s="7" t="s">
        <v>689</v>
      </c>
      <c r="K82" s="7" t="s">
        <v>689</v>
      </c>
      <c r="L82" s="7" t="s">
        <v>154</v>
      </c>
      <c r="M82" s="7" t="s">
        <v>1374</v>
      </c>
      <c r="N82" s="8"/>
      <c r="O82" s="7" t="s">
        <v>0</v>
      </c>
      <c r="P82" s="7"/>
      <c r="Q82" s="7"/>
      <c r="R82" s="7"/>
      <c r="S82" s="7"/>
      <c r="T82" s="7"/>
      <c r="U82" s="7">
        <v>2015</v>
      </c>
      <c r="V82" s="9" t="s">
        <v>0</v>
      </c>
      <c r="W82" s="7"/>
      <c r="X82" s="7"/>
      <c r="Y82" s="7"/>
      <c r="Z82" s="7"/>
    </row>
    <row r="83" spans="1:26" hidden="1">
      <c r="A83" s="10"/>
      <c r="B83" s="10" t="s">
        <v>8</v>
      </c>
      <c r="C83" s="10">
        <v>1</v>
      </c>
      <c r="D83" s="10">
        <v>4000</v>
      </c>
      <c r="E83" s="7">
        <f>Table2[[#This Row],[UnitValue]]*Table2[[#This Row],[Qty]]</f>
        <v>4000</v>
      </c>
      <c r="F83" s="10" t="s">
        <v>1373</v>
      </c>
      <c r="G83" s="10"/>
      <c r="H83" s="10"/>
      <c r="I83" s="10"/>
      <c r="J83" s="10"/>
      <c r="K83" s="10"/>
      <c r="L83" s="10" t="s">
        <v>154</v>
      </c>
      <c r="M83" s="10" t="s">
        <v>1372</v>
      </c>
      <c r="N83" s="11"/>
      <c r="O83" s="10" t="s">
        <v>0</v>
      </c>
      <c r="P83" s="10"/>
      <c r="Q83" s="10" t="s">
        <v>535</v>
      </c>
      <c r="R83" s="10"/>
      <c r="S83" s="10" t="s">
        <v>1252</v>
      </c>
      <c r="T83" s="10"/>
      <c r="U83" s="10">
        <v>2020</v>
      </c>
      <c r="V83" s="12" t="s">
        <v>0</v>
      </c>
      <c r="W83" s="10"/>
      <c r="X83" s="10"/>
      <c r="Y83" s="10"/>
      <c r="Z83" s="10"/>
    </row>
    <row r="84" spans="1:26" hidden="1">
      <c r="A84" s="7"/>
      <c r="B84" s="7" t="s">
        <v>8</v>
      </c>
      <c r="C84" s="7">
        <v>1</v>
      </c>
      <c r="D84" s="50">
        <v>6000</v>
      </c>
      <c r="E84" s="50">
        <f>Table2[[#This Row],[UnitValue]]*Table2[[#This Row],[Qty]]</f>
        <v>6000</v>
      </c>
      <c r="F84" s="7" t="s">
        <v>1371</v>
      </c>
      <c r="G84" s="7" t="s">
        <v>1370</v>
      </c>
      <c r="H84" s="20" t="s">
        <v>1678</v>
      </c>
      <c r="I84" s="7">
        <v>1</v>
      </c>
      <c r="J84" s="7" t="s">
        <v>5</v>
      </c>
      <c r="K84" s="7" t="s">
        <v>113</v>
      </c>
      <c r="L84" s="7" t="s">
        <v>154</v>
      </c>
      <c r="M84" s="7" t="s">
        <v>1369</v>
      </c>
      <c r="N84" s="8" t="s">
        <v>1368</v>
      </c>
      <c r="O84" s="7" t="s">
        <v>0</v>
      </c>
      <c r="P84" s="7"/>
      <c r="Q84" s="7" t="s">
        <v>1274</v>
      </c>
      <c r="R84" s="7"/>
      <c r="S84" s="7"/>
      <c r="T84" s="7"/>
      <c r="U84" s="7">
        <v>2000</v>
      </c>
      <c r="V84" s="9" t="s">
        <v>262</v>
      </c>
      <c r="W84" s="7"/>
      <c r="X84" s="7"/>
      <c r="Y84" s="7"/>
      <c r="Z84" s="7"/>
    </row>
    <row r="85" spans="1:26" hidden="1">
      <c r="A85" s="10"/>
      <c r="B85" s="10" t="s">
        <v>8</v>
      </c>
      <c r="C85" s="10">
        <v>1</v>
      </c>
      <c r="D85" s="10">
        <v>500</v>
      </c>
      <c r="E85" s="7">
        <f>Table2[[#This Row],[UnitValue]]*Table2[[#This Row],[Qty]]</f>
        <v>500</v>
      </c>
      <c r="F85" s="10" t="s">
        <v>1367</v>
      </c>
      <c r="G85" s="10" t="s">
        <v>1366</v>
      </c>
      <c r="H85" s="10"/>
      <c r="I85" s="10"/>
      <c r="J85" s="10"/>
      <c r="K85" s="10"/>
      <c r="L85" s="10" t="s">
        <v>154</v>
      </c>
      <c r="M85" s="10" t="s">
        <v>1365</v>
      </c>
      <c r="N85" s="11"/>
      <c r="O85" s="10" t="s">
        <v>0</v>
      </c>
      <c r="P85" s="10"/>
      <c r="Q85" s="10" t="s">
        <v>535</v>
      </c>
      <c r="R85" s="10"/>
      <c r="S85" s="10" t="s">
        <v>1227</v>
      </c>
      <c r="T85" s="10"/>
      <c r="U85" s="10">
        <v>2020</v>
      </c>
      <c r="V85" s="12" t="s">
        <v>0</v>
      </c>
      <c r="W85" s="10"/>
      <c r="X85" s="10"/>
      <c r="Y85" s="10"/>
      <c r="Z85" s="10"/>
    </row>
    <row r="86" spans="1:26" hidden="1">
      <c r="A86" s="7"/>
      <c r="B86" s="7" t="s">
        <v>8</v>
      </c>
      <c r="C86" s="7">
        <v>1</v>
      </c>
      <c r="D86" s="7">
        <v>50</v>
      </c>
      <c r="E86" s="7">
        <f>Table2[[#This Row],[UnitValue]]*Table2[[#This Row],[Qty]]</f>
        <v>50</v>
      </c>
      <c r="F86" s="7"/>
      <c r="G86" s="7"/>
      <c r="H86" s="7"/>
      <c r="I86" s="7"/>
      <c r="J86" s="7"/>
      <c r="K86" s="7"/>
      <c r="L86" s="7" t="s">
        <v>154</v>
      </c>
      <c r="M86" s="7" t="s">
        <v>1364</v>
      </c>
      <c r="N86" s="8"/>
      <c r="O86" s="7" t="s">
        <v>0</v>
      </c>
      <c r="P86" s="7"/>
      <c r="Q86" s="7" t="s">
        <v>535</v>
      </c>
      <c r="R86" s="7"/>
      <c r="S86" s="7" t="s">
        <v>1363</v>
      </c>
      <c r="T86" s="7"/>
      <c r="U86" s="7">
        <v>2020</v>
      </c>
      <c r="V86" s="9" t="s">
        <v>0</v>
      </c>
      <c r="W86" s="7"/>
      <c r="X86" s="7"/>
      <c r="Y86" s="7"/>
      <c r="Z86" s="7"/>
    </row>
    <row r="87" spans="1:26" hidden="1">
      <c r="A87" s="10"/>
      <c r="B87" s="10" t="s">
        <v>8</v>
      </c>
      <c r="C87" s="10">
        <v>1</v>
      </c>
      <c r="D87" s="10">
        <v>1200</v>
      </c>
      <c r="E87" s="7">
        <f>Table2[[#This Row],[UnitValue]]*Table2[[#This Row],[Qty]]</f>
        <v>1200</v>
      </c>
      <c r="F87" s="10" t="s">
        <v>1362</v>
      </c>
      <c r="G87" s="10"/>
      <c r="H87" s="10" t="s">
        <v>5</v>
      </c>
      <c r="I87" s="10" t="s">
        <v>5</v>
      </c>
      <c r="J87" s="10" t="s">
        <v>689</v>
      </c>
      <c r="K87" s="10" t="s">
        <v>689</v>
      </c>
      <c r="L87" s="10" t="s">
        <v>154</v>
      </c>
      <c r="M87" s="10" t="s">
        <v>1361</v>
      </c>
      <c r="N87" s="11"/>
      <c r="O87" s="10" t="s">
        <v>262</v>
      </c>
      <c r="P87" s="10"/>
      <c r="Q87" s="10"/>
      <c r="R87" s="10"/>
      <c r="S87" s="10"/>
      <c r="T87" s="10"/>
      <c r="U87" s="10">
        <v>2020</v>
      </c>
      <c r="V87" s="12" t="s">
        <v>0</v>
      </c>
      <c r="W87" s="12"/>
      <c r="X87" s="10"/>
      <c r="Y87" s="10"/>
      <c r="Z87" s="10"/>
    </row>
    <row r="88" spans="1:26" hidden="1">
      <c r="A88" s="7"/>
      <c r="B88" s="7" t="s">
        <v>8</v>
      </c>
      <c r="C88" s="7">
        <v>4</v>
      </c>
      <c r="D88" s="7">
        <v>50</v>
      </c>
      <c r="E88" s="7">
        <f>Table2[[#This Row],[UnitValue]]*Table2[[#This Row],[Qty]]</f>
        <v>200</v>
      </c>
      <c r="F88" s="7"/>
      <c r="G88" s="7"/>
      <c r="H88" s="7"/>
      <c r="I88" s="7"/>
      <c r="J88" s="7"/>
      <c r="K88" s="7"/>
      <c r="L88" s="7" t="s">
        <v>1350</v>
      </c>
      <c r="M88" s="7" t="s">
        <v>1360</v>
      </c>
      <c r="N88" s="8"/>
      <c r="O88" s="7" t="s">
        <v>935</v>
      </c>
      <c r="P88" s="7"/>
      <c r="Q88" s="7"/>
      <c r="R88" s="7"/>
      <c r="S88" s="7"/>
      <c r="T88" s="7"/>
      <c r="U88" s="7">
        <v>2050</v>
      </c>
      <c r="V88" s="9" t="s">
        <v>0</v>
      </c>
      <c r="W88" s="7"/>
      <c r="X88" s="7"/>
      <c r="Y88" s="7"/>
      <c r="Z88" s="7"/>
    </row>
    <row r="89" spans="1:26" hidden="1">
      <c r="A89" s="10"/>
      <c r="B89" s="10" t="s">
        <v>8</v>
      </c>
      <c r="C89" s="10">
        <v>2</v>
      </c>
      <c r="D89" s="10">
        <v>50</v>
      </c>
      <c r="E89" s="7">
        <f>Table2[[#This Row],[UnitValue]]*Table2[[#This Row],[Qty]]</f>
        <v>100</v>
      </c>
      <c r="F89" s="10"/>
      <c r="G89" s="10"/>
      <c r="H89" s="10"/>
      <c r="I89" s="10"/>
      <c r="J89" s="10"/>
      <c r="K89" s="10"/>
      <c r="L89" s="10" t="s">
        <v>1350</v>
      </c>
      <c r="M89" s="10" t="s">
        <v>1359</v>
      </c>
      <c r="N89" s="11"/>
      <c r="O89" s="10" t="s">
        <v>935</v>
      </c>
      <c r="P89" s="10"/>
      <c r="Q89" s="10"/>
      <c r="R89" s="10"/>
      <c r="S89" s="10"/>
      <c r="T89" s="10"/>
      <c r="U89" s="10">
        <v>2050</v>
      </c>
      <c r="V89" s="12" t="s">
        <v>0</v>
      </c>
      <c r="W89" s="10"/>
      <c r="X89" s="10"/>
      <c r="Y89" s="10"/>
      <c r="Z89" s="10"/>
    </row>
    <row r="90" spans="1:26" hidden="1">
      <c r="A90" s="7"/>
      <c r="B90" s="7" t="s">
        <v>8</v>
      </c>
      <c r="C90" s="7">
        <v>2</v>
      </c>
      <c r="D90" s="7">
        <v>50</v>
      </c>
      <c r="E90" s="7">
        <f>Table2[[#This Row],[UnitValue]]*Table2[[#This Row],[Qty]]</f>
        <v>100</v>
      </c>
      <c r="F90" s="7"/>
      <c r="G90" s="7"/>
      <c r="H90" s="7"/>
      <c r="I90" s="7"/>
      <c r="J90" s="7"/>
      <c r="K90" s="7"/>
      <c r="L90" s="7" t="s">
        <v>1350</v>
      </c>
      <c r="M90" s="7" t="s">
        <v>1358</v>
      </c>
      <c r="N90" s="8"/>
      <c r="O90" s="7" t="s">
        <v>935</v>
      </c>
      <c r="P90" s="7"/>
      <c r="Q90" s="7"/>
      <c r="R90" s="7"/>
      <c r="S90" s="7"/>
      <c r="T90" s="7"/>
      <c r="U90" s="7">
        <v>2050</v>
      </c>
      <c r="V90" s="9" t="s">
        <v>0</v>
      </c>
      <c r="W90" s="7"/>
      <c r="X90" s="7"/>
      <c r="Y90" s="7"/>
      <c r="Z90" s="7"/>
    </row>
    <row r="91" spans="1:26" hidden="1">
      <c r="A91" s="10"/>
      <c r="B91" s="10" t="s">
        <v>8</v>
      </c>
      <c r="C91" s="10">
        <v>2</v>
      </c>
      <c r="D91" s="10">
        <v>50</v>
      </c>
      <c r="E91" s="7">
        <f>Table2[[#This Row],[UnitValue]]*Table2[[#This Row],[Qty]]</f>
        <v>100</v>
      </c>
      <c r="F91" s="10"/>
      <c r="G91" s="10"/>
      <c r="H91" s="10"/>
      <c r="I91" s="10"/>
      <c r="J91" s="10"/>
      <c r="K91" s="10"/>
      <c r="L91" s="10" t="s">
        <v>1350</v>
      </c>
      <c r="M91" s="10" t="s">
        <v>1358</v>
      </c>
      <c r="N91" s="11"/>
      <c r="O91" s="10" t="s">
        <v>935</v>
      </c>
      <c r="P91" s="10"/>
      <c r="Q91" s="10" t="s">
        <v>535</v>
      </c>
      <c r="R91" s="10"/>
      <c r="S91" s="10" t="s">
        <v>1227</v>
      </c>
      <c r="T91" s="10"/>
      <c r="U91" s="10">
        <v>2050</v>
      </c>
      <c r="V91" s="12" t="s">
        <v>0</v>
      </c>
      <c r="W91" s="10"/>
      <c r="X91" s="10"/>
      <c r="Y91" s="10"/>
      <c r="Z91" s="10"/>
    </row>
    <row r="92" spans="1:26" hidden="1">
      <c r="A92" s="7"/>
      <c r="B92" s="7" t="s">
        <v>8</v>
      </c>
      <c r="C92" s="7">
        <v>3</v>
      </c>
      <c r="D92" s="7">
        <v>50</v>
      </c>
      <c r="E92" s="7">
        <f>Table2[[#This Row],[UnitValue]]*Table2[[#This Row],[Qty]]</f>
        <v>150</v>
      </c>
      <c r="F92" s="7"/>
      <c r="G92" s="7"/>
      <c r="H92" s="7"/>
      <c r="I92" s="7"/>
      <c r="J92" s="7"/>
      <c r="K92" s="7"/>
      <c r="L92" s="7" t="s">
        <v>1350</v>
      </c>
      <c r="M92" s="7" t="s">
        <v>1357</v>
      </c>
      <c r="N92" s="8"/>
      <c r="O92" s="7" t="s">
        <v>935</v>
      </c>
      <c r="P92" s="7"/>
      <c r="Q92" s="7"/>
      <c r="R92" s="7"/>
      <c r="S92" s="7"/>
      <c r="T92" s="7"/>
      <c r="U92" s="7">
        <v>2050</v>
      </c>
      <c r="V92" s="9" t="s">
        <v>0</v>
      </c>
      <c r="W92" s="7"/>
      <c r="X92" s="7"/>
      <c r="Y92" s="7"/>
      <c r="Z92" s="7"/>
    </row>
    <row r="93" spans="1:26" hidden="1">
      <c r="A93" s="10"/>
      <c r="B93" s="10" t="s">
        <v>8</v>
      </c>
      <c r="C93" s="10">
        <v>2</v>
      </c>
      <c r="D93" s="10">
        <v>50</v>
      </c>
      <c r="E93" s="7">
        <f>Table2[[#This Row],[UnitValue]]*Table2[[#This Row],[Qty]]</f>
        <v>100</v>
      </c>
      <c r="F93" s="10"/>
      <c r="G93" s="10"/>
      <c r="H93" s="10"/>
      <c r="I93" s="10"/>
      <c r="J93" s="10"/>
      <c r="K93" s="10"/>
      <c r="L93" s="10" t="s">
        <v>1350</v>
      </c>
      <c r="M93" s="10" t="s">
        <v>1357</v>
      </c>
      <c r="N93" s="11"/>
      <c r="O93" s="10" t="s">
        <v>935</v>
      </c>
      <c r="P93" s="10"/>
      <c r="Q93" s="10"/>
      <c r="R93" s="10"/>
      <c r="S93" s="10"/>
      <c r="T93" s="10"/>
      <c r="U93" s="10">
        <v>2050</v>
      </c>
      <c r="V93" s="12" t="s">
        <v>0</v>
      </c>
      <c r="W93" s="10"/>
      <c r="X93" s="10"/>
      <c r="Y93" s="10"/>
      <c r="Z93" s="10"/>
    </row>
    <row r="94" spans="1:26" hidden="1">
      <c r="A94" s="7"/>
      <c r="B94" s="7" t="s">
        <v>8</v>
      </c>
      <c r="C94" s="7">
        <v>1</v>
      </c>
      <c r="D94" s="7">
        <v>30</v>
      </c>
      <c r="E94" s="7">
        <f>Table2[[#This Row],[UnitValue]]*Table2[[#This Row],[Qty]]</f>
        <v>30</v>
      </c>
      <c r="F94" s="7"/>
      <c r="G94" s="7"/>
      <c r="H94" s="7"/>
      <c r="I94" s="7"/>
      <c r="J94" s="7"/>
      <c r="K94" s="7"/>
      <c r="L94" s="7" t="s">
        <v>1350</v>
      </c>
      <c r="M94" s="7" t="s">
        <v>1356</v>
      </c>
      <c r="N94" s="8"/>
      <c r="O94" s="7" t="s">
        <v>935</v>
      </c>
      <c r="P94" s="7"/>
      <c r="Q94" s="7" t="s">
        <v>535</v>
      </c>
      <c r="R94" s="7"/>
      <c r="S94" s="7" t="s">
        <v>1283</v>
      </c>
      <c r="T94" s="7"/>
      <c r="U94" s="7">
        <v>2050</v>
      </c>
      <c r="V94" s="9" t="s">
        <v>0</v>
      </c>
      <c r="W94" s="7"/>
      <c r="X94" s="7"/>
      <c r="Y94" s="7"/>
      <c r="Z94" s="7"/>
    </row>
    <row r="95" spans="1:26" hidden="1">
      <c r="A95" s="10"/>
      <c r="B95" s="10" t="s">
        <v>8</v>
      </c>
      <c r="C95" s="10">
        <v>1</v>
      </c>
      <c r="D95" s="10">
        <v>50</v>
      </c>
      <c r="E95" s="7">
        <f>Table2[[#This Row],[UnitValue]]*Table2[[#This Row],[Qty]]</f>
        <v>50</v>
      </c>
      <c r="F95" s="10" t="s">
        <v>1355</v>
      </c>
      <c r="G95" s="10" t="s">
        <v>1354</v>
      </c>
      <c r="H95" s="10"/>
      <c r="I95" s="10"/>
      <c r="J95" s="10"/>
      <c r="K95" s="10"/>
      <c r="L95" s="10" t="s">
        <v>1350</v>
      </c>
      <c r="M95" s="10" t="s">
        <v>1353</v>
      </c>
      <c r="N95" s="11"/>
      <c r="O95" s="10" t="s">
        <v>935</v>
      </c>
      <c r="P95" s="13">
        <v>35126</v>
      </c>
      <c r="Q95" s="10" t="s">
        <v>697</v>
      </c>
      <c r="R95" s="10"/>
      <c r="S95" s="10"/>
      <c r="T95" s="10"/>
      <c r="U95" s="10">
        <v>2026</v>
      </c>
      <c r="V95" s="12" t="s">
        <v>0</v>
      </c>
      <c r="W95" s="10"/>
      <c r="X95" s="10"/>
      <c r="Y95" s="10"/>
      <c r="Z95" s="10"/>
    </row>
    <row r="96" spans="1:26" hidden="1">
      <c r="A96" s="71" t="s">
        <v>1635</v>
      </c>
      <c r="B96" s="7" t="s">
        <v>8</v>
      </c>
      <c r="C96" s="7">
        <v>1</v>
      </c>
      <c r="D96" s="7">
        <v>250</v>
      </c>
      <c r="E96" s="7">
        <f>Table2[[#This Row],[UnitValue]]*Table2[[#This Row],[Qty]]</f>
        <v>250</v>
      </c>
      <c r="F96" s="7" t="s">
        <v>1352</v>
      </c>
      <c r="G96" s="7" t="s">
        <v>1636</v>
      </c>
      <c r="H96" s="7" t="s">
        <v>5</v>
      </c>
      <c r="I96" s="7" t="s">
        <v>5</v>
      </c>
      <c r="J96" s="7" t="s">
        <v>689</v>
      </c>
      <c r="K96" s="7" t="s">
        <v>689</v>
      </c>
      <c r="L96" s="7" t="s">
        <v>1350</v>
      </c>
      <c r="M96" s="7" t="s">
        <v>1637</v>
      </c>
      <c r="N96" s="8"/>
      <c r="O96" s="7" t="s">
        <v>935</v>
      </c>
      <c r="P96" s="7"/>
      <c r="Q96" s="7"/>
      <c r="R96" s="7"/>
      <c r="S96" s="7" t="s">
        <v>1351</v>
      </c>
      <c r="T96" s="7">
        <v>1997</v>
      </c>
      <c r="U96" s="7">
        <v>2026</v>
      </c>
      <c r="V96" s="9" t="s">
        <v>0</v>
      </c>
      <c r="W96" s="7"/>
      <c r="X96" s="7"/>
      <c r="Y96" s="7"/>
      <c r="Z96" s="7"/>
    </row>
    <row r="97" spans="1:26" hidden="1">
      <c r="A97" s="10"/>
      <c r="B97" s="10" t="s">
        <v>8</v>
      </c>
      <c r="C97" s="10">
        <v>1</v>
      </c>
      <c r="D97" s="10">
        <v>20</v>
      </c>
      <c r="E97" s="7">
        <f>Table2[[#This Row],[UnitValue]]*Table2[[#This Row],[Qty]]</f>
        <v>20</v>
      </c>
      <c r="F97" s="10"/>
      <c r="G97" s="10"/>
      <c r="H97" s="10"/>
      <c r="I97" s="10"/>
      <c r="J97" s="10"/>
      <c r="K97" s="10"/>
      <c r="L97" s="10" t="s">
        <v>1350</v>
      </c>
      <c r="M97" s="10" t="s">
        <v>1349</v>
      </c>
      <c r="N97" s="11"/>
      <c r="O97" s="10" t="s">
        <v>935</v>
      </c>
      <c r="P97" s="10"/>
      <c r="Q97" s="10" t="s">
        <v>535</v>
      </c>
      <c r="R97" s="10"/>
      <c r="S97" s="10" t="s">
        <v>1283</v>
      </c>
      <c r="T97" s="10"/>
      <c r="U97" s="10">
        <v>2030</v>
      </c>
      <c r="V97" s="12" t="s">
        <v>0</v>
      </c>
      <c r="W97" s="10"/>
      <c r="X97" s="10"/>
      <c r="Y97" s="10"/>
      <c r="Z97" s="10"/>
    </row>
    <row r="98" spans="1:26" hidden="1">
      <c r="A98" s="7"/>
      <c r="B98" s="7" t="s">
        <v>8</v>
      </c>
      <c r="C98" s="7">
        <v>1</v>
      </c>
      <c r="D98" s="7">
        <v>200</v>
      </c>
      <c r="E98" s="7">
        <f>Table2[[#This Row],[UnitValue]]*Table2[[#This Row],[Qty]]</f>
        <v>200</v>
      </c>
      <c r="F98" s="7" t="s">
        <v>1343</v>
      </c>
      <c r="G98" s="7"/>
      <c r="H98" s="7" t="s">
        <v>5</v>
      </c>
      <c r="I98" s="7" t="s">
        <v>22</v>
      </c>
      <c r="J98" s="7" t="s">
        <v>22</v>
      </c>
      <c r="K98" s="7" t="s">
        <v>22</v>
      </c>
      <c r="L98" s="7" t="s">
        <v>70</v>
      </c>
      <c r="M98" s="7" t="s">
        <v>1348</v>
      </c>
      <c r="N98" s="8"/>
      <c r="O98" s="7" t="s">
        <v>935</v>
      </c>
      <c r="P98" s="7"/>
      <c r="Q98" s="7" t="s">
        <v>697</v>
      </c>
      <c r="R98" s="7">
        <v>123122</v>
      </c>
      <c r="S98" s="7" t="s">
        <v>1030</v>
      </c>
      <c r="T98" s="7"/>
      <c r="U98" s="7">
        <v>2050</v>
      </c>
      <c r="V98" s="9" t="s">
        <v>0</v>
      </c>
      <c r="W98" s="7"/>
      <c r="X98" s="7"/>
      <c r="Y98" s="7"/>
      <c r="Z98" s="7"/>
    </row>
    <row r="99" spans="1:26" hidden="1">
      <c r="A99" s="10"/>
      <c r="B99" s="10" t="s">
        <v>8</v>
      </c>
      <c r="C99" s="10">
        <v>1</v>
      </c>
      <c r="D99" s="10">
        <v>30</v>
      </c>
      <c r="E99" s="7">
        <f>Table2[[#This Row],[UnitValue]]*Table2[[#This Row],[Qty]]</f>
        <v>30</v>
      </c>
      <c r="F99" s="10" t="s">
        <v>1197</v>
      </c>
      <c r="G99" s="10" t="s">
        <v>1347</v>
      </c>
      <c r="H99" s="10" t="s">
        <v>5</v>
      </c>
      <c r="I99" s="10" t="s">
        <v>22</v>
      </c>
      <c r="J99" s="10" t="s">
        <v>22</v>
      </c>
      <c r="K99" s="10" t="s">
        <v>22</v>
      </c>
      <c r="L99" s="10" t="s">
        <v>70</v>
      </c>
      <c r="M99" s="10" t="s">
        <v>1346</v>
      </c>
      <c r="N99" s="11"/>
      <c r="O99" s="10" t="s">
        <v>0</v>
      </c>
      <c r="P99" s="10"/>
      <c r="Q99" s="10" t="s">
        <v>1274</v>
      </c>
      <c r="R99" s="10"/>
      <c r="S99" s="13">
        <v>35346</v>
      </c>
      <c r="T99" s="10">
        <v>1996</v>
      </c>
      <c r="U99" s="10">
        <v>2050</v>
      </c>
      <c r="V99" s="12" t="s">
        <v>0</v>
      </c>
      <c r="W99" s="10"/>
      <c r="X99" s="10"/>
      <c r="Y99" s="10"/>
      <c r="Z99" s="10"/>
    </row>
    <row r="100" spans="1:26" hidden="1">
      <c r="A100" s="7"/>
      <c r="B100" s="7" t="s">
        <v>8</v>
      </c>
      <c r="C100" s="7">
        <v>1</v>
      </c>
      <c r="D100" s="7">
        <v>30</v>
      </c>
      <c r="E100" s="7">
        <f>Table2[[#This Row],[UnitValue]]*Table2[[#This Row],[Qty]]</f>
        <v>30</v>
      </c>
      <c r="F100" s="7" t="s">
        <v>1197</v>
      </c>
      <c r="G100" s="7" t="s">
        <v>1347</v>
      </c>
      <c r="H100" s="7" t="s">
        <v>5</v>
      </c>
      <c r="I100" s="7" t="s">
        <v>22</v>
      </c>
      <c r="J100" s="7" t="s">
        <v>22</v>
      </c>
      <c r="K100" s="7" t="s">
        <v>22</v>
      </c>
      <c r="L100" s="7" t="s">
        <v>70</v>
      </c>
      <c r="M100" s="7" t="s">
        <v>1346</v>
      </c>
      <c r="N100" s="8"/>
      <c r="O100" s="7" t="s">
        <v>0</v>
      </c>
      <c r="P100" s="7"/>
      <c r="Q100" s="7" t="s">
        <v>1194</v>
      </c>
      <c r="R100" s="7"/>
      <c r="S100" s="18">
        <v>35131</v>
      </c>
      <c r="T100" s="7">
        <v>1996</v>
      </c>
      <c r="U100" s="7">
        <v>2050</v>
      </c>
      <c r="V100" s="9" t="s">
        <v>0</v>
      </c>
      <c r="W100" s="7"/>
      <c r="X100" s="7"/>
      <c r="Y100" s="7"/>
      <c r="Z100" s="7"/>
    </row>
    <row r="101" spans="1:26" hidden="1">
      <c r="A101" s="10"/>
      <c r="B101" s="10" t="s">
        <v>8</v>
      </c>
      <c r="C101" s="10">
        <v>1</v>
      </c>
      <c r="D101" s="10">
        <v>30</v>
      </c>
      <c r="E101" s="7">
        <f>Table2[[#This Row],[UnitValue]]*Table2[[#This Row],[Qty]]</f>
        <v>30</v>
      </c>
      <c r="F101" s="10" t="s">
        <v>1343</v>
      </c>
      <c r="G101" s="10"/>
      <c r="H101" s="20" t="s">
        <v>5</v>
      </c>
      <c r="I101" s="20" t="s">
        <v>22</v>
      </c>
      <c r="J101" s="20" t="s">
        <v>22</v>
      </c>
      <c r="K101" s="10" t="s">
        <v>22</v>
      </c>
      <c r="L101" s="10" t="s">
        <v>70</v>
      </c>
      <c r="M101" s="10" t="s">
        <v>1345</v>
      </c>
      <c r="N101" s="11"/>
      <c r="O101" s="10" t="s">
        <v>935</v>
      </c>
      <c r="P101" s="10"/>
      <c r="Q101" s="10" t="s">
        <v>697</v>
      </c>
      <c r="R101" s="10">
        <v>123122</v>
      </c>
      <c r="S101" s="10"/>
      <c r="T101" s="10"/>
      <c r="U101" s="10">
        <v>2050</v>
      </c>
      <c r="V101" s="12" t="s">
        <v>0</v>
      </c>
      <c r="W101" s="10"/>
      <c r="X101" s="10"/>
      <c r="Y101" s="10"/>
      <c r="Z101" s="10"/>
    </row>
    <row r="102" spans="1:26" hidden="1">
      <c r="A102" s="7"/>
      <c r="B102" s="7" t="s">
        <v>8</v>
      </c>
      <c r="C102" s="7">
        <v>3</v>
      </c>
      <c r="D102" s="7">
        <v>100</v>
      </c>
      <c r="E102" s="7">
        <f>Table2[[#This Row],[UnitValue]]*Table2[[#This Row],[Qty]]</f>
        <v>300</v>
      </c>
      <c r="F102" s="7" t="s">
        <v>1343</v>
      </c>
      <c r="G102" s="7"/>
      <c r="H102" s="21" t="s">
        <v>5</v>
      </c>
      <c r="I102" s="21" t="s">
        <v>22</v>
      </c>
      <c r="J102" s="21" t="s">
        <v>22</v>
      </c>
      <c r="K102" s="7" t="s">
        <v>22</v>
      </c>
      <c r="L102" s="7" t="s">
        <v>70</v>
      </c>
      <c r="M102" s="7" t="s">
        <v>1344</v>
      </c>
      <c r="N102" s="8"/>
      <c r="O102" s="7" t="s">
        <v>935</v>
      </c>
      <c r="P102" s="7"/>
      <c r="Q102" s="7" t="s">
        <v>697</v>
      </c>
      <c r="R102" s="7">
        <v>123122</v>
      </c>
      <c r="S102" s="7"/>
      <c r="T102" s="7"/>
      <c r="U102" s="7">
        <v>2050</v>
      </c>
      <c r="V102" s="9" t="s">
        <v>0</v>
      </c>
      <c r="W102" s="7"/>
      <c r="X102" s="7"/>
      <c r="Y102" s="7"/>
      <c r="Z102" s="7"/>
    </row>
    <row r="103" spans="1:26" hidden="1">
      <c r="A103" s="10"/>
      <c r="B103" s="10" t="s">
        <v>8</v>
      </c>
      <c r="C103" s="10">
        <v>1</v>
      </c>
      <c r="D103" s="10">
        <v>50</v>
      </c>
      <c r="E103" s="7">
        <f>Table2[[#This Row],[UnitValue]]*Table2[[#This Row],[Qty]]</f>
        <v>50</v>
      </c>
      <c r="F103" s="10" t="s">
        <v>1343</v>
      </c>
      <c r="G103" s="10"/>
      <c r="H103" s="20" t="s">
        <v>5</v>
      </c>
      <c r="I103" s="20" t="s">
        <v>22</v>
      </c>
      <c r="J103" s="20" t="s">
        <v>22</v>
      </c>
      <c r="K103" s="10" t="s">
        <v>22</v>
      </c>
      <c r="L103" s="10" t="s">
        <v>70</v>
      </c>
      <c r="M103" s="10" t="s">
        <v>1342</v>
      </c>
      <c r="N103" s="11"/>
      <c r="O103" s="10" t="s">
        <v>935</v>
      </c>
      <c r="P103" s="10"/>
      <c r="Q103" s="10" t="s">
        <v>697</v>
      </c>
      <c r="R103" s="10">
        <v>123122</v>
      </c>
      <c r="S103" s="13">
        <v>35289</v>
      </c>
      <c r="T103" s="10">
        <v>1996</v>
      </c>
      <c r="U103" s="10">
        <v>2050</v>
      </c>
      <c r="V103" s="12" t="s">
        <v>0</v>
      </c>
      <c r="W103" s="10"/>
      <c r="X103" s="10"/>
      <c r="Y103" s="10"/>
      <c r="Z103" s="10"/>
    </row>
    <row r="104" spans="1:26" hidden="1">
      <c r="A104" s="7"/>
      <c r="B104" s="7" t="s">
        <v>8</v>
      </c>
      <c r="C104" s="7">
        <v>2</v>
      </c>
      <c r="D104" s="7">
        <v>1</v>
      </c>
      <c r="E104" s="7">
        <f>Table2[[#This Row],[UnitValue]]*Table2[[#This Row],[Qty]]</f>
        <v>2</v>
      </c>
      <c r="F104" s="7" t="s">
        <v>952</v>
      </c>
      <c r="G104" s="7"/>
      <c r="H104" s="7"/>
      <c r="I104" s="7"/>
      <c r="J104" s="7"/>
      <c r="K104" s="7"/>
      <c r="L104" s="7" t="s">
        <v>961</v>
      </c>
      <c r="M104" s="7" t="s">
        <v>1341</v>
      </c>
      <c r="N104" s="8"/>
      <c r="O104" s="7" t="s">
        <v>935</v>
      </c>
      <c r="P104" s="7"/>
      <c r="Q104" s="7"/>
      <c r="R104" s="7"/>
      <c r="S104" s="7"/>
      <c r="T104" s="7"/>
      <c r="U104" s="7"/>
      <c r="V104" s="9" t="s">
        <v>0</v>
      </c>
      <c r="W104" s="7"/>
      <c r="X104" s="7"/>
      <c r="Y104" s="7"/>
      <c r="Z104" s="7"/>
    </row>
    <row r="105" spans="1:26" hidden="1">
      <c r="A105" s="10"/>
      <c r="B105" s="10" t="s">
        <v>8</v>
      </c>
      <c r="C105" s="10">
        <v>4</v>
      </c>
      <c r="D105" s="10">
        <v>50</v>
      </c>
      <c r="E105" s="7">
        <f>Table2[[#This Row],[UnitValue]]*Table2[[#This Row],[Qty]]</f>
        <v>200</v>
      </c>
      <c r="F105" s="10" t="s">
        <v>1340</v>
      </c>
      <c r="G105" s="10"/>
      <c r="H105" s="20" t="s">
        <v>5</v>
      </c>
      <c r="I105" s="20" t="s">
        <v>22</v>
      </c>
      <c r="J105" s="20" t="s">
        <v>22</v>
      </c>
      <c r="K105" s="10" t="s">
        <v>22</v>
      </c>
      <c r="L105" s="10" t="s">
        <v>961</v>
      </c>
      <c r="M105" s="10" t="s">
        <v>1339</v>
      </c>
      <c r="N105" s="11"/>
      <c r="O105" s="10" t="s">
        <v>262</v>
      </c>
      <c r="P105" s="10"/>
      <c r="Q105" s="10"/>
      <c r="R105" s="10"/>
      <c r="S105" s="10"/>
      <c r="T105" s="10"/>
      <c r="U105" s="10"/>
      <c r="V105" s="12" t="s">
        <v>0</v>
      </c>
      <c r="W105" s="12"/>
      <c r="X105" s="10"/>
      <c r="Y105" s="10"/>
      <c r="Z105" s="10"/>
    </row>
    <row r="106" spans="1:26" hidden="1">
      <c r="A106" s="7"/>
      <c r="B106" s="7" t="s">
        <v>8</v>
      </c>
      <c r="C106" s="7">
        <v>4</v>
      </c>
      <c r="D106" s="7">
        <v>200</v>
      </c>
      <c r="E106" s="7">
        <f>Table2[[#This Row],[UnitValue]]*Table2[[#This Row],[Qty]]</f>
        <v>800</v>
      </c>
      <c r="F106" s="7" t="s">
        <v>1310</v>
      </c>
      <c r="G106" s="7" t="s">
        <v>1338</v>
      </c>
      <c r="H106" s="7" t="s">
        <v>1308</v>
      </c>
      <c r="I106" s="7" t="s">
        <v>1308</v>
      </c>
      <c r="J106" s="7" t="s">
        <v>1308</v>
      </c>
      <c r="K106" s="7" t="s">
        <v>1308</v>
      </c>
      <c r="L106" s="7" t="s">
        <v>167</v>
      </c>
      <c r="M106" s="7" t="s">
        <v>1337</v>
      </c>
      <c r="N106" s="8"/>
      <c r="O106" s="7" t="s">
        <v>935</v>
      </c>
      <c r="P106" s="7"/>
      <c r="Q106" s="7"/>
      <c r="R106" s="7"/>
      <c r="S106" s="7"/>
      <c r="T106" s="7"/>
      <c r="U106" s="7">
        <v>2025</v>
      </c>
      <c r="V106" s="9" t="s">
        <v>0</v>
      </c>
      <c r="W106" s="7"/>
      <c r="X106" s="7"/>
      <c r="Y106" s="7"/>
      <c r="Z106" s="7"/>
    </row>
    <row r="107" spans="1:26" hidden="1">
      <c r="A107" s="10"/>
      <c r="B107" s="10" t="s">
        <v>8</v>
      </c>
      <c r="C107" s="10">
        <v>1</v>
      </c>
      <c r="D107" s="10">
        <v>5</v>
      </c>
      <c r="E107" s="7">
        <f>Table2[[#This Row],[UnitValue]]*Table2[[#This Row],[Qty]]</f>
        <v>5</v>
      </c>
      <c r="F107" s="10" t="s">
        <v>1328</v>
      </c>
      <c r="G107" s="10"/>
      <c r="H107" s="10"/>
      <c r="I107" s="10"/>
      <c r="J107" s="10"/>
      <c r="K107" s="10"/>
      <c r="L107" s="10" t="s">
        <v>167</v>
      </c>
      <c r="M107" s="10" t="s">
        <v>1336</v>
      </c>
      <c r="N107" s="11"/>
      <c r="O107" s="10" t="s">
        <v>935</v>
      </c>
      <c r="P107" s="10"/>
      <c r="Q107" s="10"/>
      <c r="R107" s="10"/>
      <c r="S107" s="10"/>
      <c r="T107" s="10"/>
      <c r="U107" s="10"/>
      <c r="V107" s="12" t="s">
        <v>0</v>
      </c>
      <c r="W107" s="10"/>
      <c r="X107" s="10"/>
      <c r="Y107" s="10"/>
      <c r="Z107" s="10"/>
    </row>
    <row r="108" spans="1:26" hidden="1">
      <c r="A108" s="7"/>
      <c r="B108" s="7" t="s">
        <v>8</v>
      </c>
      <c r="C108" s="7">
        <v>1</v>
      </c>
      <c r="D108" s="7">
        <v>300</v>
      </c>
      <c r="E108" s="7">
        <f>Table2[[#This Row],[UnitValue]]*Table2[[#This Row],[Qty]]</f>
        <v>300</v>
      </c>
      <c r="F108" s="7" t="s">
        <v>1331</v>
      </c>
      <c r="G108" s="7" t="s">
        <v>1335</v>
      </c>
      <c r="H108" s="7" t="s">
        <v>5</v>
      </c>
      <c r="I108" s="7" t="s">
        <v>5</v>
      </c>
      <c r="J108" s="7" t="s">
        <v>689</v>
      </c>
      <c r="K108" s="7" t="s">
        <v>689</v>
      </c>
      <c r="L108" s="7" t="s">
        <v>167</v>
      </c>
      <c r="M108" s="7" t="s">
        <v>1334</v>
      </c>
      <c r="N108" s="8"/>
      <c r="O108" s="7" t="s">
        <v>935</v>
      </c>
      <c r="P108" s="7"/>
      <c r="Q108" s="7"/>
      <c r="R108" s="7"/>
      <c r="S108" s="7"/>
      <c r="T108" s="7"/>
      <c r="U108" s="7"/>
      <c r="V108" s="9" t="s">
        <v>0</v>
      </c>
      <c r="W108" s="7"/>
      <c r="X108" s="7"/>
      <c r="Y108" s="7"/>
      <c r="Z108" s="7"/>
    </row>
    <row r="109" spans="1:26" hidden="1">
      <c r="A109" s="10"/>
      <c r="B109" s="10" t="s">
        <v>8</v>
      </c>
      <c r="C109" s="10">
        <v>1</v>
      </c>
      <c r="D109" s="10">
        <v>300</v>
      </c>
      <c r="E109" s="7">
        <f>Table2[[#This Row],[UnitValue]]*Table2[[#This Row],[Qty]]</f>
        <v>300</v>
      </c>
      <c r="F109" s="10" t="s">
        <v>1310</v>
      </c>
      <c r="G109" s="10" t="s">
        <v>1333</v>
      </c>
      <c r="H109" s="10" t="s">
        <v>5</v>
      </c>
      <c r="I109" s="10" t="s">
        <v>5</v>
      </c>
      <c r="J109" s="10" t="s">
        <v>689</v>
      </c>
      <c r="K109" s="10" t="s">
        <v>689</v>
      </c>
      <c r="L109" s="10" t="s">
        <v>167</v>
      </c>
      <c r="M109" s="10" t="s">
        <v>1332</v>
      </c>
      <c r="N109" s="11"/>
      <c r="O109" s="10" t="s">
        <v>935</v>
      </c>
      <c r="P109" s="10"/>
      <c r="Q109" s="10"/>
      <c r="R109" s="10"/>
      <c r="S109" s="10"/>
      <c r="T109" s="10"/>
      <c r="U109" s="10"/>
      <c r="V109" s="12" t="s">
        <v>0</v>
      </c>
      <c r="W109" s="10"/>
      <c r="X109" s="10"/>
      <c r="Y109" s="10"/>
      <c r="Z109" s="10"/>
    </row>
    <row r="110" spans="1:26" hidden="1">
      <c r="A110" s="7"/>
      <c r="B110" s="7" t="s">
        <v>8</v>
      </c>
      <c r="C110" s="7">
        <v>2</v>
      </c>
      <c r="D110" s="7">
        <v>200</v>
      </c>
      <c r="E110" s="7">
        <f>Table2[[#This Row],[UnitValue]]*Table2[[#This Row],[Qty]]</f>
        <v>400</v>
      </c>
      <c r="F110" s="7" t="s">
        <v>1197</v>
      </c>
      <c r="G110" s="7" t="s">
        <v>1201</v>
      </c>
      <c r="H110" s="21" t="s">
        <v>5</v>
      </c>
      <c r="I110" s="21" t="s">
        <v>22</v>
      </c>
      <c r="J110" s="21" t="s">
        <v>22</v>
      </c>
      <c r="K110" s="7" t="s">
        <v>22</v>
      </c>
      <c r="L110" s="7" t="s">
        <v>167</v>
      </c>
      <c r="M110" s="7" t="s">
        <v>1200</v>
      </c>
      <c r="N110" s="8"/>
      <c r="O110" s="7" t="s">
        <v>0</v>
      </c>
      <c r="P110" s="7"/>
      <c r="Q110" s="7" t="s">
        <v>1274</v>
      </c>
      <c r="R110" s="7"/>
      <c r="S110" s="18">
        <v>35346</v>
      </c>
      <c r="T110" s="7">
        <v>1996</v>
      </c>
      <c r="U110" s="7">
        <v>2020</v>
      </c>
      <c r="V110" s="9" t="s">
        <v>0</v>
      </c>
      <c r="W110" s="7"/>
      <c r="X110" s="7"/>
      <c r="Y110" s="7"/>
      <c r="Z110" s="7"/>
    </row>
    <row r="111" spans="1:26" hidden="1">
      <c r="A111" s="10"/>
      <c r="B111" s="10" t="s">
        <v>8</v>
      </c>
      <c r="C111" s="10">
        <v>2</v>
      </c>
      <c r="D111" s="10">
        <v>200</v>
      </c>
      <c r="E111" s="7">
        <f>Table2[[#This Row],[UnitValue]]*Table2[[#This Row],[Qty]]</f>
        <v>400</v>
      </c>
      <c r="F111" s="10" t="s">
        <v>1197</v>
      </c>
      <c r="G111" s="10" t="s">
        <v>1201</v>
      </c>
      <c r="H111" s="20" t="s">
        <v>5</v>
      </c>
      <c r="I111" s="20" t="s">
        <v>22</v>
      </c>
      <c r="J111" s="20" t="s">
        <v>22</v>
      </c>
      <c r="K111" s="10" t="s">
        <v>22</v>
      </c>
      <c r="L111" s="10" t="s">
        <v>167</v>
      </c>
      <c r="M111" s="10" t="s">
        <v>1200</v>
      </c>
      <c r="N111" s="11"/>
      <c r="O111" s="10" t="s">
        <v>0</v>
      </c>
      <c r="P111" s="10"/>
      <c r="Q111" s="10" t="s">
        <v>1194</v>
      </c>
      <c r="R111" s="10"/>
      <c r="S111" s="13">
        <v>35131</v>
      </c>
      <c r="T111" s="10">
        <v>1996</v>
      </c>
      <c r="U111" s="10">
        <v>2020</v>
      </c>
      <c r="V111" s="12" t="s">
        <v>0</v>
      </c>
      <c r="W111" s="10"/>
      <c r="X111" s="10"/>
      <c r="Y111" s="10"/>
      <c r="Z111" s="10"/>
    </row>
    <row r="112" spans="1:26" hidden="1">
      <c r="A112" s="7"/>
      <c r="B112" s="7" t="s">
        <v>8</v>
      </c>
      <c r="C112" s="7">
        <v>3</v>
      </c>
      <c r="D112" s="7">
        <v>300</v>
      </c>
      <c r="E112" s="7">
        <f>Table2[[#This Row],[UnitValue]]*Table2[[#This Row],[Qty]]</f>
        <v>900</v>
      </c>
      <c r="F112" s="7" t="s">
        <v>1331</v>
      </c>
      <c r="G112" s="7" t="s">
        <v>1330</v>
      </c>
      <c r="H112" s="7" t="s">
        <v>5</v>
      </c>
      <c r="I112" s="7" t="s">
        <v>5</v>
      </c>
      <c r="J112" s="7" t="s">
        <v>689</v>
      </c>
      <c r="K112" s="7" t="s">
        <v>689</v>
      </c>
      <c r="L112" s="7" t="s">
        <v>167</v>
      </c>
      <c r="M112" s="7" t="s">
        <v>1329</v>
      </c>
      <c r="N112" s="8"/>
      <c r="O112" s="7" t="s">
        <v>935</v>
      </c>
      <c r="P112" s="7"/>
      <c r="Q112" s="7"/>
      <c r="R112" s="7"/>
      <c r="S112" s="7"/>
      <c r="T112" s="7"/>
      <c r="U112" s="7">
        <v>2025</v>
      </c>
      <c r="V112" s="9" t="s">
        <v>0</v>
      </c>
      <c r="W112" s="7"/>
      <c r="X112" s="7"/>
      <c r="Y112" s="7"/>
      <c r="Z112" s="7"/>
    </row>
    <row r="113" spans="1:26" hidden="1">
      <c r="A113" s="10"/>
      <c r="B113" s="10" t="s">
        <v>8</v>
      </c>
      <c r="C113" s="10">
        <v>2</v>
      </c>
      <c r="D113" s="10">
        <v>100</v>
      </c>
      <c r="E113" s="7">
        <f>Table2[[#This Row],[UnitValue]]*Table2[[#This Row],[Qty]]</f>
        <v>200</v>
      </c>
      <c r="F113" s="10" t="s">
        <v>1328</v>
      </c>
      <c r="G113" s="10"/>
      <c r="H113" s="10" t="s">
        <v>5</v>
      </c>
      <c r="I113" s="10" t="s">
        <v>5</v>
      </c>
      <c r="J113" s="10" t="s">
        <v>689</v>
      </c>
      <c r="K113" s="10" t="s">
        <v>689</v>
      </c>
      <c r="L113" s="10" t="s">
        <v>167</v>
      </c>
      <c r="M113" s="10" t="s">
        <v>1327</v>
      </c>
      <c r="N113" s="11"/>
      <c r="O113" s="10" t="s">
        <v>935</v>
      </c>
      <c r="P113" s="10"/>
      <c r="Q113" s="10"/>
      <c r="R113" s="10"/>
      <c r="S113" s="10"/>
      <c r="T113" s="10"/>
      <c r="U113" s="10"/>
      <c r="V113" s="12" t="s">
        <v>0</v>
      </c>
      <c r="W113" s="10"/>
      <c r="X113" s="10"/>
      <c r="Y113" s="10"/>
      <c r="Z113" s="10"/>
    </row>
    <row r="114" spans="1:26" hidden="1">
      <c r="A114" s="7"/>
      <c r="B114" s="7" t="s">
        <v>8</v>
      </c>
      <c r="C114" s="7">
        <v>1</v>
      </c>
      <c r="D114" s="50">
        <v>150</v>
      </c>
      <c r="E114" s="50">
        <f>Table2[[#This Row],[UnitValue]]*Table2[[#This Row],[Qty]]</f>
        <v>150</v>
      </c>
      <c r="F114" s="7" t="s">
        <v>170</v>
      </c>
      <c r="G114" s="7" t="s">
        <v>1326</v>
      </c>
      <c r="H114" s="7" t="s">
        <v>114</v>
      </c>
      <c r="I114" s="7">
        <v>1</v>
      </c>
      <c r="J114" s="7" t="s">
        <v>5</v>
      </c>
      <c r="K114" s="7" t="s">
        <v>113</v>
      </c>
      <c r="L114" s="7" t="s">
        <v>167</v>
      </c>
      <c r="M114" s="7" t="s">
        <v>1325</v>
      </c>
      <c r="N114" s="8"/>
      <c r="O114" s="7" t="s">
        <v>935</v>
      </c>
      <c r="P114" s="7"/>
      <c r="Q114" s="7"/>
      <c r="R114" s="7"/>
      <c r="S114" s="7"/>
      <c r="T114" s="7"/>
      <c r="U114" s="7">
        <v>2025</v>
      </c>
      <c r="V114" s="9" t="s">
        <v>0</v>
      </c>
      <c r="W114" s="7"/>
      <c r="X114" s="7"/>
      <c r="Y114" s="7"/>
      <c r="Z114" s="7"/>
    </row>
    <row r="115" spans="1:26" s="4" customFormat="1" hidden="1">
      <c r="A115" s="14"/>
      <c r="B115" s="14" t="s">
        <v>8</v>
      </c>
      <c r="C115" s="14">
        <v>1</v>
      </c>
      <c r="D115" s="14">
        <v>200</v>
      </c>
      <c r="E115" s="7">
        <f>Table2[[#This Row],[UnitValue]]*Table2[[#This Row],[Qty]]</f>
        <v>200</v>
      </c>
      <c r="F115" s="14" t="s">
        <v>170</v>
      </c>
      <c r="G115" s="14" t="s">
        <v>1324</v>
      </c>
      <c r="H115" s="14" t="s">
        <v>5</v>
      </c>
      <c r="I115" s="14" t="s">
        <v>5</v>
      </c>
      <c r="J115" s="22" t="s">
        <v>4</v>
      </c>
      <c r="K115" s="22"/>
      <c r="L115" s="14" t="s">
        <v>3</v>
      </c>
      <c r="M115" s="14" t="s">
        <v>1323</v>
      </c>
      <c r="N115" s="15"/>
      <c r="O115" s="14" t="s">
        <v>0</v>
      </c>
      <c r="P115" s="14"/>
      <c r="Q115" s="14"/>
      <c r="R115" s="14"/>
      <c r="S115" s="14" t="s">
        <v>1322</v>
      </c>
      <c r="T115" s="14"/>
      <c r="U115" s="14">
        <v>2000</v>
      </c>
      <c r="V115" s="16" t="s">
        <v>656</v>
      </c>
      <c r="W115" s="14"/>
      <c r="X115" s="14">
        <v>25</v>
      </c>
      <c r="Y115" s="14" t="s">
        <v>1321</v>
      </c>
      <c r="Z115" s="14"/>
    </row>
    <row r="116" spans="1:26" hidden="1">
      <c r="A116" s="7"/>
      <c r="B116" s="7" t="s">
        <v>8</v>
      </c>
      <c r="C116" s="7">
        <v>2</v>
      </c>
      <c r="D116" s="7">
        <v>150</v>
      </c>
      <c r="E116" s="7">
        <f>Table2[[#This Row],[UnitValue]]*Table2[[#This Row],[Qty]]</f>
        <v>300</v>
      </c>
      <c r="F116" s="7" t="s">
        <v>170</v>
      </c>
      <c r="G116" s="7" t="s">
        <v>1320</v>
      </c>
      <c r="H116" s="7" t="s">
        <v>5</v>
      </c>
      <c r="I116" s="7" t="s">
        <v>5</v>
      </c>
      <c r="J116" s="7" t="s">
        <v>689</v>
      </c>
      <c r="K116" s="7" t="s">
        <v>689</v>
      </c>
      <c r="L116" s="7" t="s">
        <v>167</v>
      </c>
      <c r="M116" s="7" t="s">
        <v>1319</v>
      </c>
      <c r="N116" s="8"/>
      <c r="O116" s="7" t="s">
        <v>500</v>
      </c>
      <c r="P116" s="7"/>
      <c r="Q116" s="7" t="s">
        <v>535</v>
      </c>
      <c r="R116" s="7"/>
      <c r="S116" s="7" t="s">
        <v>1227</v>
      </c>
      <c r="T116" s="7"/>
      <c r="U116" s="7">
        <v>2025</v>
      </c>
      <c r="V116" s="9" t="s">
        <v>0</v>
      </c>
      <c r="W116" s="9"/>
      <c r="X116" s="7"/>
      <c r="Y116" s="7"/>
      <c r="Z116" s="7"/>
    </row>
    <row r="117" spans="1:26" hidden="1">
      <c r="A117" s="10"/>
      <c r="B117" s="10" t="s">
        <v>8</v>
      </c>
      <c r="C117" s="10">
        <v>8</v>
      </c>
      <c r="D117" s="10">
        <v>250</v>
      </c>
      <c r="E117" s="7">
        <f>Table2[[#This Row],[UnitValue]]*Table2[[#This Row],[Qty]]</f>
        <v>2000</v>
      </c>
      <c r="F117" s="10" t="s">
        <v>170</v>
      </c>
      <c r="G117" s="10" t="s">
        <v>1318</v>
      </c>
      <c r="H117" s="10" t="s">
        <v>5</v>
      </c>
      <c r="I117" s="10" t="s">
        <v>5</v>
      </c>
      <c r="J117" s="10" t="s">
        <v>689</v>
      </c>
      <c r="K117" s="10" t="s">
        <v>689</v>
      </c>
      <c r="L117" s="10" t="s">
        <v>167</v>
      </c>
      <c r="M117" s="10" t="s">
        <v>1317</v>
      </c>
      <c r="N117" s="11"/>
      <c r="O117" s="10" t="s">
        <v>262</v>
      </c>
      <c r="P117" s="10"/>
      <c r="Q117" s="10"/>
      <c r="R117" s="10"/>
      <c r="S117" s="10"/>
      <c r="T117" s="10"/>
      <c r="U117" s="10">
        <v>2020</v>
      </c>
      <c r="V117" s="12" t="s">
        <v>0</v>
      </c>
      <c r="W117" s="12"/>
      <c r="X117" s="10"/>
      <c r="Y117" s="10"/>
      <c r="Z117" s="10"/>
    </row>
    <row r="118" spans="1:26" hidden="1">
      <c r="A118" s="7"/>
      <c r="B118" s="7" t="s">
        <v>8</v>
      </c>
      <c r="C118" s="7">
        <v>1</v>
      </c>
      <c r="D118" s="7">
        <v>1</v>
      </c>
      <c r="E118" s="7">
        <f>Table2[[#This Row],[UnitValue]]*Table2[[#This Row],[Qty]]</f>
        <v>1</v>
      </c>
      <c r="F118" s="7" t="s">
        <v>170</v>
      </c>
      <c r="G118" s="7" t="s">
        <v>1316</v>
      </c>
      <c r="H118" s="7" t="s">
        <v>1308</v>
      </c>
      <c r="I118" s="7" t="s">
        <v>1308</v>
      </c>
      <c r="J118" s="7" t="s">
        <v>1308</v>
      </c>
      <c r="K118" s="7"/>
      <c r="L118" s="7" t="s">
        <v>167</v>
      </c>
      <c r="M118" s="7" t="s">
        <v>1315</v>
      </c>
      <c r="N118" s="8"/>
      <c r="O118" s="7" t="s">
        <v>935</v>
      </c>
      <c r="P118" s="7"/>
      <c r="Q118" s="7"/>
      <c r="R118" s="7"/>
      <c r="S118" s="7"/>
      <c r="T118" s="7"/>
      <c r="U118" s="7">
        <v>2025</v>
      </c>
      <c r="V118" s="9" t="s">
        <v>0</v>
      </c>
      <c r="W118" s="7"/>
      <c r="X118" s="7"/>
      <c r="Y118" s="7"/>
      <c r="Z118" s="7"/>
    </row>
    <row r="119" spans="1:26" hidden="1">
      <c r="A119" s="10"/>
      <c r="B119" s="10" t="s">
        <v>8</v>
      </c>
      <c r="C119" s="10">
        <v>1</v>
      </c>
      <c r="D119" s="10">
        <v>1</v>
      </c>
      <c r="E119" s="7">
        <f>Table2[[#This Row],[UnitValue]]*Table2[[#This Row],[Qty]]</f>
        <v>1</v>
      </c>
      <c r="F119" s="10" t="s">
        <v>170</v>
      </c>
      <c r="G119" s="10" t="s">
        <v>1314</v>
      </c>
      <c r="H119" s="10" t="s">
        <v>1308</v>
      </c>
      <c r="I119" s="10" t="s">
        <v>1308</v>
      </c>
      <c r="J119" s="10" t="s">
        <v>1308</v>
      </c>
      <c r="K119" s="10"/>
      <c r="L119" s="10" t="s">
        <v>167</v>
      </c>
      <c r="M119" s="10" t="s">
        <v>1313</v>
      </c>
      <c r="N119" s="11"/>
      <c r="O119" s="10" t="s">
        <v>935</v>
      </c>
      <c r="P119" s="10"/>
      <c r="Q119" s="10"/>
      <c r="R119" s="10"/>
      <c r="S119" s="10"/>
      <c r="T119" s="10"/>
      <c r="U119" s="10">
        <v>2025</v>
      </c>
      <c r="V119" s="12" t="s">
        <v>0</v>
      </c>
      <c r="W119" s="10"/>
      <c r="X119" s="10"/>
      <c r="Y119" s="10"/>
      <c r="Z119" s="10"/>
    </row>
    <row r="120" spans="1:26" hidden="1">
      <c r="A120" s="7"/>
      <c r="B120" s="7" t="s">
        <v>8</v>
      </c>
      <c r="C120" s="7">
        <v>1</v>
      </c>
      <c r="D120" s="7">
        <v>200</v>
      </c>
      <c r="E120" s="7">
        <f>Table2[[#This Row],[UnitValue]]*Table2[[#This Row],[Qty]]</f>
        <v>200</v>
      </c>
      <c r="F120" s="7" t="s">
        <v>1310</v>
      </c>
      <c r="G120" s="7" t="s">
        <v>1312</v>
      </c>
      <c r="H120" s="7" t="s">
        <v>5</v>
      </c>
      <c r="I120" s="7" t="s">
        <v>5</v>
      </c>
      <c r="J120" s="7" t="s">
        <v>689</v>
      </c>
      <c r="K120" s="7" t="s">
        <v>689</v>
      </c>
      <c r="L120" s="7" t="s">
        <v>167</v>
      </c>
      <c r="M120" s="7" t="s">
        <v>1311</v>
      </c>
      <c r="N120" s="8"/>
      <c r="O120" s="7" t="s">
        <v>262</v>
      </c>
      <c r="P120" s="7"/>
      <c r="Q120" s="7"/>
      <c r="R120" s="7"/>
      <c r="S120" s="7"/>
      <c r="T120" s="7"/>
      <c r="U120" s="7">
        <v>2025</v>
      </c>
      <c r="V120" s="9" t="s">
        <v>0</v>
      </c>
      <c r="W120" s="9"/>
      <c r="X120" s="7"/>
      <c r="Y120" s="7"/>
      <c r="Z120" s="7"/>
    </row>
    <row r="121" spans="1:26" hidden="1">
      <c r="A121" s="10"/>
      <c r="B121" s="10" t="s">
        <v>8</v>
      </c>
      <c r="C121" s="10">
        <v>5</v>
      </c>
      <c r="D121" s="10">
        <v>100</v>
      </c>
      <c r="E121" s="7">
        <f>Table2[[#This Row],[UnitValue]]*Table2[[#This Row],[Qty]]</f>
        <v>500</v>
      </c>
      <c r="F121" s="10" t="s">
        <v>1310</v>
      </c>
      <c r="G121" s="10" t="s">
        <v>1309</v>
      </c>
      <c r="H121" s="10" t="s">
        <v>1308</v>
      </c>
      <c r="I121" s="10" t="s">
        <v>1308</v>
      </c>
      <c r="J121" s="10" t="s">
        <v>1308</v>
      </c>
      <c r="K121" s="10" t="s">
        <v>1308</v>
      </c>
      <c r="L121" s="10" t="s">
        <v>167</v>
      </c>
      <c r="M121" s="10" t="s">
        <v>1307</v>
      </c>
      <c r="N121" s="11"/>
      <c r="O121" s="10" t="s">
        <v>935</v>
      </c>
      <c r="P121" s="10"/>
      <c r="Q121" s="10"/>
      <c r="R121" s="10"/>
      <c r="S121" s="10"/>
      <c r="T121" s="10"/>
      <c r="U121" s="10">
        <v>2025</v>
      </c>
      <c r="V121" s="12" t="s">
        <v>0</v>
      </c>
      <c r="W121" s="10"/>
      <c r="X121" s="10"/>
      <c r="Y121" s="10"/>
      <c r="Z121" s="10"/>
    </row>
    <row r="122" spans="1:26" hidden="1">
      <c r="A122" s="7"/>
      <c r="B122" s="7" t="s">
        <v>8</v>
      </c>
      <c r="C122" s="7">
        <v>3</v>
      </c>
      <c r="D122" s="7">
        <v>150</v>
      </c>
      <c r="E122" s="7">
        <f>Table2[[#This Row],[UnitValue]]*Table2[[#This Row],[Qty]]</f>
        <v>450</v>
      </c>
      <c r="F122" s="7" t="s">
        <v>170</v>
      </c>
      <c r="G122" s="7" t="s">
        <v>1306</v>
      </c>
      <c r="H122" s="7" t="s">
        <v>5</v>
      </c>
      <c r="I122" s="7" t="s">
        <v>5</v>
      </c>
      <c r="J122" s="7" t="s">
        <v>689</v>
      </c>
      <c r="K122" s="7" t="s">
        <v>689</v>
      </c>
      <c r="L122" s="7" t="s">
        <v>167</v>
      </c>
      <c r="M122" s="7" t="s">
        <v>1306</v>
      </c>
      <c r="N122" s="8"/>
      <c r="O122" s="7" t="s">
        <v>262</v>
      </c>
      <c r="P122" s="7"/>
      <c r="Q122" s="7"/>
      <c r="R122" s="7"/>
      <c r="S122" s="7"/>
      <c r="T122" s="7"/>
      <c r="U122" s="7">
        <v>2025</v>
      </c>
      <c r="V122" s="9" t="s">
        <v>0</v>
      </c>
      <c r="W122" s="9"/>
      <c r="X122" s="7"/>
      <c r="Y122" s="7"/>
      <c r="Z122" s="7"/>
    </row>
    <row r="123" spans="1:26" hidden="1">
      <c r="A123" s="10"/>
      <c r="B123" s="10" t="s">
        <v>8</v>
      </c>
      <c r="C123" s="10">
        <v>5</v>
      </c>
      <c r="D123" s="49">
        <v>150</v>
      </c>
      <c r="E123" s="50">
        <f>Table2[[#This Row],[UnitValue]]*Table2[[#This Row],[Qty]]</f>
        <v>750</v>
      </c>
      <c r="F123" s="10" t="s">
        <v>170</v>
      </c>
      <c r="G123" s="10" t="s">
        <v>1306</v>
      </c>
      <c r="H123" s="10" t="s">
        <v>114</v>
      </c>
      <c r="I123" s="10">
        <v>1</v>
      </c>
      <c r="J123" s="10" t="s">
        <v>5</v>
      </c>
      <c r="K123" s="10" t="s">
        <v>113</v>
      </c>
      <c r="L123" s="10" t="s">
        <v>167</v>
      </c>
      <c r="M123" s="10" t="s">
        <v>1306</v>
      </c>
      <c r="N123" s="11"/>
      <c r="O123" s="10" t="s">
        <v>935</v>
      </c>
      <c r="P123" s="10"/>
      <c r="Q123" s="10"/>
      <c r="R123" s="10"/>
      <c r="S123" s="10"/>
      <c r="T123" s="10"/>
      <c r="U123" s="10">
        <v>2025</v>
      </c>
      <c r="V123" s="12" t="s">
        <v>0</v>
      </c>
      <c r="W123" s="10"/>
      <c r="X123" s="10"/>
      <c r="Y123" s="10"/>
      <c r="Z123" s="10"/>
    </row>
    <row r="124" spans="1:26" hidden="1">
      <c r="A124" s="7"/>
      <c r="B124" s="7" t="s">
        <v>8</v>
      </c>
      <c r="C124" s="7">
        <v>1</v>
      </c>
      <c r="D124" s="7">
        <v>200</v>
      </c>
      <c r="E124" s="7">
        <f>Table2[[#This Row],[UnitValue]]*Table2[[#This Row],[Qty]]</f>
        <v>200</v>
      </c>
      <c r="F124" s="7" t="s">
        <v>1305</v>
      </c>
      <c r="G124" s="7" t="s">
        <v>1304</v>
      </c>
      <c r="H124" s="21" t="s">
        <v>5</v>
      </c>
      <c r="I124" s="21" t="s">
        <v>22</v>
      </c>
      <c r="J124" s="21" t="s">
        <v>22</v>
      </c>
      <c r="K124" s="7" t="s">
        <v>22</v>
      </c>
      <c r="L124" s="7" t="s">
        <v>167</v>
      </c>
      <c r="M124" s="7" t="s">
        <v>1303</v>
      </c>
      <c r="N124" s="8"/>
      <c r="O124" s="7" t="s">
        <v>262</v>
      </c>
      <c r="P124" s="7"/>
      <c r="Q124" s="7"/>
      <c r="R124" s="7"/>
      <c r="S124" s="7"/>
      <c r="T124" s="7"/>
      <c r="U124" s="7">
        <v>2030</v>
      </c>
      <c r="V124" s="9" t="s">
        <v>0</v>
      </c>
      <c r="W124" s="9"/>
      <c r="X124" s="7"/>
      <c r="Y124" s="7"/>
      <c r="Z124" s="7"/>
    </row>
    <row r="125" spans="1:26" hidden="1">
      <c r="A125" s="10"/>
      <c r="B125" s="10" t="s">
        <v>8</v>
      </c>
      <c r="C125" s="10">
        <v>1</v>
      </c>
      <c r="D125" s="49">
        <v>1500</v>
      </c>
      <c r="E125" s="50">
        <f>Table2[[#This Row],[UnitValue]]*Table2[[#This Row],[Qty]]</f>
        <v>1500</v>
      </c>
      <c r="F125" s="10" t="s">
        <v>118</v>
      </c>
      <c r="G125" s="10" t="s">
        <v>1302</v>
      </c>
      <c r="H125" s="10" t="s">
        <v>114</v>
      </c>
      <c r="I125" s="10">
        <v>1</v>
      </c>
      <c r="J125" s="10" t="s">
        <v>5</v>
      </c>
      <c r="K125" s="10" t="s">
        <v>113</v>
      </c>
      <c r="L125" s="10" t="s">
        <v>167</v>
      </c>
      <c r="M125" s="10" t="s">
        <v>1301</v>
      </c>
      <c r="N125" s="11" t="s">
        <v>481</v>
      </c>
      <c r="O125" s="10" t="s">
        <v>0</v>
      </c>
      <c r="P125" s="10"/>
      <c r="Q125" s="10"/>
      <c r="R125" s="10"/>
      <c r="S125" s="10"/>
      <c r="T125" s="10"/>
      <c r="U125" s="10">
        <v>2020</v>
      </c>
      <c r="V125" s="12" t="s">
        <v>262</v>
      </c>
      <c r="W125" s="10"/>
      <c r="X125" s="10"/>
      <c r="Y125" s="10"/>
      <c r="Z125" s="10"/>
    </row>
    <row r="126" spans="1:26">
      <c r="A126" s="7"/>
      <c r="B126" s="7" t="s">
        <v>8</v>
      </c>
      <c r="C126" s="7">
        <v>1</v>
      </c>
      <c r="D126" s="7">
        <v>25</v>
      </c>
      <c r="E126" s="7">
        <f>Table2[[#This Row],[UnitValue]]*Table2[[#This Row],[Qty]]</f>
        <v>25</v>
      </c>
      <c r="F126" s="7"/>
      <c r="G126" s="7"/>
      <c r="H126" s="7"/>
      <c r="I126" s="7"/>
      <c r="J126" s="7"/>
      <c r="K126" s="7"/>
      <c r="L126" s="7" t="s">
        <v>70</v>
      </c>
      <c r="M126" s="7" t="s">
        <v>1300</v>
      </c>
      <c r="N126" s="8"/>
      <c r="O126" s="7" t="s">
        <v>935</v>
      </c>
      <c r="P126" s="7"/>
      <c r="Q126" s="7"/>
      <c r="R126" s="7"/>
      <c r="S126" s="7"/>
      <c r="T126" s="7"/>
      <c r="U126" s="7"/>
      <c r="V126" s="9" t="s">
        <v>0</v>
      </c>
      <c r="W126" s="7"/>
      <c r="X126" s="7"/>
      <c r="Y126" s="7"/>
      <c r="Z126" s="7"/>
    </row>
    <row r="127" spans="1:26">
      <c r="A127" s="10"/>
      <c r="B127" s="10" t="s">
        <v>8</v>
      </c>
      <c r="C127" s="10">
        <v>1</v>
      </c>
      <c r="D127" s="10">
        <v>1</v>
      </c>
      <c r="E127" s="7">
        <f>Table2[[#This Row],[UnitValue]]*Table2[[#This Row],[Qty]]</f>
        <v>1</v>
      </c>
      <c r="F127" s="10"/>
      <c r="G127" s="10"/>
      <c r="H127" s="10"/>
      <c r="I127" s="10"/>
      <c r="J127" s="10"/>
      <c r="K127" s="10"/>
      <c r="L127" s="7" t="s">
        <v>70</v>
      </c>
      <c r="M127" s="10" t="s">
        <v>1299</v>
      </c>
      <c r="N127" s="11"/>
      <c r="O127" s="10" t="s">
        <v>935</v>
      </c>
      <c r="P127" s="10"/>
      <c r="Q127" s="10"/>
      <c r="R127" s="10"/>
      <c r="S127" s="10"/>
      <c r="T127" s="10"/>
      <c r="U127" s="10"/>
      <c r="V127" s="12" t="s">
        <v>0</v>
      </c>
      <c r="W127" s="10"/>
      <c r="X127" s="10"/>
      <c r="Y127" s="10"/>
      <c r="Z127" s="10"/>
    </row>
    <row r="128" spans="1:26">
      <c r="A128" s="7"/>
      <c r="B128" s="7" t="s">
        <v>8</v>
      </c>
      <c r="C128" s="7">
        <v>1</v>
      </c>
      <c r="D128" s="7">
        <v>70</v>
      </c>
      <c r="E128" s="7">
        <f>Table2[[#This Row],[UnitValue]]*Table2[[#This Row],[Qty]]</f>
        <v>70</v>
      </c>
      <c r="F128" s="7" t="s">
        <v>1298</v>
      </c>
      <c r="G128" s="7"/>
      <c r="H128" s="7" t="s">
        <v>5</v>
      </c>
      <c r="I128" s="7" t="s">
        <v>5</v>
      </c>
      <c r="J128" s="7" t="s">
        <v>689</v>
      </c>
      <c r="K128" s="7" t="s">
        <v>689</v>
      </c>
      <c r="L128" s="7" t="s">
        <v>70</v>
      </c>
      <c r="M128" s="7" t="s">
        <v>1297</v>
      </c>
      <c r="N128" s="8"/>
      <c r="O128" s="7" t="s">
        <v>935</v>
      </c>
      <c r="P128" s="7"/>
      <c r="Q128" s="7" t="s">
        <v>535</v>
      </c>
      <c r="R128" s="7"/>
      <c r="S128" s="7" t="s">
        <v>1227</v>
      </c>
      <c r="T128" s="7"/>
      <c r="U128" s="7"/>
      <c r="V128" s="9" t="s">
        <v>0</v>
      </c>
      <c r="W128" s="7"/>
      <c r="X128" s="7"/>
      <c r="Y128" s="7"/>
      <c r="Z128" s="7"/>
    </row>
    <row r="129" spans="1:26">
      <c r="A129" s="10"/>
      <c r="B129" s="10" t="s">
        <v>8</v>
      </c>
      <c r="C129" s="10">
        <v>3</v>
      </c>
      <c r="D129" s="10">
        <v>150</v>
      </c>
      <c r="E129" s="7">
        <f>Table2[[#This Row],[UnitValue]]*Table2[[#This Row],[Qty]]</f>
        <v>450</v>
      </c>
      <c r="F129" s="10"/>
      <c r="G129" s="10"/>
      <c r="H129" s="10" t="s">
        <v>5</v>
      </c>
      <c r="I129" s="10" t="s">
        <v>5</v>
      </c>
      <c r="J129" s="10" t="s">
        <v>689</v>
      </c>
      <c r="K129" s="10" t="s">
        <v>689</v>
      </c>
      <c r="L129" s="7" t="s">
        <v>70</v>
      </c>
      <c r="M129" s="10" t="s">
        <v>1296</v>
      </c>
      <c r="N129" s="11"/>
      <c r="O129" s="10" t="s">
        <v>935</v>
      </c>
      <c r="P129" s="10"/>
      <c r="Q129" s="10"/>
      <c r="R129" s="10"/>
      <c r="S129" s="10"/>
      <c r="T129" s="10"/>
      <c r="U129" s="10"/>
      <c r="V129" s="12" t="s">
        <v>0</v>
      </c>
      <c r="W129" s="10"/>
      <c r="X129" s="10"/>
      <c r="Y129" s="10"/>
      <c r="Z129" s="10"/>
    </row>
    <row r="130" spans="1:26">
      <c r="A130" s="7"/>
      <c r="B130" s="7" t="s">
        <v>8</v>
      </c>
      <c r="C130" s="7">
        <v>3</v>
      </c>
      <c r="D130" s="7">
        <v>100</v>
      </c>
      <c r="E130" s="7">
        <f>Table2[[#This Row],[UnitValue]]*Table2[[#This Row],[Qty]]</f>
        <v>300</v>
      </c>
      <c r="F130" s="7"/>
      <c r="G130" s="7"/>
      <c r="H130" s="7" t="s">
        <v>5</v>
      </c>
      <c r="I130" s="7" t="s">
        <v>5</v>
      </c>
      <c r="J130" s="7" t="s">
        <v>689</v>
      </c>
      <c r="K130" s="7" t="s">
        <v>689</v>
      </c>
      <c r="L130" s="7" t="s">
        <v>70</v>
      </c>
      <c r="M130" s="7" t="s">
        <v>1295</v>
      </c>
      <c r="N130" s="8"/>
      <c r="O130" s="7" t="s">
        <v>935</v>
      </c>
      <c r="P130" s="7"/>
      <c r="Q130" s="7"/>
      <c r="R130" s="7"/>
      <c r="S130" s="7"/>
      <c r="T130" s="7"/>
      <c r="U130" s="7"/>
      <c r="V130" s="9" t="s">
        <v>0</v>
      </c>
      <c r="W130" s="7"/>
      <c r="X130" s="7"/>
      <c r="Y130" s="7"/>
      <c r="Z130" s="7"/>
    </row>
    <row r="131" spans="1:26">
      <c r="A131" s="10"/>
      <c r="B131" s="10" t="s">
        <v>8</v>
      </c>
      <c r="C131" s="10">
        <v>1</v>
      </c>
      <c r="D131" s="10">
        <v>1</v>
      </c>
      <c r="E131" s="7">
        <f>Table2[[#This Row],[UnitValue]]*Table2[[#This Row],[Qty]]</f>
        <v>1</v>
      </c>
      <c r="F131" s="10"/>
      <c r="G131" s="10"/>
      <c r="H131" s="10" t="s">
        <v>5</v>
      </c>
      <c r="I131" s="10" t="s">
        <v>5</v>
      </c>
      <c r="J131" s="10" t="s">
        <v>689</v>
      </c>
      <c r="K131" s="10" t="s">
        <v>689</v>
      </c>
      <c r="L131" s="7" t="s">
        <v>70</v>
      </c>
      <c r="M131" s="10" t="s">
        <v>1294</v>
      </c>
      <c r="N131" s="11"/>
      <c r="O131" s="10" t="s">
        <v>935</v>
      </c>
      <c r="P131" s="10"/>
      <c r="Q131" s="10" t="s">
        <v>535</v>
      </c>
      <c r="R131" s="10"/>
      <c r="S131" s="10" t="s">
        <v>1227</v>
      </c>
      <c r="T131" s="10"/>
      <c r="U131" s="10"/>
      <c r="V131" s="12" t="s">
        <v>0</v>
      </c>
      <c r="W131" s="10"/>
      <c r="X131" s="10"/>
      <c r="Y131" s="10"/>
      <c r="Z131" s="10"/>
    </row>
    <row r="132" spans="1:26">
      <c r="A132" s="7"/>
      <c r="B132" s="7" t="s">
        <v>8</v>
      </c>
      <c r="C132" s="7">
        <v>24</v>
      </c>
      <c r="D132" s="7">
        <v>10</v>
      </c>
      <c r="E132" s="7">
        <f>Table2[[#This Row],[UnitValue]]*Table2[[#This Row],[Qty]]</f>
        <v>240</v>
      </c>
      <c r="F132" s="7"/>
      <c r="G132" s="7"/>
      <c r="H132" s="7" t="s">
        <v>5</v>
      </c>
      <c r="I132" s="7" t="s">
        <v>5</v>
      </c>
      <c r="J132" s="7" t="s">
        <v>689</v>
      </c>
      <c r="K132" s="7" t="s">
        <v>689</v>
      </c>
      <c r="L132" s="7" t="s">
        <v>70</v>
      </c>
      <c r="M132" s="7" t="s">
        <v>1293</v>
      </c>
      <c r="N132" s="8"/>
      <c r="O132" s="7" t="s">
        <v>935</v>
      </c>
      <c r="P132" s="7"/>
      <c r="Q132" s="7"/>
      <c r="R132" s="7"/>
      <c r="S132" s="7"/>
      <c r="T132" s="7"/>
      <c r="U132" s="7"/>
      <c r="V132" s="9" t="s">
        <v>0</v>
      </c>
      <c r="W132" s="7"/>
      <c r="X132" s="7"/>
      <c r="Y132" s="7"/>
      <c r="Z132" s="7"/>
    </row>
    <row r="133" spans="1:26">
      <c r="A133" s="10"/>
      <c r="B133" s="10" t="s">
        <v>8</v>
      </c>
      <c r="C133" s="10">
        <v>1</v>
      </c>
      <c r="D133" s="10">
        <v>5</v>
      </c>
      <c r="E133" s="7">
        <f>Table2[[#This Row],[UnitValue]]*Table2[[#This Row],[Qty]]</f>
        <v>5</v>
      </c>
      <c r="F133" s="10"/>
      <c r="G133" s="10"/>
      <c r="H133" s="10"/>
      <c r="I133" s="10"/>
      <c r="J133" s="10"/>
      <c r="K133" s="10"/>
      <c r="L133" s="7" t="s">
        <v>70</v>
      </c>
      <c r="M133" s="10" t="s">
        <v>1292</v>
      </c>
      <c r="N133" s="11"/>
      <c r="O133" s="10" t="s">
        <v>935</v>
      </c>
      <c r="P133" s="17">
        <v>35704</v>
      </c>
      <c r="Q133" s="10" t="s">
        <v>1134</v>
      </c>
      <c r="R133" s="10"/>
      <c r="S133" s="10"/>
      <c r="T133" s="10"/>
      <c r="U133" s="10"/>
      <c r="V133" s="12" t="s">
        <v>0</v>
      </c>
      <c r="W133" s="10"/>
      <c r="X133" s="10"/>
      <c r="Y133" s="10"/>
      <c r="Z133" s="10"/>
    </row>
    <row r="134" spans="1:26">
      <c r="A134" s="7"/>
      <c r="B134" s="7" t="s">
        <v>8</v>
      </c>
      <c r="C134" s="7">
        <v>2</v>
      </c>
      <c r="D134" s="7">
        <v>1</v>
      </c>
      <c r="E134" s="7">
        <f>Table2[[#This Row],[UnitValue]]*Table2[[#This Row],[Qty]]</f>
        <v>2</v>
      </c>
      <c r="F134" s="7" t="s">
        <v>952</v>
      </c>
      <c r="G134" s="7"/>
      <c r="H134" s="7"/>
      <c r="I134" s="7"/>
      <c r="J134" s="7"/>
      <c r="K134" s="7"/>
      <c r="L134" s="7" t="s">
        <v>70</v>
      </c>
      <c r="M134" s="7" t="s">
        <v>1291</v>
      </c>
      <c r="N134" s="8"/>
      <c r="O134" s="7" t="s">
        <v>935</v>
      </c>
      <c r="P134" s="7"/>
      <c r="Q134" s="7"/>
      <c r="R134" s="7"/>
      <c r="S134" s="7"/>
      <c r="T134" s="7"/>
      <c r="U134" s="7"/>
      <c r="V134" s="9" t="s">
        <v>0</v>
      </c>
      <c r="W134" s="7"/>
      <c r="X134" s="7"/>
      <c r="Y134" s="7"/>
      <c r="Z134" s="7"/>
    </row>
    <row r="135" spans="1:26">
      <c r="A135" s="10"/>
      <c r="B135" s="10" t="s">
        <v>8</v>
      </c>
      <c r="C135" s="10">
        <v>2</v>
      </c>
      <c r="D135" s="10">
        <v>75</v>
      </c>
      <c r="E135" s="7">
        <f>Table2[[#This Row],[UnitValue]]*Table2[[#This Row],[Qty]]</f>
        <v>150</v>
      </c>
      <c r="F135" s="10" t="s">
        <v>1681</v>
      </c>
      <c r="G135" s="10"/>
      <c r="H135" s="10" t="s">
        <v>5</v>
      </c>
      <c r="I135" s="10" t="s">
        <v>5</v>
      </c>
      <c r="J135" s="10" t="s">
        <v>689</v>
      </c>
      <c r="K135" s="10" t="s">
        <v>689</v>
      </c>
      <c r="L135" s="7" t="s">
        <v>70</v>
      </c>
      <c r="M135" s="10" t="s">
        <v>1290</v>
      </c>
      <c r="N135" s="11"/>
      <c r="O135" s="10" t="s">
        <v>935</v>
      </c>
      <c r="P135" s="13">
        <v>35126</v>
      </c>
      <c r="Q135" s="10"/>
      <c r="R135" s="10"/>
      <c r="S135" s="10"/>
      <c r="T135" s="10"/>
      <c r="U135" s="10">
        <v>2030</v>
      </c>
      <c r="V135" s="12" t="s">
        <v>0</v>
      </c>
      <c r="W135" s="10"/>
      <c r="X135" s="10"/>
      <c r="Y135" s="10"/>
      <c r="Z135" s="10"/>
    </row>
    <row r="136" spans="1:26">
      <c r="A136" s="7"/>
      <c r="B136" s="7" t="s">
        <v>8</v>
      </c>
      <c r="C136" s="7">
        <v>2</v>
      </c>
      <c r="D136" s="7">
        <v>75</v>
      </c>
      <c r="E136" s="7">
        <f>Table2[[#This Row],[UnitValue]]*Table2[[#This Row],[Qty]]</f>
        <v>150</v>
      </c>
      <c r="F136" s="10" t="s">
        <v>1681</v>
      </c>
      <c r="G136" s="7"/>
      <c r="H136" s="7" t="s">
        <v>5</v>
      </c>
      <c r="I136" s="7" t="s">
        <v>5</v>
      </c>
      <c r="J136" s="7" t="s">
        <v>689</v>
      </c>
      <c r="K136" s="7" t="s">
        <v>689</v>
      </c>
      <c r="L136" s="7" t="s">
        <v>70</v>
      </c>
      <c r="M136" s="7" t="s">
        <v>1290</v>
      </c>
      <c r="N136" s="8"/>
      <c r="O136" s="7" t="s">
        <v>935</v>
      </c>
      <c r="P136" s="7"/>
      <c r="Q136" s="7"/>
      <c r="R136" s="7"/>
      <c r="S136" s="7" t="s">
        <v>1289</v>
      </c>
      <c r="T136" s="7">
        <v>1995</v>
      </c>
      <c r="U136" s="7">
        <v>2030</v>
      </c>
      <c r="V136" s="9" t="s">
        <v>0</v>
      </c>
      <c r="W136" s="7"/>
      <c r="X136" s="7"/>
      <c r="Y136" s="7"/>
      <c r="Z136" s="7"/>
    </row>
    <row r="137" spans="1:26">
      <c r="A137" s="10"/>
      <c r="B137" s="10" t="s">
        <v>8</v>
      </c>
      <c r="C137" s="10">
        <v>6</v>
      </c>
      <c r="D137" s="10">
        <v>75</v>
      </c>
      <c r="E137" s="7">
        <f>Table2[[#This Row],[UnitValue]]*Table2[[#This Row],[Qty]]</f>
        <v>450</v>
      </c>
      <c r="F137" s="10"/>
      <c r="G137" s="10"/>
      <c r="H137" s="10" t="s">
        <v>5</v>
      </c>
      <c r="I137" s="10" t="s">
        <v>5</v>
      </c>
      <c r="J137" s="10" t="s">
        <v>689</v>
      </c>
      <c r="K137" s="10" t="s">
        <v>689</v>
      </c>
      <c r="L137" s="7" t="s">
        <v>70</v>
      </c>
      <c r="M137" s="10" t="s">
        <v>1288</v>
      </c>
      <c r="N137" s="11"/>
      <c r="O137" s="10" t="s">
        <v>935</v>
      </c>
      <c r="P137" s="10"/>
      <c r="Q137" s="10"/>
      <c r="R137" s="10"/>
      <c r="S137" s="10"/>
      <c r="T137" s="10"/>
      <c r="U137" s="10"/>
      <c r="V137" s="12" t="s">
        <v>0</v>
      </c>
      <c r="W137" s="10"/>
      <c r="X137" s="10"/>
      <c r="Y137" s="10"/>
      <c r="Z137" s="10"/>
    </row>
    <row r="138" spans="1:26">
      <c r="A138" s="7"/>
      <c r="B138" s="7" t="s">
        <v>8</v>
      </c>
      <c r="C138" s="7">
        <v>1</v>
      </c>
      <c r="D138" s="7">
        <v>50</v>
      </c>
      <c r="E138" s="7">
        <f>Table2[[#This Row],[UnitValue]]*Table2[[#This Row],[Qty]]</f>
        <v>50</v>
      </c>
      <c r="F138" s="7"/>
      <c r="G138" s="7"/>
      <c r="H138" s="7" t="s">
        <v>5</v>
      </c>
      <c r="I138" s="7" t="s">
        <v>5</v>
      </c>
      <c r="J138" s="7" t="s">
        <v>689</v>
      </c>
      <c r="K138" s="7" t="s">
        <v>689</v>
      </c>
      <c r="L138" s="7" t="s">
        <v>70</v>
      </c>
      <c r="M138" s="7" t="s">
        <v>1287</v>
      </c>
      <c r="N138" s="8"/>
      <c r="O138" s="7" t="s">
        <v>935</v>
      </c>
      <c r="P138" s="7"/>
      <c r="Q138" s="7"/>
      <c r="R138" s="7"/>
      <c r="S138" s="7"/>
      <c r="T138" s="7"/>
      <c r="U138" s="7"/>
      <c r="V138" s="9" t="s">
        <v>0</v>
      </c>
      <c r="W138" s="7"/>
      <c r="X138" s="7"/>
      <c r="Y138" s="7"/>
      <c r="Z138" s="7"/>
    </row>
    <row r="139" spans="1:26">
      <c r="A139" s="10"/>
      <c r="B139" s="10" t="s">
        <v>8</v>
      </c>
      <c r="C139" s="10">
        <v>2</v>
      </c>
      <c r="D139" s="10">
        <v>60</v>
      </c>
      <c r="E139" s="7">
        <f>Table2[[#This Row],[UnitValue]]*Table2[[#This Row],[Qty]]</f>
        <v>120</v>
      </c>
      <c r="F139" s="10"/>
      <c r="G139" s="10"/>
      <c r="H139" s="10" t="s">
        <v>5</v>
      </c>
      <c r="I139" s="10" t="s">
        <v>5</v>
      </c>
      <c r="J139" s="10" t="s">
        <v>689</v>
      </c>
      <c r="K139" s="10" t="s">
        <v>689</v>
      </c>
      <c r="L139" s="7" t="s">
        <v>70</v>
      </c>
      <c r="M139" s="10" t="s">
        <v>1286</v>
      </c>
      <c r="N139" s="11"/>
      <c r="O139" s="10" t="s">
        <v>935</v>
      </c>
      <c r="P139" s="10"/>
      <c r="Q139" s="10"/>
      <c r="R139" s="10"/>
      <c r="S139" s="10"/>
      <c r="T139" s="10"/>
      <c r="U139" s="10"/>
      <c r="V139" s="12" t="s">
        <v>0</v>
      </c>
      <c r="W139" s="10"/>
      <c r="X139" s="10"/>
      <c r="Y139" s="10"/>
      <c r="Z139" s="10"/>
    </row>
    <row r="140" spans="1:26">
      <c r="A140" s="7"/>
      <c r="B140" s="7" t="s">
        <v>8</v>
      </c>
      <c r="C140" s="7">
        <v>1</v>
      </c>
      <c r="D140" s="7">
        <v>30</v>
      </c>
      <c r="E140" s="7">
        <f>Table2[[#This Row],[UnitValue]]*Table2[[#This Row],[Qty]]</f>
        <v>30</v>
      </c>
      <c r="F140" s="7"/>
      <c r="G140" s="7"/>
      <c r="H140" s="7" t="s">
        <v>5</v>
      </c>
      <c r="I140" s="7" t="s">
        <v>5</v>
      </c>
      <c r="J140" s="7" t="s">
        <v>689</v>
      </c>
      <c r="K140" s="7" t="s">
        <v>689</v>
      </c>
      <c r="L140" s="7" t="s">
        <v>70</v>
      </c>
      <c r="M140" s="7" t="s">
        <v>1285</v>
      </c>
      <c r="N140" s="8"/>
      <c r="O140" s="7" t="s">
        <v>935</v>
      </c>
      <c r="P140" s="7"/>
      <c r="Q140" s="7" t="s">
        <v>535</v>
      </c>
      <c r="R140" s="7"/>
      <c r="S140" s="7" t="s">
        <v>1283</v>
      </c>
      <c r="T140" s="7"/>
      <c r="U140" s="7"/>
      <c r="V140" s="9" t="s">
        <v>0</v>
      </c>
      <c r="W140" s="7"/>
      <c r="X140" s="7"/>
      <c r="Y140" s="7"/>
      <c r="Z140" s="7"/>
    </row>
    <row r="141" spans="1:26">
      <c r="A141" s="10"/>
      <c r="B141" s="10" t="s">
        <v>8</v>
      </c>
      <c r="C141" s="10">
        <v>1</v>
      </c>
      <c r="D141" s="10">
        <v>35</v>
      </c>
      <c r="E141" s="7">
        <f>Table2[[#This Row],[UnitValue]]*Table2[[#This Row],[Qty]]</f>
        <v>35</v>
      </c>
      <c r="F141" s="10"/>
      <c r="G141" s="10"/>
      <c r="H141" s="20" t="s">
        <v>5</v>
      </c>
      <c r="I141" s="20" t="s">
        <v>5</v>
      </c>
      <c r="J141" s="20" t="s">
        <v>689</v>
      </c>
      <c r="K141" s="10" t="s">
        <v>689</v>
      </c>
      <c r="L141" s="7" t="s">
        <v>70</v>
      </c>
      <c r="M141" s="10" t="s">
        <v>1284</v>
      </c>
      <c r="N141" s="11"/>
      <c r="O141" s="10" t="s">
        <v>935</v>
      </c>
      <c r="P141" s="10"/>
      <c r="Q141" s="10" t="s">
        <v>535</v>
      </c>
      <c r="R141" s="10"/>
      <c r="S141" s="10" t="s">
        <v>1283</v>
      </c>
      <c r="T141" s="10"/>
      <c r="U141" s="10"/>
      <c r="V141" s="12" t="s">
        <v>0</v>
      </c>
      <c r="W141" s="10"/>
      <c r="X141" s="10"/>
      <c r="Y141" s="10"/>
      <c r="Z141" s="10"/>
    </row>
    <row r="142" spans="1:26">
      <c r="A142" s="7"/>
      <c r="B142" s="7" t="s">
        <v>8</v>
      </c>
      <c r="C142" s="7">
        <v>1</v>
      </c>
      <c r="D142" s="7">
        <v>25</v>
      </c>
      <c r="E142" s="7">
        <f>Table2[[#This Row],[UnitValue]]*Table2[[#This Row],[Qty]]</f>
        <v>25</v>
      </c>
      <c r="F142" s="7"/>
      <c r="G142" s="7"/>
      <c r="H142" s="21" t="s">
        <v>5</v>
      </c>
      <c r="I142" s="21" t="s">
        <v>5</v>
      </c>
      <c r="J142" s="21" t="s">
        <v>689</v>
      </c>
      <c r="K142" s="7" t="s">
        <v>689</v>
      </c>
      <c r="L142" s="7" t="s">
        <v>70</v>
      </c>
      <c r="M142" s="7" t="s">
        <v>1282</v>
      </c>
      <c r="N142" s="8"/>
      <c r="O142" s="7" t="s">
        <v>935</v>
      </c>
      <c r="P142" s="7"/>
      <c r="Q142" s="7"/>
      <c r="R142" s="7"/>
      <c r="S142" s="19">
        <v>35674</v>
      </c>
      <c r="T142" s="7"/>
      <c r="U142" s="7"/>
      <c r="V142" s="9" t="s">
        <v>0</v>
      </c>
      <c r="W142" s="7"/>
      <c r="X142" s="7"/>
      <c r="Y142" s="7"/>
      <c r="Z142" s="7"/>
    </row>
    <row r="143" spans="1:26">
      <c r="A143" s="10"/>
      <c r="B143" s="10" t="s">
        <v>8</v>
      </c>
      <c r="C143" s="10">
        <v>11</v>
      </c>
      <c r="D143" s="10">
        <v>10</v>
      </c>
      <c r="E143" s="7">
        <f>Table2[[#This Row],[UnitValue]]*Table2[[#This Row],[Qty]]</f>
        <v>110</v>
      </c>
      <c r="F143" s="10"/>
      <c r="G143" s="10"/>
      <c r="H143" s="20" t="s">
        <v>5</v>
      </c>
      <c r="I143" s="20" t="s">
        <v>22</v>
      </c>
      <c r="J143" s="20" t="s">
        <v>22</v>
      </c>
      <c r="K143" s="10" t="s">
        <v>22</v>
      </c>
      <c r="L143" s="10" t="s">
        <v>264</v>
      </c>
      <c r="M143" s="10" t="s">
        <v>1281</v>
      </c>
      <c r="N143" s="11"/>
      <c r="O143" s="10" t="s">
        <v>935</v>
      </c>
      <c r="P143" s="10"/>
      <c r="Q143" s="10"/>
      <c r="R143" s="10"/>
      <c r="S143" s="10"/>
      <c r="T143" s="10"/>
      <c r="U143" s="10"/>
      <c r="V143" s="12" t="s">
        <v>0</v>
      </c>
      <c r="W143" s="10"/>
      <c r="X143" s="10"/>
      <c r="Y143" s="10"/>
      <c r="Z143" s="10"/>
    </row>
    <row r="144" spans="1:26">
      <c r="A144" s="7"/>
      <c r="B144" s="7" t="s">
        <v>8</v>
      </c>
      <c r="C144" s="7">
        <v>2</v>
      </c>
      <c r="D144" s="7">
        <v>6</v>
      </c>
      <c r="E144" s="7">
        <f>Table2[[#This Row],[UnitValue]]*Table2[[#This Row],[Qty]]</f>
        <v>12</v>
      </c>
      <c r="F144" s="7" t="s">
        <v>170</v>
      </c>
      <c r="G144" s="7"/>
      <c r="H144" s="7"/>
      <c r="I144" s="7"/>
      <c r="J144" s="7"/>
      <c r="K144" s="7"/>
      <c r="L144" s="7" t="s">
        <v>264</v>
      </c>
      <c r="M144" s="7" t="s">
        <v>1280</v>
      </c>
      <c r="N144" s="8"/>
      <c r="O144" s="7" t="s">
        <v>935</v>
      </c>
      <c r="P144" s="7"/>
      <c r="Q144" s="7" t="s">
        <v>535</v>
      </c>
      <c r="R144" s="7"/>
      <c r="S144" s="7" t="s">
        <v>1227</v>
      </c>
      <c r="T144" s="7"/>
      <c r="U144" s="7"/>
      <c r="V144" s="9" t="s">
        <v>0</v>
      </c>
      <c r="W144" s="7"/>
      <c r="X144" s="7"/>
      <c r="Y144" s="7"/>
      <c r="Z144" s="7"/>
    </row>
    <row r="145" spans="1:26" hidden="1">
      <c r="A145" s="10"/>
      <c r="B145" s="10" t="s">
        <v>8</v>
      </c>
      <c r="C145" s="10">
        <v>1</v>
      </c>
      <c r="D145" s="10">
        <v>700</v>
      </c>
      <c r="E145" s="7">
        <f>Table2[[#This Row],[UnitValue]]*Table2[[#This Row],[Qty]]</f>
        <v>700</v>
      </c>
      <c r="F145" s="10" t="s">
        <v>1197</v>
      </c>
      <c r="G145" s="10" t="s">
        <v>1196</v>
      </c>
      <c r="H145" s="20" t="s">
        <v>5</v>
      </c>
      <c r="I145" s="20" t="s">
        <v>22</v>
      </c>
      <c r="J145" s="20" t="s">
        <v>22</v>
      </c>
      <c r="K145" s="10" t="s">
        <v>29</v>
      </c>
      <c r="L145" s="10" t="s">
        <v>167</v>
      </c>
      <c r="M145" s="10" t="s">
        <v>1279</v>
      </c>
      <c r="N145" s="11">
        <v>6100054</v>
      </c>
      <c r="O145" s="10" t="s">
        <v>0</v>
      </c>
      <c r="P145" s="13">
        <v>35346</v>
      </c>
      <c r="Q145" s="10" t="s">
        <v>1274</v>
      </c>
      <c r="R145" s="10"/>
      <c r="S145" s="10"/>
      <c r="T145" s="10"/>
      <c r="U145" s="10">
        <v>2016</v>
      </c>
      <c r="V145" s="16" t="s">
        <v>656</v>
      </c>
      <c r="W145" s="10"/>
      <c r="X145" s="10">
        <v>100</v>
      </c>
      <c r="Y145" s="10" t="s">
        <v>1271</v>
      </c>
      <c r="Z145" s="10"/>
    </row>
    <row r="146" spans="1:26" hidden="1">
      <c r="A146" s="7"/>
      <c r="B146" s="7" t="s">
        <v>8</v>
      </c>
      <c r="C146" s="7">
        <v>1</v>
      </c>
      <c r="D146" s="7">
        <v>700</v>
      </c>
      <c r="E146" s="7">
        <f>Table2[[#This Row],[UnitValue]]*Table2[[#This Row],[Qty]]</f>
        <v>700</v>
      </c>
      <c r="F146" s="7" t="s">
        <v>1197</v>
      </c>
      <c r="G146" s="7" t="s">
        <v>1196</v>
      </c>
      <c r="H146" s="21" t="s">
        <v>5</v>
      </c>
      <c r="I146" s="21" t="s">
        <v>22</v>
      </c>
      <c r="J146" s="21" t="s">
        <v>22</v>
      </c>
      <c r="K146" s="7" t="s">
        <v>29</v>
      </c>
      <c r="L146" s="7" t="s">
        <v>167</v>
      </c>
      <c r="M146" s="7" t="s">
        <v>1278</v>
      </c>
      <c r="N146" s="8">
        <v>5440205</v>
      </c>
      <c r="O146" s="7" t="s">
        <v>0</v>
      </c>
      <c r="P146" s="18">
        <v>35131</v>
      </c>
      <c r="Q146" s="7" t="s">
        <v>1194</v>
      </c>
      <c r="R146" s="7"/>
      <c r="S146" s="7"/>
      <c r="T146" s="7"/>
      <c r="U146" s="7">
        <v>2016</v>
      </c>
      <c r="V146" s="16" t="s">
        <v>656</v>
      </c>
      <c r="W146" s="7"/>
      <c r="X146" s="7">
        <v>100</v>
      </c>
      <c r="Y146" s="7" t="s">
        <v>1271</v>
      </c>
      <c r="Z146" s="7"/>
    </row>
    <row r="147" spans="1:26" hidden="1">
      <c r="A147" s="10"/>
      <c r="B147" s="10" t="s">
        <v>8</v>
      </c>
      <c r="C147" s="10">
        <v>1</v>
      </c>
      <c r="D147" s="10">
        <v>700</v>
      </c>
      <c r="E147" s="7">
        <f>Table2[[#This Row],[UnitValue]]*Table2[[#This Row],[Qty]]</f>
        <v>700</v>
      </c>
      <c r="F147" s="10" t="s">
        <v>1197</v>
      </c>
      <c r="G147" s="10" t="s">
        <v>1196</v>
      </c>
      <c r="H147" s="20" t="s">
        <v>5</v>
      </c>
      <c r="I147" s="20" t="s">
        <v>22</v>
      </c>
      <c r="J147" s="20" t="s">
        <v>22</v>
      </c>
      <c r="K147" s="10" t="s">
        <v>29</v>
      </c>
      <c r="L147" s="10" t="s">
        <v>167</v>
      </c>
      <c r="M147" s="10" t="s">
        <v>1277</v>
      </c>
      <c r="N147" s="11">
        <v>5400140</v>
      </c>
      <c r="O147" s="10" t="s">
        <v>0</v>
      </c>
      <c r="P147" s="13">
        <v>35131</v>
      </c>
      <c r="Q147" s="10" t="s">
        <v>1194</v>
      </c>
      <c r="R147" s="10"/>
      <c r="S147" s="10"/>
      <c r="T147" s="10"/>
      <c r="U147" s="10">
        <v>2016</v>
      </c>
      <c r="V147" s="16" t="s">
        <v>656</v>
      </c>
      <c r="W147" s="10"/>
      <c r="X147" s="10">
        <v>100</v>
      </c>
      <c r="Y147" s="10" t="s">
        <v>1271</v>
      </c>
      <c r="Z147" s="10"/>
    </row>
    <row r="148" spans="1:26" hidden="1">
      <c r="A148" s="7"/>
      <c r="B148" s="7" t="s">
        <v>8</v>
      </c>
      <c r="C148" s="7">
        <v>1</v>
      </c>
      <c r="D148" s="7">
        <v>700</v>
      </c>
      <c r="E148" s="7">
        <f>Table2[[#This Row],[UnitValue]]*Table2[[#This Row],[Qty]]</f>
        <v>700</v>
      </c>
      <c r="F148" s="7" t="s">
        <v>1197</v>
      </c>
      <c r="G148" s="7" t="s">
        <v>1196</v>
      </c>
      <c r="H148" s="21" t="s">
        <v>5</v>
      </c>
      <c r="I148" s="21" t="s">
        <v>22</v>
      </c>
      <c r="J148" s="21" t="s">
        <v>22</v>
      </c>
      <c r="K148" s="7" t="s">
        <v>29</v>
      </c>
      <c r="L148" s="7" t="s">
        <v>167</v>
      </c>
      <c r="M148" s="7" t="s">
        <v>1276</v>
      </c>
      <c r="N148" s="8" t="s">
        <v>1275</v>
      </c>
      <c r="O148" s="7" t="s">
        <v>0</v>
      </c>
      <c r="P148" s="18">
        <v>35346</v>
      </c>
      <c r="Q148" s="7" t="s">
        <v>1274</v>
      </c>
      <c r="R148" s="7"/>
      <c r="S148" s="7"/>
      <c r="T148" s="7"/>
      <c r="U148" s="7">
        <v>2016</v>
      </c>
      <c r="V148" s="16" t="s">
        <v>656</v>
      </c>
      <c r="W148" s="7"/>
      <c r="X148" s="7">
        <v>100</v>
      </c>
      <c r="Y148" s="7" t="s">
        <v>1271</v>
      </c>
      <c r="Z148" s="7"/>
    </row>
    <row r="149" spans="1:26">
      <c r="A149" s="10"/>
      <c r="B149" s="10" t="s">
        <v>8</v>
      </c>
      <c r="C149" s="10">
        <v>1</v>
      </c>
      <c r="D149" s="10">
        <v>400</v>
      </c>
      <c r="E149" s="7">
        <f>Table2[[#This Row],[UnitValue]]*Table2[[#This Row],[Qty]]</f>
        <v>400</v>
      </c>
      <c r="F149" s="10" t="s">
        <v>1197</v>
      </c>
      <c r="G149" s="10" t="s">
        <v>1273</v>
      </c>
      <c r="H149" s="20" t="s">
        <v>5</v>
      </c>
      <c r="I149" s="20" t="s">
        <v>22</v>
      </c>
      <c r="J149" s="20" t="s">
        <v>22</v>
      </c>
      <c r="K149" s="10" t="s">
        <v>29</v>
      </c>
      <c r="L149" s="10" t="s">
        <v>264</v>
      </c>
      <c r="M149" s="10" t="s">
        <v>1272</v>
      </c>
      <c r="N149" s="11">
        <v>606407</v>
      </c>
      <c r="O149" s="10" t="s">
        <v>0</v>
      </c>
      <c r="P149" s="10"/>
      <c r="Q149" s="10" t="s">
        <v>1194</v>
      </c>
      <c r="R149" s="10"/>
      <c r="S149" s="10"/>
      <c r="T149" s="10"/>
      <c r="U149" s="10">
        <v>2016</v>
      </c>
      <c r="V149" s="16" t="s">
        <v>656</v>
      </c>
      <c r="W149" s="10"/>
      <c r="X149" s="10">
        <v>100</v>
      </c>
      <c r="Y149" s="10" t="s">
        <v>1271</v>
      </c>
      <c r="Z149" s="10"/>
    </row>
    <row r="150" spans="1:26">
      <c r="A150" s="7"/>
      <c r="B150" s="7" t="s">
        <v>8</v>
      </c>
      <c r="C150" s="7">
        <v>1</v>
      </c>
      <c r="D150" s="7">
        <v>1</v>
      </c>
      <c r="E150" s="7">
        <f>Table2[[#This Row],[UnitValue]]*Table2[[#This Row],[Qty]]</f>
        <v>1</v>
      </c>
      <c r="F150" s="7"/>
      <c r="G150" s="7"/>
      <c r="H150" s="7"/>
      <c r="I150" s="7"/>
      <c r="J150" s="7"/>
      <c r="K150" s="7"/>
      <c r="L150" s="7" t="s">
        <v>264</v>
      </c>
      <c r="M150" s="7" t="s">
        <v>1270</v>
      </c>
      <c r="N150" s="8"/>
      <c r="O150" s="7" t="s">
        <v>0</v>
      </c>
      <c r="P150" s="7"/>
      <c r="Q150" s="7"/>
      <c r="R150" s="7"/>
      <c r="S150" s="7"/>
      <c r="T150" s="7"/>
      <c r="U150" s="7"/>
      <c r="V150" s="9" t="s">
        <v>0</v>
      </c>
      <c r="W150" s="7"/>
      <c r="X150" s="7"/>
      <c r="Y150" s="7"/>
      <c r="Z150" s="7"/>
    </row>
    <row r="151" spans="1:26" hidden="1">
      <c r="A151" s="10"/>
      <c r="B151" s="10" t="s">
        <v>8</v>
      </c>
      <c r="C151" s="10">
        <v>1</v>
      </c>
      <c r="D151" s="10">
        <v>200</v>
      </c>
      <c r="E151" s="7">
        <f>Table2[[#This Row],[UnitValue]]*Table2[[#This Row],[Qty]]</f>
        <v>200</v>
      </c>
      <c r="F151" s="10"/>
      <c r="G151" s="10"/>
      <c r="H151" s="10"/>
      <c r="I151" s="10"/>
      <c r="J151" s="10"/>
      <c r="K151" s="10"/>
      <c r="L151" s="10" t="s">
        <v>1268</v>
      </c>
      <c r="M151" s="10" t="s">
        <v>1269</v>
      </c>
      <c r="N151" s="11"/>
      <c r="O151" s="10" t="s">
        <v>0</v>
      </c>
      <c r="P151" s="10"/>
      <c r="Q151" s="10"/>
      <c r="R151" s="10"/>
      <c r="S151" s="10"/>
      <c r="T151" s="10"/>
      <c r="U151" s="10">
        <v>2000</v>
      </c>
      <c r="V151" s="12" t="s">
        <v>0</v>
      </c>
      <c r="W151" s="10"/>
      <c r="X151" s="10"/>
      <c r="Y151" s="10"/>
      <c r="Z151" s="10"/>
    </row>
    <row r="152" spans="1:26" hidden="1">
      <c r="A152" s="7"/>
      <c r="B152" s="7" t="s">
        <v>8</v>
      </c>
      <c r="C152" s="7">
        <v>1</v>
      </c>
      <c r="D152" s="7">
        <v>200</v>
      </c>
      <c r="E152" s="7">
        <f>Table2[[#This Row],[UnitValue]]*Table2[[#This Row],[Qty]]</f>
        <v>200</v>
      </c>
      <c r="F152" s="7" t="s">
        <v>1240</v>
      </c>
      <c r="G152" s="7">
        <v>3013</v>
      </c>
      <c r="H152" s="21" t="s">
        <v>5</v>
      </c>
      <c r="I152" s="21" t="s">
        <v>22</v>
      </c>
      <c r="J152" s="21" t="s">
        <v>22</v>
      </c>
      <c r="K152" s="7" t="s">
        <v>22</v>
      </c>
      <c r="L152" s="7" t="s">
        <v>1268</v>
      </c>
      <c r="M152" s="7" t="s">
        <v>1267</v>
      </c>
      <c r="N152" s="8"/>
      <c r="O152" s="7" t="s">
        <v>0</v>
      </c>
      <c r="P152" s="7"/>
      <c r="Q152" s="7"/>
      <c r="R152" s="7"/>
      <c r="S152" s="7"/>
      <c r="T152" s="7"/>
      <c r="U152" s="7"/>
      <c r="V152" s="9" t="s">
        <v>0</v>
      </c>
      <c r="W152" s="7"/>
      <c r="X152" s="7"/>
      <c r="Y152" s="7"/>
      <c r="Z152" s="7"/>
    </row>
    <row r="153" spans="1:26" hidden="1">
      <c r="A153" s="10"/>
      <c r="B153" s="10" t="s">
        <v>8</v>
      </c>
      <c r="C153" s="10">
        <v>2</v>
      </c>
      <c r="D153" s="10">
        <v>300</v>
      </c>
      <c r="E153" s="7">
        <f>Table2[[#This Row],[UnitValue]]*Table2[[#This Row],[Qty]]</f>
        <v>600</v>
      </c>
      <c r="F153" s="10" t="s">
        <v>130</v>
      </c>
      <c r="G153" s="10" t="s">
        <v>1266</v>
      </c>
      <c r="H153" s="20" t="s">
        <v>5</v>
      </c>
      <c r="I153" s="20" t="s">
        <v>22</v>
      </c>
      <c r="J153" s="20" t="s">
        <v>22</v>
      </c>
      <c r="K153" s="10" t="s">
        <v>29</v>
      </c>
      <c r="L153" s="10" t="s">
        <v>129</v>
      </c>
      <c r="M153" s="10" t="s">
        <v>1265</v>
      </c>
      <c r="N153" s="11"/>
      <c r="O153" s="10" t="s">
        <v>262</v>
      </c>
      <c r="P153" s="10"/>
      <c r="Q153" s="10"/>
      <c r="R153" s="10"/>
      <c r="S153" s="10"/>
      <c r="T153" s="10"/>
      <c r="U153" s="10"/>
      <c r="V153" s="12" t="s">
        <v>0</v>
      </c>
      <c r="W153" s="12"/>
      <c r="X153" s="10"/>
      <c r="Y153" s="10"/>
      <c r="Z153" s="10"/>
    </row>
    <row r="154" spans="1:26" hidden="1">
      <c r="A154" s="7"/>
      <c r="B154" s="7" t="s">
        <v>8</v>
      </c>
      <c r="C154" s="7">
        <v>1</v>
      </c>
      <c r="D154" s="7">
        <v>250</v>
      </c>
      <c r="E154" s="7">
        <f>Table2[[#This Row],[UnitValue]]*Table2[[#This Row],[Qty]]</f>
        <v>250</v>
      </c>
      <c r="F154" s="7" t="s">
        <v>130</v>
      </c>
      <c r="G154" s="7" t="s">
        <v>1264</v>
      </c>
      <c r="H154" s="7"/>
      <c r="I154" s="7"/>
      <c r="J154" s="7"/>
      <c r="K154" s="7"/>
      <c r="L154" s="7" t="s">
        <v>129</v>
      </c>
      <c r="M154" s="7" t="s">
        <v>1263</v>
      </c>
      <c r="N154" s="8" t="s">
        <v>481</v>
      </c>
      <c r="O154" s="7" t="s">
        <v>0</v>
      </c>
      <c r="P154" s="7"/>
      <c r="Q154" s="7"/>
      <c r="R154" s="7"/>
      <c r="S154" s="7"/>
      <c r="T154" s="7"/>
      <c r="U154" s="7"/>
      <c r="V154" s="9" t="s">
        <v>0</v>
      </c>
      <c r="W154" s="7"/>
      <c r="X154" s="7"/>
      <c r="Y154" s="7"/>
      <c r="Z154" s="7"/>
    </row>
    <row r="155" spans="1:26" hidden="1">
      <c r="A155" s="10"/>
      <c r="B155" s="10" t="s">
        <v>8</v>
      </c>
      <c r="C155" s="10">
        <v>1</v>
      </c>
      <c r="D155" s="10">
        <v>300</v>
      </c>
      <c r="E155" s="7">
        <f>Table2[[#This Row],[UnitValue]]*Table2[[#This Row],[Qty]]</f>
        <v>300</v>
      </c>
      <c r="F155" s="10" t="s">
        <v>130</v>
      </c>
      <c r="G155" s="10" t="s">
        <v>1262</v>
      </c>
      <c r="H155" s="20" t="s">
        <v>5</v>
      </c>
      <c r="I155" s="20" t="s">
        <v>22</v>
      </c>
      <c r="J155" s="20" t="s">
        <v>22</v>
      </c>
      <c r="K155" s="10" t="s">
        <v>29</v>
      </c>
      <c r="L155" s="10" t="s">
        <v>129</v>
      </c>
      <c r="M155" s="10" t="s">
        <v>1261</v>
      </c>
      <c r="N155" s="11"/>
      <c r="O155" s="10" t="s">
        <v>262</v>
      </c>
      <c r="P155" s="10"/>
      <c r="Q155" s="10"/>
      <c r="R155" s="10"/>
      <c r="S155" s="10"/>
      <c r="T155" s="10"/>
      <c r="U155" s="10"/>
      <c r="V155" s="12" t="s">
        <v>0</v>
      </c>
      <c r="W155" s="12"/>
      <c r="X155" s="10"/>
      <c r="Y155" s="10"/>
      <c r="Z155" s="10"/>
    </row>
    <row r="156" spans="1:26" hidden="1">
      <c r="A156" s="7"/>
      <c r="B156" s="7" t="s">
        <v>8</v>
      </c>
      <c r="C156" s="7">
        <v>2</v>
      </c>
      <c r="D156" s="7">
        <v>400</v>
      </c>
      <c r="E156" s="7">
        <f>Table2[[#This Row],[UnitValue]]*Table2[[#This Row],[Qty]]</f>
        <v>800</v>
      </c>
      <c r="F156" s="7" t="s">
        <v>1260</v>
      </c>
      <c r="G156" s="7" t="s">
        <v>1259</v>
      </c>
      <c r="H156" s="7"/>
      <c r="I156" s="7"/>
      <c r="J156" s="7"/>
      <c r="K156" s="7"/>
      <c r="L156" s="7" t="s">
        <v>121</v>
      </c>
      <c r="M156" s="7" t="s">
        <v>1258</v>
      </c>
      <c r="N156" s="8"/>
      <c r="O156" s="7" t="s">
        <v>0</v>
      </c>
      <c r="P156" s="7"/>
      <c r="Q156" s="7"/>
      <c r="R156" s="7"/>
      <c r="S156" s="7"/>
      <c r="T156" s="7"/>
      <c r="U156" s="7"/>
      <c r="V156" s="9" t="s">
        <v>0</v>
      </c>
      <c r="W156" s="7"/>
      <c r="X156" s="7"/>
      <c r="Y156" s="7"/>
      <c r="Z156" s="7"/>
    </row>
    <row r="157" spans="1:26" hidden="1">
      <c r="A157" s="10"/>
      <c r="B157" s="10" t="s">
        <v>8</v>
      </c>
      <c r="C157" s="10">
        <v>1</v>
      </c>
      <c r="D157" s="10">
        <v>350</v>
      </c>
      <c r="E157" s="7">
        <f>Table2[[#This Row],[UnitValue]]*Table2[[#This Row],[Qty]]</f>
        <v>350</v>
      </c>
      <c r="F157" s="10" t="s">
        <v>125</v>
      </c>
      <c r="G157" s="10" t="s">
        <v>1257</v>
      </c>
      <c r="H157" s="10"/>
      <c r="I157" s="10"/>
      <c r="J157" s="10"/>
      <c r="K157" s="10"/>
      <c r="L157" s="10" t="s">
        <v>121</v>
      </c>
      <c r="M157" s="10" t="s">
        <v>1256</v>
      </c>
      <c r="N157" s="11" t="s">
        <v>1255</v>
      </c>
      <c r="O157" s="10" t="s">
        <v>0</v>
      </c>
      <c r="P157" s="10"/>
      <c r="Q157" s="10"/>
      <c r="R157" s="10"/>
      <c r="S157" s="10" t="s">
        <v>986</v>
      </c>
      <c r="T157" s="10">
        <v>1987</v>
      </c>
      <c r="U157" s="10">
        <v>1997</v>
      </c>
      <c r="V157" s="12" t="s">
        <v>0</v>
      </c>
      <c r="W157" s="10"/>
      <c r="X157" s="10"/>
      <c r="Y157" s="10"/>
      <c r="Z157" s="10"/>
    </row>
    <row r="158" spans="1:26" hidden="1">
      <c r="A158" s="7"/>
      <c r="B158" s="7" t="s">
        <v>8</v>
      </c>
      <c r="C158" s="7">
        <v>1</v>
      </c>
      <c r="D158" s="7">
        <v>100</v>
      </c>
      <c r="E158" s="7">
        <f>Table2[[#This Row],[UnitValue]]*Table2[[#This Row],[Qty]]</f>
        <v>100</v>
      </c>
      <c r="F158" s="7" t="s">
        <v>696</v>
      </c>
      <c r="G158" s="7" t="s">
        <v>1254</v>
      </c>
      <c r="H158" s="7"/>
      <c r="I158" s="7"/>
      <c r="J158" s="7"/>
      <c r="K158" s="7"/>
      <c r="L158" s="7" t="s">
        <v>121</v>
      </c>
      <c r="M158" s="7" t="s">
        <v>1253</v>
      </c>
      <c r="N158" s="8"/>
      <c r="O158" s="7" t="s">
        <v>0</v>
      </c>
      <c r="P158" s="7"/>
      <c r="Q158" s="7" t="s">
        <v>535</v>
      </c>
      <c r="R158" s="7"/>
      <c r="S158" s="7" t="s">
        <v>1252</v>
      </c>
      <c r="T158" s="7"/>
      <c r="U158" s="7">
        <v>1997</v>
      </c>
      <c r="V158" s="9" t="s">
        <v>0</v>
      </c>
      <c r="W158" s="7"/>
      <c r="X158" s="7"/>
      <c r="Y158" s="7"/>
      <c r="Z158" s="7"/>
    </row>
    <row r="159" spans="1:26" hidden="1">
      <c r="A159" s="72" t="s">
        <v>1251</v>
      </c>
      <c r="B159" s="10" t="s">
        <v>8</v>
      </c>
      <c r="C159" s="10">
        <v>1</v>
      </c>
      <c r="D159" s="10">
        <v>425</v>
      </c>
      <c r="E159" s="7">
        <f>Table2[[#This Row],[UnitValue]]*Table2[[#This Row],[Qty]]</f>
        <v>425</v>
      </c>
      <c r="F159" s="10" t="s">
        <v>696</v>
      </c>
      <c r="G159" s="10" t="s">
        <v>1250</v>
      </c>
      <c r="H159" s="20" t="s">
        <v>1678</v>
      </c>
      <c r="I159" s="10"/>
      <c r="J159" s="10"/>
      <c r="K159" s="10"/>
      <c r="L159" s="10" t="s">
        <v>121</v>
      </c>
      <c r="M159" s="10" t="s">
        <v>1249</v>
      </c>
      <c r="N159" s="11" t="s">
        <v>1248</v>
      </c>
      <c r="O159" s="10" t="s">
        <v>0</v>
      </c>
      <c r="P159" s="13">
        <v>35399</v>
      </c>
      <c r="Q159" s="10" t="s">
        <v>697</v>
      </c>
      <c r="R159" s="10">
        <v>120961</v>
      </c>
      <c r="S159" s="10"/>
      <c r="T159" s="10">
        <v>1996</v>
      </c>
      <c r="U159" s="10">
        <v>2006</v>
      </c>
      <c r="V159" s="12" t="s">
        <v>262</v>
      </c>
      <c r="W159" s="10">
        <v>2023</v>
      </c>
      <c r="X159" s="10"/>
      <c r="Y159" s="10"/>
      <c r="Z159" s="10" t="s">
        <v>1531</v>
      </c>
    </row>
    <row r="160" spans="1:26" hidden="1">
      <c r="A160" s="7"/>
      <c r="B160" s="7" t="s">
        <v>8</v>
      </c>
      <c r="C160" s="7">
        <v>2</v>
      </c>
      <c r="D160" s="7">
        <v>500</v>
      </c>
      <c r="E160" s="7">
        <f>Table2[[#This Row],[UnitValue]]*Table2[[#This Row],[Qty]]</f>
        <v>1000</v>
      </c>
      <c r="F160" s="7" t="s">
        <v>125</v>
      </c>
      <c r="G160" s="7"/>
      <c r="H160" s="7"/>
      <c r="I160" s="7"/>
      <c r="J160" s="7"/>
      <c r="K160" s="7"/>
      <c r="L160" s="7" t="s">
        <v>121</v>
      </c>
      <c r="M160" s="7" t="s">
        <v>1247</v>
      </c>
      <c r="N160" s="8"/>
      <c r="O160" s="7" t="s">
        <v>0</v>
      </c>
      <c r="P160" s="7"/>
      <c r="Q160" s="7"/>
      <c r="R160" s="7"/>
      <c r="S160" s="7"/>
      <c r="T160" s="7"/>
      <c r="U160" s="7"/>
      <c r="V160" s="9" t="s">
        <v>0</v>
      </c>
      <c r="W160" s="7"/>
      <c r="X160" s="7"/>
      <c r="Y160" s="7"/>
      <c r="Z160" s="7"/>
    </row>
    <row r="161" spans="1:26" hidden="1">
      <c r="A161" s="10" t="s">
        <v>1619</v>
      </c>
      <c r="B161" s="10" t="s">
        <v>1015</v>
      </c>
      <c r="C161" s="10">
        <v>1</v>
      </c>
      <c r="D161" s="10">
        <v>400</v>
      </c>
      <c r="E161" s="7">
        <f>Table2[[#This Row],[UnitValue]]*Table2[[#This Row],[Qty]]</f>
        <v>400</v>
      </c>
      <c r="F161" s="10" t="s">
        <v>125</v>
      </c>
      <c r="G161" s="10">
        <v>1516</v>
      </c>
      <c r="H161" s="10" t="s">
        <v>5</v>
      </c>
      <c r="I161" s="10" t="s">
        <v>5</v>
      </c>
      <c r="J161" s="10" t="s">
        <v>270</v>
      </c>
      <c r="K161" s="10" t="s">
        <v>117</v>
      </c>
      <c r="L161" s="10" t="s">
        <v>92</v>
      </c>
      <c r="M161" s="10" t="s">
        <v>1246</v>
      </c>
      <c r="N161" s="23" t="s">
        <v>1245</v>
      </c>
      <c r="O161" s="10" t="s">
        <v>262</v>
      </c>
      <c r="P161" s="10"/>
      <c r="Q161" s="10" t="s">
        <v>535</v>
      </c>
      <c r="R161" s="10"/>
      <c r="S161" s="10" t="s">
        <v>1020</v>
      </c>
      <c r="T161" s="10">
        <v>1996</v>
      </c>
      <c r="U161" s="10">
        <v>2020</v>
      </c>
      <c r="V161" s="12" t="s">
        <v>0</v>
      </c>
      <c r="W161" s="12"/>
      <c r="X161" s="10"/>
      <c r="Y161" s="10"/>
      <c r="Z161" s="10"/>
    </row>
    <row r="162" spans="1:26" hidden="1">
      <c r="A162" s="7"/>
      <c r="B162" s="7" t="s">
        <v>8</v>
      </c>
      <c r="C162" s="7">
        <v>2</v>
      </c>
      <c r="D162" s="7">
        <v>500</v>
      </c>
      <c r="E162" s="7">
        <f>Table2[[#This Row],[UnitValue]]*Table2[[#This Row],[Qty]]</f>
        <v>1000</v>
      </c>
      <c r="F162" s="7" t="s">
        <v>125</v>
      </c>
      <c r="G162" s="7" t="s">
        <v>1244</v>
      </c>
      <c r="H162" s="7" t="s">
        <v>5</v>
      </c>
      <c r="I162" s="7" t="s">
        <v>5</v>
      </c>
      <c r="J162" s="7" t="s">
        <v>639</v>
      </c>
      <c r="K162" s="7" t="s">
        <v>639</v>
      </c>
      <c r="L162" s="7" t="s">
        <v>92</v>
      </c>
      <c r="M162" s="7" t="s">
        <v>1243</v>
      </c>
      <c r="N162" s="24" t="s">
        <v>1242</v>
      </c>
      <c r="O162" s="7" t="s">
        <v>935</v>
      </c>
      <c r="P162" s="7"/>
      <c r="Q162" s="7"/>
      <c r="R162" s="7"/>
      <c r="S162" s="7" t="s">
        <v>1241</v>
      </c>
      <c r="T162" s="7">
        <v>1984</v>
      </c>
      <c r="U162" s="7">
        <v>2020</v>
      </c>
      <c r="V162" s="9" t="s">
        <v>0</v>
      </c>
      <c r="W162" s="7"/>
      <c r="X162" s="7"/>
      <c r="Y162" s="7"/>
      <c r="Z162" s="7"/>
    </row>
    <row r="163" spans="1:26" hidden="1">
      <c r="A163" s="10"/>
      <c r="B163" s="10" t="s">
        <v>8</v>
      </c>
      <c r="C163" s="10">
        <v>1</v>
      </c>
      <c r="D163" s="10">
        <v>100</v>
      </c>
      <c r="E163" s="7">
        <f>Table2[[#This Row],[UnitValue]]*Table2[[#This Row],[Qty]]</f>
        <v>100</v>
      </c>
      <c r="F163" s="10" t="s">
        <v>1240</v>
      </c>
      <c r="G163" s="10" t="s">
        <v>1239</v>
      </c>
      <c r="H163" s="10"/>
      <c r="I163" s="10"/>
      <c r="J163" s="10"/>
      <c r="K163" s="10"/>
      <c r="L163" s="10" t="s">
        <v>92</v>
      </c>
      <c r="M163" s="10" t="s">
        <v>1238</v>
      </c>
      <c r="N163" s="11"/>
      <c r="O163" s="10" t="s">
        <v>0</v>
      </c>
      <c r="P163" s="10"/>
      <c r="Q163" s="10"/>
      <c r="R163" s="10"/>
      <c r="S163" s="10"/>
      <c r="T163" s="10"/>
      <c r="U163" s="10">
        <v>2020</v>
      </c>
      <c r="V163" s="12" t="s">
        <v>0</v>
      </c>
      <c r="W163" s="10"/>
      <c r="X163" s="10"/>
      <c r="Y163" s="10"/>
      <c r="Z163" s="10"/>
    </row>
    <row r="164" spans="1:26" hidden="1">
      <c r="A164" s="7"/>
      <c r="B164" s="7" t="s">
        <v>8</v>
      </c>
      <c r="C164" s="7">
        <v>1</v>
      </c>
      <c r="D164" s="7">
        <v>50</v>
      </c>
      <c r="E164" s="7">
        <f>Table2[[#This Row],[UnitValue]]*Table2[[#This Row],[Qty]]</f>
        <v>50</v>
      </c>
      <c r="F164" s="7" t="s">
        <v>696</v>
      </c>
      <c r="G164" s="7"/>
      <c r="H164" s="7"/>
      <c r="I164" s="7"/>
      <c r="J164" s="7"/>
      <c r="K164" s="7"/>
      <c r="L164" s="7" t="s">
        <v>92</v>
      </c>
      <c r="M164" s="7" t="s">
        <v>27</v>
      </c>
      <c r="N164" s="8"/>
      <c r="O164" s="7" t="s">
        <v>935</v>
      </c>
      <c r="P164" s="19">
        <v>35643</v>
      </c>
      <c r="Q164" s="7" t="s">
        <v>697</v>
      </c>
      <c r="R164" s="7"/>
      <c r="S164" s="7"/>
      <c r="T164" s="7"/>
      <c r="U164" s="7">
        <v>2020</v>
      </c>
      <c r="V164" s="9" t="s">
        <v>0</v>
      </c>
      <c r="W164" s="7"/>
      <c r="X164" s="7"/>
      <c r="Y164" s="7"/>
      <c r="Z164" s="7"/>
    </row>
    <row r="165" spans="1:26" hidden="1">
      <c r="A165" s="10"/>
      <c r="B165" s="10" t="s">
        <v>8</v>
      </c>
      <c r="C165" s="10">
        <v>2</v>
      </c>
      <c r="D165" s="10">
        <v>150</v>
      </c>
      <c r="E165" s="7">
        <f>Table2[[#This Row],[UnitValue]]*Table2[[#This Row],[Qty]]</f>
        <v>300</v>
      </c>
      <c r="F165" s="10" t="s">
        <v>125</v>
      </c>
      <c r="G165" s="10" t="s">
        <v>1237</v>
      </c>
      <c r="H165" s="10"/>
      <c r="I165" s="10"/>
      <c r="J165" s="10"/>
      <c r="K165" s="10"/>
      <c r="L165" s="10" t="s">
        <v>92</v>
      </c>
      <c r="M165" s="10" t="s">
        <v>59</v>
      </c>
      <c r="N165" s="11"/>
      <c r="O165" s="10" t="s">
        <v>935</v>
      </c>
      <c r="P165" s="10"/>
      <c r="Q165" s="10"/>
      <c r="R165" s="10"/>
      <c r="S165" s="10"/>
      <c r="T165" s="10"/>
      <c r="U165" s="10">
        <v>2020</v>
      </c>
      <c r="V165" s="12" t="s">
        <v>0</v>
      </c>
      <c r="W165" s="10"/>
      <c r="X165" s="10"/>
      <c r="Y165" s="10"/>
      <c r="Z165" s="10"/>
    </row>
    <row r="166" spans="1:26" hidden="1">
      <c r="A166" s="7"/>
      <c r="B166" s="7" t="s">
        <v>8</v>
      </c>
      <c r="C166" s="7">
        <v>1</v>
      </c>
      <c r="D166" s="7">
        <v>500</v>
      </c>
      <c r="E166" s="7">
        <f>Table2[[#This Row],[UnitValue]]*Table2[[#This Row],[Qty]]</f>
        <v>500</v>
      </c>
      <c r="F166" s="7" t="s">
        <v>125</v>
      </c>
      <c r="G166" s="7"/>
      <c r="H166" s="7"/>
      <c r="I166" s="7"/>
      <c r="J166" s="7"/>
      <c r="K166" s="7"/>
      <c r="L166" s="7" t="s">
        <v>92</v>
      </c>
      <c r="M166" s="7" t="s">
        <v>1236</v>
      </c>
      <c r="N166" s="8"/>
      <c r="O166" s="7" t="s">
        <v>935</v>
      </c>
      <c r="P166" s="7"/>
      <c r="Q166" s="7"/>
      <c r="R166" s="7"/>
      <c r="S166" s="7"/>
      <c r="T166" s="7"/>
      <c r="U166" s="7">
        <v>2020</v>
      </c>
      <c r="V166" s="9" t="s">
        <v>0</v>
      </c>
      <c r="W166" s="7"/>
      <c r="X166" s="7"/>
      <c r="Y166" s="7"/>
      <c r="Z166" s="7"/>
    </row>
    <row r="167" spans="1:26" hidden="1">
      <c r="A167" s="10"/>
      <c r="B167" s="10" t="s">
        <v>8</v>
      </c>
      <c r="C167" s="10">
        <v>1</v>
      </c>
      <c r="D167" s="10">
        <v>250</v>
      </c>
      <c r="E167" s="7">
        <f>Table2[[#This Row],[UnitValue]]*Table2[[#This Row],[Qty]]</f>
        <v>250</v>
      </c>
      <c r="F167" s="10" t="s">
        <v>696</v>
      </c>
      <c r="G167" s="10" t="s">
        <v>1235</v>
      </c>
      <c r="H167" s="20" t="s">
        <v>5</v>
      </c>
      <c r="I167" s="20" t="s">
        <v>5</v>
      </c>
      <c r="J167" s="20" t="s">
        <v>689</v>
      </c>
      <c r="K167" s="10" t="s">
        <v>689</v>
      </c>
      <c r="L167" s="10" t="s">
        <v>92</v>
      </c>
      <c r="M167" s="10" t="s">
        <v>1234</v>
      </c>
      <c r="N167" s="11"/>
      <c r="O167" s="10" t="s">
        <v>935</v>
      </c>
      <c r="P167" s="10"/>
      <c r="Q167" s="10"/>
      <c r="R167" s="10"/>
      <c r="S167" s="10"/>
      <c r="T167" s="10"/>
      <c r="U167" s="10">
        <v>2020</v>
      </c>
      <c r="V167" s="12" t="s">
        <v>0</v>
      </c>
      <c r="W167" s="10"/>
      <c r="X167" s="10"/>
      <c r="Y167" s="10"/>
      <c r="Z167" s="10"/>
    </row>
    <row r="168" spans="1:26" hidden="1">
      <c r="A168" s="7"/>
      <c r="B168" s="7" t="s">
        <v>8</v>
      </c>
      <c r="C168" s="7">
        <v>2</v>
      </c>
      <c r="D168" s="7">
        <v>100</v>
      </c>
      <c r="E168" s="7">
        <f>Table2[[#This Row],[UnitValue]]*Table2[[#This Row],[Qty]]</f>
        <v>200</v>
      </c>
      <c r="F168" s="7" t="s">
        <v>1079</v>
      </c>
      <c r="G168" s="7"/>
      <c r="H168" s="7" t="s">
        <v>5</v>
      </c>
      <c r="I168" s="7" t="s">
        <v>14</v>
      </c>
      <c r="J168" s="7" t="s">
        <v>649</v>
      </c>
      <c r="K168" s="7" t="s">
        <v>649</v>
      </c>
      <c r="L168" s="7" t="s">
        <v>92</v>
      </c>
      <c r="M168" s="7" t="s">
        <v>1233</v>
      </c>
      <c r="N168" s="8"/>
      <c r="O168" s="7" t="s">
        <v>262</v>
      </c>
      <c r="P168" s="7"/>
      <c r="Q168" s="7"/>
      <c r="R168" s="7"/>
      <c r="S168" s="7"/>
      <c r="T168" s="7"/>
      <c r="U168" s="7">
        <v>2020</v>
      </c>
      <c r="V168" s="9" t="s">
        <v>0</v>
      </c>
      <c r="W168" s="9"/>
      <c r="X168" s="7"/>
      <c r="Y168" s="7"/>
      <c r="Z168" s="7"/>
    </row>
    <row r="169" spans="1:26" hidden="1">
      <c r="A169" s="10"/>
      <c r="B169" s="10" t="s">
        <v>8</v>
      </c>
      <c r="C169" s="10">
        <v>1</v>
      </c>
      <c r="D169" s="10">
        <v>200</v>
      </c>
      <c r="E169" s="7">
        <f>Table2[[#This Row],[UnitValue]]*Table2[[#This Row],[Qty]]</f>
        <v>200</v>
      </c>
      <c r="F169" s="10" t="s">
        <v>1232</v>
      </c>
      <c r="G169" s="10">
        <v>200</v>
      </c>
      <c r="H169" s="20" t="s">
        <v>5</v>
      </c>
      <c r="I169" s="20" t="s">
        <v>5</v>
      </c>
      <c r="J169" s="20" t="s">
        <v>689</v>
      </c>
      <c r="K169" s="10" t="s">
        <v>689</v>
      </c>
      <c r="L169" s="10" t="s">
        <v>92</v>
      </c>
      <c r="M169" s="10" t="s">
        <v>1231</v>
      </c>
      <c r="N169" s="11"/>
      <c r="O169" s="10" t="s">
        <v>935</v>
      </c>
      <c r="P169" s="10"/>
      <c r="Q169" s="10"/>
      <c r="R169" s="10"/>
      <c r="S169" s="10"/>
      <c r="T169" s="10"/>
      <c r="U169" s="10">
        <v>2020</v>
      </c>
      <c r="V169" s="12" t="s">
        <v>0</v>
      </c>
      <c r="W169" s="10"/>
      <c r="X169" s="10"/>
      <c r="Y169" s="10"/>
      <c r="Z169" s="10"/>
    </row>
    <row r="170" spans="1:26" hidden="1">
      <c r="A170" s="7"/>
      <c r="B170" s="7" t="s">
        <v>8</v>
      </c>
      <c r="C170" s="7">
        <v>3</v>
      </c>
      <c r="D170" s="7">
        <v>400</v>
      </c>
      <c r="E170" s="7">
        <f>Table2[[#This Row],[UnitValue]]*Table2[[#This Row],[Qty]]</f>
        <v>1200</v>
      </c>
      <c r="F170" s="7" t="s">
        <v>125</v>
      </c>
      <c r="G170" s="7" t="s">
        <v>1230</v>
      </c>
      <c r="H170" s="7" t="s">
        <v>5</v>
      </c>
      <c r="I170" s="7" t="s">
        <v>5</v>
      </c>
      <c r="J170" s="7" t="s">
        <v>639</v>
      </c>
      <c r="K170" s="7" t="s">
        <v>639</v>
      </c>
      <c r="L170" s="7" t="s">
        <v>92</v>
      </c>
      <c r="M170" s="7"/>
      <c r="N170" s="8" t="s">
        <v>1229</v>
      </c>
      <c r="O170" s="7" t="s">
        <v>935</v>
      </c>
      <c r="P170" s="7"/>
      <c r="Q170" s="7"/>
      <c r="R170" s="7"/>
      <c r="S170" s="7"/>
      <c r="T170" s="7">
        <v>1984</v>
      </c>
      <c r="U170" s="7">
        <v>2014</v>
      </c>
      <c r="V170" s="9" t="s">
        <v>0</v>
      </c>
      <c r="W170" s="7"/>
      <c r="X170" s="7"/>
      <c r="Y170" s="7"/>
      <c r="Z170" s="7"/>
    </row>
    <row r="171" spans="1:26" hidden="1">
      <c r="A171" s="10" t="s">
        <v>1682</v>
      </c>
      <c r="B171" s="10" t="s">
        <v>8</v>
      </c>
      <c r="C171" s="10">
        <v>1</v>
      </c>
      <c r="D171" s="10">
        <v>100</v>
      </c>
      <c r="E171" s="7">
        <f>Table2[[#This Row],[UnitValue]]*Table2[[#This Row],[Qty]]</f>
        <v>100</v>
      </c>
      <c r="F171" s="10" t="s">
        <v>1681</v>
      </c>
      <c r="G171" s="10"/>
      <c r="H171" s="20" t="s">
        <v>5</v>
      </c>
      <c r="I171" s="20" t="s">
        <v>5</v>
      </c>
      <c r="J171" s="20" t="s">
        <v>689</v>
      </c>
      <c r="K171" s="10" t="s">
        <v>1680</v>
      </c>
      <c r="L171" s="10" t="s">
        <v>70</v>
      </c>
      <c r="M171" s="10" t="s">
        <v>1684</v>
      </c>
      <c r="N171" s="11"/>
      <c r="O171" s="10" t="s">
        <v>262</v>
      </c>
      <c r="P171" s="10"/>
      <c r="Q171" s="10"/>
      <c r="R171" s="10"/>
      <c r="S171" s="10"/>
      <c r="T171" s="10">
        <v>1984</v>
      </c>
      <c r="U171" s="10">
        <v>2034</v>
      </c>
      <c r="V171" s="12" t="s">
        <v>0</v>
      </c>
      <c r="W171" s="12"/>
      <c r="X171" s="10"/>
      <c r="Y171" s="10"/>
      <c r="Z171" s="10"/>
    </row>
    <row r="172" spans="1:26" hidden="1">
      <c r="A172" s="10" t="s">
        <v>1683</v>
      </c>
      <c r="B172" s="10" t="s">
        <v>8</v>
      </c>
      <c r="C172" s="10">
        <v>1</v>
      </c>
      <c r="D172" s="10">
        <v>100</v>
      </c>
      <c r="E172" s="7">
        <f>Table2[[#This Row],[UnitValue]]*Table2[[#This Row],[Qty]]</f>
        <v>100</v>
      </c>
      <c r="F172" s="10" t="s">
        <v>1681</v>
      </c>
      <c r="G172" s="10"/>
      <c r="H172" s="20" t="s">
        <v>5</v>
      </c>
      <c r="I172" s="20" t="s">
        <v>5</v>
      </c>
      <c r="J172" s="20" t="s">
        <v>689</v>
      </c>
      <c r="K172" s="10" t="s">
        <v>1680</v>
      </c>
      <c r="L172" s="10" t="s">
        <v>70</v>
      </c>
      <c r="M172" s="10" t="s">
        <v>1684</v>
      </c>
      <c r="N172" s="11"/>
      <c r="O172" s="10" t="s">
        <v>262</v>
      </c>
      <c r="P172" s="10"/>
      <c r="Q172" s="10"/>
      <c r="R172" s="10"/>
      <c r="S172" s="10"/>
      <c r="T172" s="10">
        <v>1984</v>
      </c>
      <c r="U172" s="10">
        <v>2034</v>
      </c>
      <c r="V172" s="12" t="s">
        <v>0</v>
      </c>
      <c r="W172" s="12"/>
      <c r="X172" s="10"/>
      <c r="Y172" s="10"/>
      <c r="Z172" s="10"/>
    </row>
    <row r="173" spans="1:26" hidden="1">
      <c r="A173" s="7"/>
      <c r="B173" s="7" t="s">
        <v>8</v>
      </c>
      <c r="C173" s="7">
        <v>1</v>
      </c>
      <c r="D173" s="7">
        <v>75</v>
      </c>
      <c r="E173" s="7">
        <f>Table2[[#This Row],[UnitValue]]*Table2[[#This Row],[Qty]]</f>
        <v>75</v>
      </c>
      <c r="F173" s="7"/>
      <c r="G173" s="7"/>
      <c r="H173" s="7"/>
      <c r="I173" s="7"/>
      <c r="J173" s="7"/>
      <c r="K173" s="7"/>
      <c r="L173" s="7" t="s">
        <v>1225</v>
      </c>
      <c r="M173" s="7" t="s">
        <v>1228</v>
      </c>
      <c r="N173" s="8"/>
      <c r="O173" s="7" t="s">
        <v>0</v>
      </c>
      <c r="P173" s="7"/>
      <c r="Q173" s="7"/>
      <c r="R173" s="7"/>
      <c r="S173" s="7"/>
      <c r="T173" s="7"/>
      <c r="U173" s="7"/>
      <c r="V173" s="9" t="s">
        <v>0</v>
      </c>
      <c r="W173" s="7"/>
      <c r="X173" s="7"/>
      <c r="Y173" s="7"/>
      <c r="Z173" s="7"/>
    </row>
    <row r="174" spans="1:26" hidden="1">
      <c r="A174" s="10"/>
      <c r="B174" s="10" t="s">
        <v>8</v>
      </c>
      <c r="C174" s="10">
        <v>1</v>
      </c>
      <c r="D174" s="10">
        <v>75</v>
      </c>
      <c r="E174" s="7">
        <f>Table2[[#This Row],[UnitValue]]*Table2[[#This Row],[Qty]]</f>
        <v>75</v>
      </c>
      <c r="F174" s="10"/>
      <c r="G174" s="10"/>
      <c r="H174" s="10"/>
      <c r="I174" s="10"/>
      <c r="J174" s="10"/>
      <c r="K174" s="10"/>
      <c r="L174" s="10" t="s">
        <v>1225</v>
      </c>
      <c r="M174" s="10" t="s">
        <v>1228</v>
      </c>
      <c r="N174" s="11"/>
      <c r="O174" s="10" t="s">
        <v>0</v>
      </c>
      <c r="P174" s="10"/>
      <c r="Q174" s="10" t="s">
        <v>535</v>
      </c>
      <c r="R174" s="10"/>
      <c r="S174" s="10" t="s">
        <v>1227</v>
      </c>
      <c r="T174" s="10"/>
      <c r="U174" s="10"/>
      <c r="V174" s="12" t="s">
        <v>0</v>
      </c>
      <c r="W174" s="10"/>
      <c r="X174" s="10"/>
      <c r="Y174" s="10"/>
      <c r="Z174" s="10"/>
    </row>
    <row r="175" spans="1:26" hidden="1">
      <c r="A175" s="7"/>
      <c r="B175" s="7" t="s">
        <v>8</v>
      </c>
      <c r="C175" s="7">
        <v>2</v>
      </c>
      <c r="D175" s="7">
        <v>30</v>
      </c>
      <c r="E175" s="7">
        <f>Table2[[#This Row],[UnitValue]]*Table2[[#This Row],[Qty]]</f>
        <v>60</v>
      </c>
      <c r="F175" s="7"/>
      <c r="G175" s="7"/>
      <c r="H175" s="7"/>
      <c r="I175" s="7"/>
      <c r="J175" s="7"/>
      <c r="K175" s="7"/>
      <c r="L175" s="7" t="s">
        <v>1225</v>
      </c>
      <c r="M175" s="7" t="s">
        <v>1226</v>
      </c>
      <c r="N175" s="8"/>
      <c r="O175" s="7" t="s">
        <v>935</v>
      </c>
      <c r="P175" s="7"/>
      <c r="Q175" s="7"/>
      <c r="R175" s="7"/>
      <c r="S175" s="7"/>
      <c r="T175" s="7"/>
      <c r="U175" s="7"/>
      <c r="V175" s="9" t="s">
        <v>0</v>
      </c>
      <c r="W175" s="7"/>
      <c r="X175" s="7"/>
      <c r="Y175" s="7"/>
      <c r="Z175" s="7"/>
    </row>
    <row r="176" spans="1:26" hidden="1">
      <c r="A176" s="10"/>
      <c r="B176" s="10" t="s">
        <v>8</v>
      </c>
      <c r="C176" s="10">
        <v>2</v>
      </c>
      <c r="D176" s="10">
        <v>80</v>
      </c>
      <c r="E176" s="7">
        <f>Table2[[#This Row],[UnitValue]]*Table2[[#This Row],[Qty]]</f>
        <v>160</v>
      </c>
      <c r="F176" s="10" t="s">
        <v>1681</v>
      </c>
      <c r="G176" s="10"/>
      <c r="H176" s="20" t="s">
        <v>5</v>
      </c>
      <c r="I176" s="20" t="s">
        <v>5</v>
      </c>
      <c r="J176" s="20" t="s">
        <v>689</v>
      </c>
      <c r="K176" s="10" t="s">
        <v>689</v>
      </c>
      <c r="L176" s="10" t="s">
        <v>1225</v>
      </c>
      <c r="M176" s="10" t="s">
        <v>1224</v>
      </c>
      <c r="N176" s="11"/>
      <c r="O176" s="10" t="s">
        <v>935</v>
      </c>
      <c r="P176" s="10"/>
      <c r="Q176" s="10" t="s">
        <v>697</v>
      </c>
      <c r="R176" s="10" t="s">
        <v>1223</v>
      </c>
      <c r="S176" s="10"/>
      <c r="T176" s="10">
        <v>2000</v>
      </c>
      <c r="U176" s="10">
        <v>2030</v>
      </c>
      <c r="V176" s="12" t="s">
        <v>0</v>
      </c>
      <c r="W176" s="10"/>
      <c r="X176" s="10"/>
      <c r="Y176" s="10"/>
      <c r="Z176" s="10"/>
    </row>
    <row r="177" spans="1:26" hidden="1">
      <c r="A177" s="7" t="s">
        <v>1222</v>
      </c>
      <c r="B177" s="7" t="s">
        <v>1541</v>
      </c>
      <c r="C177" s="7">
        <v>1</v>
      </c>
      <c r="D177" s="7">
        <v>144.28</v>
      </c>
      <c r="E177" s="7">
        <f>Table2[[#This Row],[UnitValue]]*Table2[[#This Row],[Qty]]</f>
        <v>144.28</v>
      </c>
      <c r="F177" s="7" t="s">
        <v>1218</v>
      </c>
      <c r="G177" s="7" t="s">
        <v>1221</v>
      </c>
      <c r="H177" s="7" t="s">
        <v>5</v>
      </c>
      <c r="I177" s="7" t="s">
        <v>5</v>
      </c>
      <c r="J177" s="25" t="s">
        <v>4</v>
      </c>
      <c r="K177" s="25" t="s">
        <v>551</v>
      </c>
      <c r="L177" s="7" t="s">
        <v>20</v>
      </c>
      <c r="M177" s="7" t="s">
        <v>19</v>
      </c>
      <c r="N177" s="8" t="s">
        <v>1220</v>
      </c>
      <c r="O177" s="7" t="s">
        <v>262</v>
      </c>
      <c r="P177" s="18">
        <v>42982</v>
      </c>
      <c r="Q177" s="7" t="s">
        <v>414</v>
      </c>
      <c r="R177" s="7" t="s">
        <v>1219</v>
      </c>
      <c r="S177" s="7"/>
      <c r="T177" s="7">
        <v>2017</v>
      </c>
      <c r="U177" s="7">
        <f>T177+30</f>
        <v>2047</v>
      </c>
      <c r="V177" s="9" t="s">
        <v>0</v>
      </c>
      <c r="W177" s="9"/>
      <c r="X177" s="7"/>
      <c r="Y177" s="7"/>
      <c r="Z177" s="7"/>
    </row>
    <row r="178" spans="1:26" hidden="1">
      <c r="A178" s="10"/>
      <c r="B178" s="10" t="s">
        <v>1541</v>
      </c>
      <c r="C178" s="10">
        <v>4</v>
      </c>
      <c r="D178" s="10">
        <v>280</v>
      </c>
      <c r="E178" s="7">
        <f>Table2[[#This Row],[UnitValue]]*Table2[[#This Row],[Qty]]</f>
        <v>1120</v>
      </c>
      <c r="F178" s="10" t="s">
        <v>1218</v>
      </c>
      <c r="G178" s="10" t="s">
        <v>1217</v>
      </c>
      <c r="H178" s="20" t="s">
        <v>5</v>
      </c>
      <c r="I178" s="20" t="s">
        <v>22</v>
      </c>
      <c r="J178" s="20" t="s">
        <v>22</v>
      </c>
      <c r="K178" s="10" t="s">
        <v>22</v>
      </c>
      <c r="L178" s="10" t="s">
        <v>20</v>
      </c>
      <c r="M178" s="10" t="s">
        <v>19</v>
      </c>
      <c r="N178" s="11"/>
      <c r="O178" s="10" t="s">
        <v>262</v>
      </c>
      <c r="P178" s="10"/>
      <c r="Q178" s="10"/>
      <c r="R178" s="10"/>
      <c r="S178" s="10"/>
      <c r="T178" s="10"/>
      <c r="U178" s="10">
        <v>2030</v>
      </c>
      <c r="V178" s="12" t="s">
        <v>0</v>
      </c>
      <c r="W178" s="12"/>
      <c r="X178" s="10"/>
      <c r="Y178" s="10"/>
      <c r="Z178" s="10"/>
    </row>
    <row r="179" spans="1:26" hidden="1">
      <c r="A179" s="7"/>
      <c r="B179" s="7" t="s">
        <v>1541</v>
      </c>
      <c r="C179" s="7">
        <v>1</v>
      </c>
      <c r="D179" s="7">
        <v>200</v>
      </c>
      <c r="E179" s="7">
        <f>Table2[[#This Row],[UnitValue]]*Table2[[#This Row],[Qty]]</f>
        <v>200</v>
      </c>
      <c r="F179" s="7" t="s">
        <v>1216</v>
      </c>
      <c r="G179" s="7" t="s">
        <v>1215</v>
      </c>
      <c r="H179" s="21" t="s">
        <v>5</v>
      </c>
      <c r="I179" s="21" t="s">
        <v>22</v>
      </c>
      <c r="J179" s="21" t="s">
        <v>22</v>
      </c>
      <c r="K179" s="7" t="s">
        <v>22</v>
      </c>
      <c r="L179" s="7" t="s">
        <v>20</v>
      </c>
      <c r="M179" s="7" t="s">
        <v>1214</v>
      </c>
      <c r="N179" s="8">
        <v>96012282</v>
      </c>
      <c r="O179" s="7" t="s">
        <v>262</v>
      </c>
      <c r="P179" s="18">
        <v>35289</v>
      </c>
      <c r="Q179" s="7" t="s">
        <v>697</v>
      </c>
      <c r="R179" s="7">
        <v>123122</v>
      </c>
      <c r="S179" s="7"/>
      <c r="T179" s="7">
        <v>1996</v>
      </c>
      <c r="U179" s="7">
        <f>T179+30</f>
        <v>2026</v>
      </c>
      <c r="V179" s="9" t="s">
        <v>0</v>
      </c>
      <c r="W179" s="9"/>
      <c r="X179" s="7"/>
      <c r="Y179" s="7"/>
      <c r="Z179" s="7"/>
    </row>
    <row r="180" spans="1:26" hidden="1">
      <c r="A180" s="10"/>
      <c r="B180" s="10" t="s">
        <v>8</v>
      </c>
      <c r="C180" s="10">
        <v>1</v>
      </c>
      <c r="D180" s="10">
        <v>1</v>
      </c>
      <c r="E180" s="7">
        <f>Table2[[#This Row],[UnitValue]]*Table2[[#This Row],[Qty]]</f>
        <v>1</v>
      </c>
      <c r="F180" s="10" t="s">
        <v>952</v>
      </c>
      <c r="G180" s="10"/>
      <c r="H180" s="10"/>
      <c r="I180" s="10"/>
      <c r="J180" s="10"/>
      <c r="K180" s="10"/>
      <c r="L180" s="10" t="s">
        <v>20</v>
      </c>
      <c r="M180" s="10" t="s">
        <v>1213</v>
      </c>
      <c r="N180" s="11"/>
      <c r="O180" s="10" t="s">
        <v>935</v>
      </c>
      <c r="P180" s="10"/>
      <c r="Q180" s="10"/>
      <c r="R180" s="10"/>
      <c r="S180" s="10"/>
      <c r="T180" s="10"/>
      <c r="U180" s="10"/>
      <c r="V180" s="12" t="s">
        <v>0</v>
      </c>
      <c r="W180" s="10"/>
      <c r="X180" s="10"/>
      <c r="Y180" s="10"/>
      <c r="Z180" s="10"/>
    </row>
    <row r="181" spans="1:26" hidden="1">
      <c r="A181" s="7"/>
      <c r="B181" s="7" t="s">
        <v>8</v>
      </c>
      <c r="C181" s="7">
        <v>4</v>
      </c>
      <c r="D181" s="7">
        <v>30</v>
      </c>
      <c r="E181" s="7">
        <f>Table2[[#This Row],[UnitValue]]*Table2[[#This Row],[Qty]]</f>
        <v>120</v>
      </c>
      <c r="F181" s="7" t="s">
        <v>952</v>
      </c>
      <c r="G181" s="7"/>
      <c r="H181" s="7"/>
      <c r="I181" s="7"/>
      <c r="J181" s="7"/>
      <c r="K181" s="7"/>
      <c r="L181" s="7" t="s">
        <v>1210</v>
      </c>
      <c r="M181" s="7" t="s">
        <v>1212</v>
      </c>
      <c r="N181" s="8"/>
      <c r="O181" s="7" t="s">
        <v>935</v>
      </c>
      <c r="P181" s="7"/>
      <c r="Q181" s="7"/>
      <c r="R181" s="7"/>
      <c r="S181" s="7"/>
      <c r="T181" s="7"/>
      <c r="U181" s="7"/>
      <c r="V181" s="9" t="s">
        <v>0</v>
      </c>
      <c r="W181" s="7"/>
      <c r="X181" s="7"/>
      <c r="Y181" s="7"/>
      <c r="Z181" s="7"/>
    </row>
    <row r="182" spans="1:26" hidden="1">
      <c r="A182" s="10"/>
      <c r="B182" s="10" t="s">
        <v>8</v>
      </c>
      <c r="C182" s="10">
        <v>1</v>
      </c>
      <c r="D182" s="10">
        <v>30</v>
      </c>
      <c r="E182" s="7">
        <f>Table2[[#This Row],[UnitValue]]*Table2[[#This Row],[Qty]]</f>
        <v>30</v>
      </c>
      <c r="F182" s="10" t="s">
        <v>1055</v>
      </c>
      <c r="G182" s="10" t="s">
        <v>1211</v>
      </c>
      <c r="H182" s="10"/>
      <c r="I182" s="10"/>
      <c r="J182" s="10"/>
      <c r="K182" s="10"/>
      <c r="L182" s="10" t="s">
        <v>1210</v>
      </c>
      <c r="M182" s="10" t="s">
        <v>1209</v>
      </c>
      <c r="N182" s="11"/>
      <c r="O182" s="10" t="s">
        <v>935</v>
      </c>
      <c r="P182" s="10"/>
      <c r="Q182" s="10"/>
      <c r="R182" s="10"/>
      <c r="S182" s="10"/>
      <c r="T182" s="10"/>
      <c r="U182" s="10"/>
      <c r="V182" s="12" t="s">
        <v>0</v>
      </c>
      <c r="W182" s="10"/>
      <c r="X182" s="10"/>
      <c r="Y182" s="10"/>
      <c r="Z182" s="10"/>
    </row>
    <row r="183" spans="1:26" hidden="1">
      <c r="A183" s="7"/>
      <c r="B183" s="7" t="s">
        <v>8</v>
      </c>
      <c r="C183" s="7">
        <v>1</v>
      </c>
      <c r="D183" s="50">
        <v>10</v>
      </c>
      <c r="E183" s="50">
        <f>Table2[[#This Row],[UnitValue]]*Table2[[#This Row],[Qty]]</f>
        <v>10</v>
      </c>
      <c r="F183" s="7" t="s">
        <v>1197</v>
      </c>
      <c r="G183" s="7" t="s">
        <v>1208</v>
      </c>
      <c r="H183" s="7" t="s">
        <v>114</v>
      </c>
      <c r="I183" s="7">
        <v>1</v>
      </c>
      <c r="J183" s="7" t="s">
        <v>5</v>
      </c>
      <c r="K183" s="7" t="s">
        <v>113</v>
      </c>
      <c r="L183" s="7" t="s">
        <v>39</v>
      </c>
      <c r="M183" s="7" t="s">
        <v>1207</v>
      </c>
      <c r="N183" s="8"/>
      <c r="O183" s="7" t="s">
        <v>0</v>
      </c>
      <c r="P183" s="19">
        <v>35247</v>
      </c>
      <c r="Q183" s="7" t="s">
        <v>1194</v>
      </c>
      <c r="R183" s="7"/>
      <c r="S183" s="7"/>
      <c r="T183" s="7"/>
      <c r="U183" s="7">
        <v>2020</v>
      </c>
      <c r="V183" s="9" t="s">
        <v>262</v>
      </c>
      <c r="W183" s="7"/>
      <c r="X183" s="7"/>
      <c r="Y183" s="7"/>
      <c r="Z183" s="7"/>
    </row>
    <row r="184" spans="1:26" hidden="1">
      <c r="A184" s="10"/>
      <c r="B184" s="10" t="s">
        <v>8</v>
      </c>
      <c r="C184" s="10">
        <v>1</v>
      </c>
      <c r="D184" s="49">
        <v>1200</v>
      </c>
      <c r="E184" s="50">
        <f>Table2[[#This Row],[UnitValue]]*Table2[[#This Row],[Qty]]</f>
        <v>1200</v>
      </c>
      <c r="F184" s="10" t="s">
        <v>125</v>
      </c>
      <c r="G184" s="10" t="s">
        <v>1206</v>
      </c>
      <c r="H184" s="10" t="s">
        <v>1308</v>
      </c>
      <c r="I184" s="10"/>
      <c r="J184" s="10"/>
      <c r="K184" s="10"/>
      <c r="L184" s="10" t="s">
        <v>154</v>
      </c>
      <c r="M184" s="10" t="s">
        <v>1205</v>
      </c>
      <c r="N184" s="11">
        <v>7759496</v>
      </c>
      <c r="O184" s="10" t="s">
        <v>0</v>
      </c>
      <c r="P184" s="13">
        <v>34844</v>
      </c>
      <c r="Q184" s="10"/>
      <c r="R184" s="10"/>
      <c r="S184" s="10"/>
      <c r="T184" s="10">
        <v>1995</v>
      </c>
      <c r="U184" s="10">
        <f>Table2[[#This Row],[AcqYear]]+25</f>
        <v>2020</v>
      </c>
      <c r="V184" s="12" t="s">
        <v>0</v>
      </c>
      <c r="W184" s="10"/>
      <c r="X184" s="10"/>
      <c r="Y184" s="10"/>
      <c r="Z184" s="10"/>
    </row>
    <row r="185" spans="1:26" hidden="1">
      <c r="A185" s="7"/>
      <c r="B185" s="7" t="s">
        <v>1015</v>
      </c>
      <c r="C185" s="7">
        <v>1</v>
      </c>
      <c r="D185" s="50">
        <v>1500</v>
      </c>
      <c r="E185" s="50">
        <f>Table2[[#This Row],[UnitValue]]*Table2[[#This Row],[Qty]]</f>
        <v>1500</v>
      </c>
      <c r="F185" s="7" t="s">
        <v>1204</v>
      </c>
      <c r="G185" s="7" t="s">
        <v>1203</v>
      </c>
      <c r="H185" s="7" t="s">
        <v>1308</v>
      </c>
      <c r="I185" s="7"/>
      <c r="J185" s="7"/>
      <c r="K185" s="7"/>
      <c r="L185" s="7" t="s">
        <v>1017</v>
      </c>
      <c r="M185" s="7" t="s">
        <v>1202</v>
      </c>
      <c r="N185" s="8"/>
      <c r="O185" s="7" t="s">
        <v>0</v>
      </c>
      <c r="P185" s="7"/>
      <c r="Q185" s="7"/>
      <c r="R185" s="7"/>
      <c r="S185" s="7" t="s">
        <v>674</v>
      </c>
      <c r="T185" s="7"/>
      <c r="U185" s="7"/>
      <c r="V185" s="9" t="s">
        <v>262</v>
      </c>
      <c r="W185" s="7"/>
      <c r="X185" s="7"/>
      <c r="Y185" s="7"/>
      <c r="Z185" s="7"/>
    </row>
    <row r="186" spans="1:26" hidden="1">
      <c r="A186" s="10"/>
      <c r="B186" s="10" t="s">
        <v>8</v>
      </c>
      <c r="C186" s="10">
        <v>1</v>
      </c>
      <c r="D186" s="49">
        <v>100</v>
      </c>
      <c r="E186" s="50">
        <f>Table2[[#This Row],[UnitValue]]*Table2[[#This Row],[Qty]]</f>
        <v>100</v>
      </c>
      <c r="F186" s="10" t="s">
        <v>1197</v>
      </c>
      <c r="G186" s="10" t="s">
        <v>1201</v>
      </c>
      <c r="H186" s="10" t="s">
        <v>114</v>
      </c>
      <c r="I186" s="10">
        <v>1</v>
      </c>
      <c r="J186" s="10" t="s">
        <v>5</v>
      </c>
      <c r="K186" s="10" t="s">
        <v>113</v>
      </c>
      <c r="L186" s="10" t="s">
        <v>167</v>
      </c>
      <c r="M186" s="10" t="s">
        <v>1200</v>
      </c>
      <c r="N186" s="11"/>
      <c r="O186" s="10" t="s">
        <v>0</v>
      </c>
      <c r="P186" s="17">
        <v>35247</v>
      </c>
      <c r="Q186" s="10" t="s">
        <v>1194</v>
      </c>
      <c r="R186" s="10"/>
      <c r="S186" s="10"/>
      <c r="T186" s="10"/>
      <c r="U186" s="10">
        <v>2013</v>
      </c>
      <c r="V186" s="12" t="s">
        <v>262</v>
      </c>
      <c r="W186" s="10"/>
      <c r="X186" s="10"/>
      <c r="Y186" s="10"/>
      <c r="Z186" s="10"/>
    </row>
    <row r="187" spans="1:26" hidden="1">
      <c r="A187" s="7"/>
      <c r="B187" s="7" t="s">
        <v>8</v>
      </c>
      <c r="C187" s="7">
        <v>4</v>
      </c>
      <c r="D187" s="50">
        <v>75</v>
      </c>
      <c r="E187" s="50">
        <f>Table2[[#This Row],[UnitValue]]*Table2[[#This Row],[Qty]]</f>
        <v>300</v>
      </c>
      <c r="F187" s="7"/>
      <c r="G187" s="7"/>
      <c r="H187" s="7" t="s">
        <v>114</v>
      </c>
      <c r="I187" s="7">
        <v>1</v>
      </c>
      <c r="J187" s="7" t="s">
        <v>5</v>
      </c>
      <c r="K187" s="7" t="s">
        <v>117</v>
      </c>
      <c r="L187" s="10" t="s">
        <v>70</v>
      </c>
      <c r="M187" s="7" t="s">
        <v>1199</v>
      </c>
      <c r="N187" s="8"/>
      <c r="O187" s="7" t="s">
        <v>935</v>
      </c>
      <c r="P187" s="7"/>
      <c r="Q187" s="7"/>
      <c r="R187" s="7"/>
      <c r="S187" s="7"/>
      <c r="T187" s="7"/>
      <c r="U187" s="7"/>
      <c r="V187" s="9" t="s">
        <v>0</v>
      </c>
      <c r="W187" s="7"/>
      <c r="X187" s="7"/>
      <c r="Y187" s="7"/>
      <c r="Z187" s="7"/>
    </row>
    <row r="188" spans="1:26" hidden="1">
      <c r="A188" s="10"/>
      <c r="B188" s="10" t="s">
        <v>8</v>
      </c>
      <c r="C188" s="10">
        <v>4</v>
      </c>
      <c r="D188" s="49">
        <v>75</v>
      </c>
      <c r="E188" s="50">
        <f>Table2[[#This Row],[UnitValue]]*Table2[[#This Row],[Qty]]</f>
        <v>300</v>
      </c>
      <c r="F188" s="10"/>
      <c r="G188" s="10"/>
      <c r="H188" s="10" t="s">
        <v>114</v>
      </c>
      <c r="I188" s="10">
        <v>1</v>
      </c>
      <c r="J188" s="10" t="s">
        <v>5</v>
      </c>
      <c r="K188" s="10" t="s">
        <v>117</v>
      </c>
      <c r="L188" s="10" t="s">
        <v>70</v>
      </c>
      <c r="M188" s="10" t="s">
        <v>1198</v>
      </c>
      <c r="N188" s="11"/>
      <c r="O188" s="10" t="s">
        <v>935</v>
      </c>
      <c r="P188" s="10"/>
      <c r="Q188" s="10"/>
      <c r="R188" s="10"/>
      <c r="S188" s="10"/>
      <c r="T188" s="10"/>
      <c r="U188" s="10"/>
      <c r="V188" s="12" t="s">
        <v>0</v>
      </c>
      <c r="W188" s="10"/>
      <c r="X188" s="10"/>
      <c r="Y188" s="10"/>
      <c r="Z188" s="10"/>
    </row>
    <row r="189" spans="1:26" hidden="1">
      <c r="A189" s="10"/>
      <c r="B189" s="10" t="s">
        <v>8</v>
      </c>
      <c r="C189" s="10">
        <v>1</v>
      </c>
      <c r="D189" s="49">
        <v>700</v>
      </c>
      <c r="E189" s="50">
        <f>Table2[[#This Row],[UnitValue]]*Table2[[#This Row],[Qty]]</f>
        <v>700</v>
      </c>
      <c r="F189" s="10" t="s">
        <v>1197</v>
      </c>
      <c r="G189" s="10" t="s">
        <v>1196</v>
      </c>
      <c r="H189" s="10" t="s">
        <v>1308</v>
      </c>
      <c r="I189" s="10"/>
      <c r="J189" s="10"/>
      <c r="K189" s="10"/>
      <c r="L189" s="10" t="s">
        <v>167</v>
      </c>
      <c r="M189" s="10" t="s">
        <v>1195</v>
      </c>
      <c r="N189" s="11">
        <v>6100087</v>
      </c>
      <c r="O189" s="10" t="s">
        <v>0</v>
      </c>
      <c r="P189" s="17">
        <v>35247</v>
      </c>
      <c r="Q189" s="10" t="s">
        <v>1194</v>
      </c>
      <c r="R189" s="10"/>
      <c r="S189" s="10"/>
      <c r="T189" s="10"/>
      <c r="U189" s="10">
        <v>2016</v>
      </c>
      <c r="V189" s="12" t="s">
        <v>262</v>
      </c>
      <c r="W189" s="10"/>
      <c r="X189" s="10"/>
      <c r="Y189" s="10"/>
      <c r="Z189" s="10"/>
    </row>
    <row r="190" spans="1:26" hidden="1">
      <c r="A190" s="71" t="s">
        <v>1651</v>
      </c>
      <c r="B190" s="7" t="s">
        <v>8</v>
      </c>
      <c r="C190" s="7">
        <v>1</v>
      </c>
      <c r="D190" s="50">
        <v>250</v>
      </c>
      <c r="E190" s="50">
        <f>Table2[[#This Row],[UnitValue]]*Table2[[#This Row],[Qty]]</f>
        <v>250</v>
      </c>
      <c r="F190" s="7"/>
      <c r="G190" s="10"/>
      <c r="H190" s="7" t="s">
        <v>114</v>
      </c>
      <c r="I190" s="7">
        <v>1</v>
      </c>
      <c r="J190" s="7" t="s">
        <v>5</v>
      </c>
      <c r="K190" s="7" t="s">
        <v>117</v>
      </c>
      <c r="L190" s="7" t="s">
        <v>92</v>
      </c>
      <c r="M190" s="7" t="s">
        <v>1193</v>
      </c>
      <c r="N190" s="8" t="s">
        <v>352</v>
      </c>
      <c r="O190" s="7" t="s">
        <v>262</v>
      </c>
      <c r="P190" s="17"/>
      <c r="Q190" s="7"/>
      <c r="R190" s="7"/>
      <c r="S190" s="10"/>
      <c r="T190" s="7"/>
      <c r="U190" s="7">
        <v>2030</v>
      </c>
      <c r="V190" s="9" t="s">
        <v>0</v>
      </c>
      <c r="W190" s="9"/>
      <c r="X190" s="7"/>
      <c r="Y190" s="7"/>
      <c r="Z190" s="7"/>
    </row>
    <row r="191" spans="1:26" hidden="1">
      <c r="A191" s="7" t="s">
        <v>1652</v>
      </c>
      <c r="B191" s="7" t="s">
        <v>8</v>
      </c>
      <c r="C191" s="7">
        <v>1</v>
      </c>
      <c r="D191" s="50">
        <v>250</v>
      </c>
      <c r="E191" s="50">
        <f>Table2[[#This Row],[UnitValue]]*Table2[[#This Row],[Qty]]</f>
        <v>250</v>
      </c>
      <c r="F191" s="7"/>
      <c r="G191" s="7"/>
      <c r="H191" s="7" t="s">
        <v>114</v>
      </c>
      <c r="I191" s="7">
        <v>1</v>
      </c>
      <c r="J191" s="7" t="s">
        <v>5</v>
      </c>
      <c r="K191" s="7" t="s">
        <v>117</v>
      </c>
      <c r="L191" s="7" t="s">
        <v>92</v>
      </c>
      <c r="M191" s="7" t="s">
        <v>1193</v>
      </c>
      <c r="N191" s="8" t="s">
        <v>352</v>
      </c>
      <c r="O191" s="7" t="s">
        <v>262</v>
      </c>
      <c r="P191" s="7"/>
      <c r="Q191" s="7"/>
      <c r="R191" s="7"/>
      <c r="S191" s="7"/>
      <c r="T191" s="7"/>
      <c r="U191" s="7">
        <v>2030</v>
      </c>
      <c r="V191" s="9" t="s">
        <v>0</v>
      </c>
      <c r="W191" s="9"/>
      <c r="X191" s="7"/>
      <c r="Y191" s="7"/>
      <c r="Z191" s="7"/>
    </row>
    <row r="192" spans="1:26" hidden="1">
      <c r="A192" s="10"/>
      <c r="B192" s="10" t="s">
        <v>8</v>
      </c>
      <c r="C192" s="10">
        <v>1</v>
      </c>
      <c r="D192" s="49">
        <v>1000</v>
      </c>
      <c r="E192" s="50">
        <f>Table2[[#This Row],[UnitValue]]*Table2[[#This Row],[Qty]]</f>
        <v>1000</v>
      </c>
      <c r="F192" s="10"/>
      <c r="G192" s="10"/>
      <c r="H192" s="20" t="s">
        <v>1678</v>
      </c>
      <c r="I192" s="10">
        <v>1</v>
      </c>
      <c r="J192" s="10" t="s">
        <v>5</v>
      </c>
      <c r="K192" s="10" t="s">
        <v>113</v>
      </c>
      <c r="L192" s="10" t="s">
        <v>154</v>
      </c>
      <c r="M192" s="10" t="s">
        <v>1192</v>
      </c>
      <c r="N192" s="11"/>
      <c r="O192" s="10" t="s">
        <v>0</v>
      </c>
      <c r="P192" s="10"/>
      <c r="Q192" s="10"/>
      <c r="R192" s="10"/>
      <c r="S192" s="10" t="s">
        <v>1191</v>
      </c>
      <c r="T192" s="10"/>
      <c r="U192" s="10">
        <v>2013</v>
      </c>
      <c r="V192" s="12" t="s">
        <v>262</v>
      </c>
      <c r="W192" s="10"/>
      <c r="X192" s="10"/>
      <c r="Y192" s="10"/>
      <c r="Z192" s="10"/>
    </row>
    <row r="193" spans="1:26" hidden="1">
      <c r="A193" s="72" t="s">
        <v>123</v>
      </c>
      <c r="B193" s="7" t="s">
        <v>8</v>
      </c>
      <c r="C193" s="7">
        <v>1</v>
      </c>
      <c r="D193" s="50">
        <v>100</v>
      </c>
      <c r="E193" s="50">
        <f>Table2[[#This Row],[UnitValue]]*Table2[[#This Row],[Qty]]</f>
        <v>100</v>
      </c>
      <c r="F193" s="7" t="s">
        <v>1679</v>
      </c>
      <c r="G193" s="7" t="s">
        <v>122</v>
      </c>
      <c r="H193" s="7" t="s">
        <v>114</v>
      </c>
      <c r="I193" s="7">
        <v>1</v>
      </c>
      <c r="J193" s="7" t="s">
        <v>5</v>
      </c>
      <c r="K193" s="21" t="s">
        <v>116</v>
      </c>
      <c r="L193" s="7" t="s">
        <v>121</v>
      </c>
      <c r="M193" s="7" t="s">
        <v>1189</v>
      </c>
      <c r="N193" s="11" t="s">
        <v>481</v>
      </c>
      <c r="O193" s="7" t="s">
        <v>262</v>
      </c>
      <c r="P193" s="7"/>
      <c r="Q193" s="7"/>
      <c r="R193" s="7"/>
      <c r="S193" s="7" t="s">
        <v>1190</v>
      </c>
      <c r="T193" s="7">
        <v>2017</v>
      </c>
      <c r="U193" s="7">
        <v>2027</v>
      </c>
      <c r="V193" s="9" t="s">
        <v>0</v>
      </c>
      <c r="W193" s="9"/>
      <c r="X193" s="7"/>
      <c r="Y193" s="7"/>
      <c r="Z193" s="7"/>
    </row>
    <row r="194" spans="1:26" hidden="1">
      <c r="A194" s="10"/>
      <c r="B194" s="10"/>
      <c r="C194" s="10"/>
      <c r="D194" s="10"/>
      <c r="E194" s="7"/>
      <c r="F194" s="10"/>
      <c r="G194" s="10"/>
      <c r="H194" s="10"/>
      <c r="I194" s="10"/>
      <c r="J194" s="10"/>
      <c r="K194" s="10"/>
      <c r="L194" s="10"/>
      <c r="M194" s="10"/>
      <c r="N194" s="11"/>
      <c r="O194" s="10"/>
      <c r="P194" s="10"/>
      <c r="Q194" s="10"/>
      <c r="R194" s="10"/>
      <c r="S194" s="10"/>
      <c r="T194" s="10"/>
      <c r="U194" s="10"/>
      <c r="V194" s="12"/>
      <c r="W194" s="12"/>
      <c r="X194" s="10"/>
      <c r="Y194" s="10"/>
      <c r="Z194" s="10"/>
    </row>
    <row r="195" spans="1:26" hidden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8"/>
      <c r="O195" s="7"/>
      <c r="P195" s="7"/>
      <c r="Q195" s="7"/>
      <c r="R195" s="7"/>
      <c r="S195" s="7" t="s">
        <v>509</v>
      </c>
      <c r="T195" s="7"/>
      <c r="U195" s="7"/>
      <c r="V195" s="9"/>
      <c r="W195" s="9"/>
      <c r="X195" s="7"/>
      <c r="Y195" s="7"/>
      <c r="Z195" s="7"/>
    </row>
    <row r="196" spans="1:26" hidden="1">
      <c r="A196" s="10" t="s">
        <v>1188</v>
      </c>
      <c r="B196" s="10" t="s">
        <v>8</v>
      </c>
      <c r="C196" s="10">
        <v>1</v>
      </c>
      <c r="D196" s="49">
        <v>1500</v>
      </c>
      <c r="E196" s="50">
        <f>Table2[[#This Row],[UnitValue]]*Table2[[#This Row],[Qty]]</f>
        <v>1500</v>
      </c>
      <c r="F196" s="10" t="s">
        <v>170</v>
      </c>
      <c r="G196" s="10" t="s">
        <v>1187</v>
      </c>
      <c r="H196" s="10" t="s">
        <v>114</v>
      </c>
      <c r="I196" s="10">
        <v>1</v>
      </c>
      <c r="J196" s="10" t="s">
        <v>5</v>
      </c>
      <c r="K196" s="10" t="s">
        <v>116</v>
      </c>
      <c r="L196" s="10" t="s">
        <v>167</v>
      </c>
      <c r="M196" s="10" t="s">
        <v>1186</v>
      </c>
      <c r="N196" s="11"/>
      <c r="O196" s="10" t="s">
        <v>262</v>
      </c>
      <c r="P196" s="10"/>
      <c r="Q196" s="10"/>
      <c r="R196" s="10"/>
      <c r="S196" s="10"/>
      <c r="T196" s="10"/>
      <c r="U196" s="10">
        <v>2025</v>
      </c>
      <c r="V196" s="12" t="s">
        <v>0</v>
      </c>
      <c r="W196" s="12"/>
      <c r="X196" s="10"/>
      <c r="Y196" s="10"/>
      <c r="Z196" s="10"/>
    </row>
    <row r="197" spans="1:26" hidden="1">
      <c r="A197" s="7"/>
      <c r="B197" s="7" t="s">
        <v>8</v>
      </c>
      <c r="C197" s="7">
        <v>2</v>
      </c>
      <c r="D197" s="50">
        <v>500</v>
      </c>
      <c r="E197" s="50">
        <f>Table2[[#This Row],[UnitValue]]*Table2[[#This Row],[Qty]]</f>
        <v>1000</v>
      </c>
      <c r="F197" s="7" t="s">
        <v>1185</v>
      </c>
      <c r="G197" s="7"/>
      <c r="H197" s="7" t="s">
        <v>114</v>
      </c>
      <c r="I197" s="7">
        <v>1</v>
      </c>
      <c r="J197" s="7" t="s">
        <v>5</v>
      </c>
      <c r="K197" s="7" t="s">
        <v>117</v>
      </c>
      <c r="L197" s="7" t="s">
        <v>92</v>
      </c>
      <c r="M197" s="7" t="s">
        <v>1184</v>
      </c>
      <c r="N197" s="8"/>
      <c r="O197" s="7" t="s">
        <v>0</v>
      </c>
      <c r="P197" s="7"/>
      <c r="Q197" s="7"/>
      <c r="R197" s="7"/>
      <c r="S197" s="7" t="s">
        <v>1183</v>
      </c>
      <c r="T197" s="7"/>
      <c r="U197" s="7">
        <v>2015</v>
      </c>
      <c r="V197" s="9" t="s">
        <v>0</v>
      </c>
      <c r="W197" s="7"/>
      <c r="X197" s="7"/>
      <c r="Y197" s="7"/>
      <c r="Z197" s="7"/>
    </row>
    <row r="198" spans="1:26" hidden="1">
      <c r="A198" s="7" t="s">
        <v>1653</v>
      </c>
      <c r="B198" s="7" t="s">
        <v>8</v>
      </c>
      <c r="C198" s="7">
        <v>1</v>
      </c>
      <c r="D198" s="50">
        <v>400</v>
      </c>
      <c r="E198" s="50">
        <f>Table2[[#This Row],[UnitValue]]*Table2[[#This Row],[Qty]]</f>
        <v>400</v>
      </c>
      <c r="F198" s="7" t="s">
        <v>1178</v>
      </c>
      <c r="G198" s="7" t="s">
        <v>1177</v>
      </c>
      <c r="H198" s="7" t="s">
        <v>114</v>
      </c>
      <c r="I198" s="7">
        <v>1</v>
      </c>
      <c r="J198" s="7" t="s">
        <v>5</v>
      </c>
      <c r="K198" s="7" t="s">
        <v>117</v>
      </c>
      <c r="L198" s="7" t="s">
        <v>92</v>
      </c>
      <c r="M198" s="7" t="s">
        <v>1176</v>
      </c>
      <c r="N198" s="8">
        <v>156815</v>
      </c>
      <c r="O198" s="7" t="s">
        <v>262</v>
      </c>
      <c r="P198" s="7"/>
      <c r="Q198" s="7"/>
      <c r="R198" s="7"/>
      <c r="S198" s="7" t="s">
        <v>1175</v>
      </c>
      <c r="T198" s="7"/>
      <c r="U198" s="7">
        <v>2020</v>
      </c>
      <c r="V198" s="9" t="s">
        <v>0</v>
      </c>
      <c r="W198" s="9"/>
      <c r="X198" s="7"/>
      <c r="Y198" s="7"/>
      <c r="Z198" s="7"/>
    </row>
    <row r="199" spans="1:26" hidden="1">
      <c r="A199" s="7" t="s">
        <v>1654</v>
      </c>
      <c r="B199" s="7" t="s">
        <v>8</v>
      </c>
      <c r="C199" s="7">
        <v>1</v>
      </c>
      <c r="D199" s="50">
        <v>400</v>
      </c>
      <c r="E199" s="50">
        <f>Table2[[#This Row],[UnitValue]]*Table2[[#This Row],[Qty]]</f>
        <v>400</v>
      </c>
      <c r="F199" s="7" t="s">
        <v>1178</v>
      </c>
      <c r="G199" s="7" t="s">
        <v>1177</v>
      </c>
      <c r="H199" s="7" t="s">
        <v>114</v>
      </c>
      <c r="I199" s="7">
        <v>1</v>
      </c>
      <c r="J199" s="7" t="s">
        <v>5</v>
      </c>
      <c r="K199" s="7" t="s">
        <v>117</v>
      </c>
      <c r="L199" s="7" t="s">
        <v>92</v>
      </c>
      <c r="M199" s="7" t="s">
        <v>1176</v>
      </c>
      <c r="N199" s="8">
        <v>155789</v>
      </c>
      <c r="O199" s="7" t="s">
        <v>262</v>
      </c>
      <c r="P199" s="7"/>
      <c r="Q199" s="7"/>
      <c r="R199" s="7"/>
      <c r="S199" s="7" t="s">
        <v>1175</v>
      </c>
      <c r="T199" s="7"/>
      <c r="U199" s="7">
        <v>2020</v>
      </c>
      <c r="V199" s="9" t="s">
        <v>0</v>
      </c>
      <c r="W199" s="9"/>
      <c r="X199" s="7"/>
      <c r="Y199" s="7"/>
      <c r="Z199" s="7"/>
    </row>
    <row r="200" spans="1:26" hidden="1">
      <c r="A200" s="10"/>
      <c r="B200" s="10" t="s">
        <v>250</v>
      </c>
      <c r="C200" s="10">
        <v>1</v>
      </c>
      <c r="D200" s="10">
        <v>1</v>
      </c>
      <c r="E200" s="7">
        <f>Table2[[#This Row],[UnitValue]]*Table2[[#This Row],[Qty]]</f>
        <v>1</v>
      </c>
      <c r="F200" s="10"/>
      <c r="G200" s="10"/>
      <c r="H200" s="10"/>
      <c r="I200" s="10"/>
      <c r="J200" s="10"/>
      <c r="K200" s="10"/>
      <c r="L200" s="10" t="s">
        <v>70</v>
      </c>
      <c r="M200" s="10" t="s">
        <v>1174</v>
      </c>
      <c r="N200" s="11"/>
      <c r="O200" s="10" t="s">
        <v>935</v>
      </c>
      <c r="P200" s="10"/>
      <c r="Q200" s="10"/>
      <c r="R200" s="10"/>
      <c r="S200" s="10"/>
      <c r="T200" s="10"/>
      <c r="U200" s="10"/>
      <c r="V200" s="12" t="s">
        <v>0</v>
      </c>
      <c r="W200" s="10"/>
      <c r="X200" s="10"/>
      <c r="Y200" s="10"/>
      <c r="Z200" s="10"/>
    </row>
    <row r="201" spans="1:26" hidden="1">
      <c r="A201" s="7"/>
      <c r="B201" s="7" t="s">
        <v>250</v>
      </c>
      <c r="C201" s="7">
        <v>1</v>
      </c>
      <c r="D201" s="7">
        <v>1</v>
      </c>
      <c r="E201" s="7">
        <f>Table2[[#This Row],[UnitValue]]*Table2[[#This Row],[Qty]]</f>
        <v>1</v>
      </c>
      <c r="F201" s="7"/>
      <c r="G201" s="7"/>
      <c r="H201" s="7"/>
      <c r="I201" s="7"/>
      <c r="J201" s="7"/>
      <c r="K201" s="7"/>
      <c r="L201" s="7" t="s">
        <v>70</v>
      </c>
      <c r="M201" s="7" t="s">
        <v>1173</v>
      </c>
      <c r="N201" s="8"/>
      <c r="O201" s="7" t="s">
        <v>935</v>
      </c>
      <c r="P201" s="7"/>
      <c r="Q201" s="7"/>
      <c r="R201" s="7"/>
      <c r="S201" s="7"/>
      <c r="T201" s="7"/>
      <c r="U201" s="7"/>
      <c r="V201" s="9" t="s">
        <v>0</v>
      </c>
      <c r="W201" s="7"/>
      <c r="X201" s="7"/>
      <c r="Y201" s="7"/>
      <c r="Z201" s="7"/>
    </row>
    <row r="202" spans="1:26" hidden="1">
      <c r="A202" s="10"/>
      <c r="B202" s="10" t="s">
        <v>357</v>
      </c>
      <c r="C202" s="10">
        <v>1</v>
      </c>
      <c r="D202" s="10">
        <v>2400</v>
      </c>
      <c r="E202" s="7">
        <f>Table2[[#This Row],[UnitValue]]*Table2[[#This Row],[Qty]]</f>
        <v>2400</v>
      </c>
      <c r="F202" s="10" t="s">
        <v>1172</v>
      </c>
      <c r="G202" s="10" t="s">
        <v>1171</v>
      </c>
      <c r="H202" s="20" t="s">
        <v>5</v>
      </c>
      <c r="I202" s="20" t="s">
        <v>22</v>
      </c>
      <c r="J202" s="20" t="s">
        <v>22</v>
      </c>
      <c r="K202" s="10" t="s">
        <v>40</v>
      </c>
      <c r="L202" s="10" t="s">
        <v>362</v>
      </c>
      <c r="M202" s="10" t="s">
        <v>1170</v>
      </c>
      <c r="N202" s="11" t="s">
        <v>37</v>
      </c>
      <c r="O202" s="10" t="s">
        <v>262</v>
      </c>
      <c r="P202" s="10"/>
      <c r="Q202" s="10" t="s">
        <v>360</v>
      </c>
      <c r="R202" s="10"/>
      <c r="S202" s="10" t="s">
        <v>547</v>
      </c>
      <c r="T202" s="10"/>
      <c r="U202" s="10">
        <v>2020</v>
      </c>
      <c r="V202" s="12" t="s">
        <v>0</v>
      </c>
      <c r="W202" s="12"/>
      <c r="X202" s="10"/>
      <c r="Y202" s="10"/>
      <c r="Z202" s="10"/>
    </row>
    <row r="203" spans="1:26" hidden="1">
      <c r="A203" s="7"/>
      <c r="B203" s="7" t="s">
        <v>357</v>
      </c>
      <c r="C203" s="7">
        <v>3</v>
      </c>
      <c r="D203" s="7">
        <v>50</v>
      </c>
      <c r="E203" s="7">
        <f>Table2[[#This Row],[UnitValue]]*Table2[[#This Row],[Qty]]</f>
        <v>150</v>
      </c>
      <c r="F203" s="7"/>
      <c r="G203" s="7" t="s">
        <v>1169</v>
      </c>
      <c r="H203" s="21" t="s">
        <v>5</v>
      </c>
      <c r="I203" s="21" t="s">
        <v>22</v>
      </c>
      <c r="J203" s="21" t="s">
        <v>22</v>
      </c>
      <c r="K203" s="7" t="s">
        <v>809</v>
      </c>
      <c r="L203" s="7" t="s">
        <v>996</v>
      </c>
      <c r="M203" s="7" t="s">
        <v>1168</v>
      </c>
      <c r="N203" s="8"/>
      <c r="O203" s="7" t="s">
        <v>262</v>
      </c>
      <c r="P203" s="7"/>
      <c r="Q203" s="7"/>
      <c r="R203" s="7"/>
      <c r="S203" s="7"/>
      <c r="T203" s="7"/>
      <c r="U203" s="7"/>
      <c r="V203" s="9" t="s">
        <v>0</v>
      </c>
      <c r="W203" s="9"/>
      <c r="X203" s="7"/>
      <c r="Y203" s="7"/>
      <c r="Z203" s="7"/>
    </row>
    <row r="204" spans="1:26" hidden="1">
      <c r="A204" s="10"/>
      <c r="B204" s="10" t="s">
        <v>357</v>
      </c>
      <c r="C204" s="10">
        <v>1</v>
      </c>
      <c r="D204" s="10">
        <v>1</v>
      </c>
      <c r="E204" s="7">
        <f>Table2[[#This Row],[UnitValue]]*Table2[[#This Row],[Qty]]</f>
        <v>1</v>
      </c>
      <c r="F204" s="10"/>
      <c r="G204" s="10"/>
      <c r="H204" s="20" t="s">
        <v>5</v>
      </c>
      <c r="I204" s="20" t="s">
        <v>22</v>
      </c>
      <c r="J204" s="20" t="s">
        <v>22</v>
      </c>
      <c r="K204" s="10" t="s">
        <v>809</v>
      </c>
      <c r="L204" s="10" t="s">
        <v>996</v>
      </c>
      <c r="M204" s="10" t="s">
        <v>1167</v>
      </c>
      <c r="N204" s="11"/>
      <c r="O204" s="10" t="s">
        <v>262</v>
      </c>
      <c r="P204" s="10"/>
      <c r="Q204" s="10"/>
      <c r="R204" s="10"/>
      <c r="S204" s="10"/>
      <c r="T204" s="10"/>
      <c r="U204" s="10"/>
      <c r="V204" s="12" t="s">
        <v>0</v>
      </c>
      <c r="W204" s="12"/>
      <c r="X204" s="10"/>
      <c r="Y204" s="10"/>
      <c r="Z204" s="10"/>
    </row>
    <row r="205" spans="1:26" hidden="1">
      <c r="A205" s="7"/>
      <c r="B205" s="7" t="s">
        <v>357</v>
      </c>
      <c r="C205" s="7">
        <v>2</v>
      </c>
      <c r="D205" s="7">
        <v>1</v>
      </c>
      <c r="E205" s="7">
        <f>Table2[[#This Row],[UnitValue]]*Table2[[#This Row],[Qty]]</f>
        <v>2</v>
      </c>
      <c r="F205" s="7"/>
      <c r="G205" s="7"/>
      <c r="H205" s="21" t="s">
        <v>5</v>
      </c>
      <c r="I205" s="21" t="s">
        <v>22</v>
      </c>
      <c r="J205" s="21" t="s">
        <v>22</v>
      </c>
      <c r="K205" s="7" t="s">
        <v>809</v>
      </c>
      <c r="L205" s="7" t="s">
        <v>996</v>
      </c>
      <c r="M205" s="7" t="s">
        <v>1166</v>
      </c>
      <c r="N205" s="8"/>
      <c r="O205" s="7" t="s">
        <v>262</v>
      </c>
      <c r="P205" s="7"/>
      <c r="Q205" s="7"/>
      <c r="R205" s="7"/>
      <c r="S205" s="7"/>
      <c r="T205" s="7"/>
      <c r="U205" s="7"/>
      <c r="V205" s="9" t="s">
        <v>0</v>
      </c>
      <c r="W205" s="9"/>
      <c r="X205" s="7"/>
      <c r="Y205" s="7"/>
      <c r="Z205" s="7"/>
    </row>
    <row r="206" spans="1:26" hidden="1">
      <c r="A206" s="10"/>
      <c r="B206" s="10" t="s">
        <v>357</v>
      </c>
      <c r="C206" s="10">
        <v>1</v>
      </c>
      <c r="D206" s="10">
        <v>1</v>
      </c>
      <c r="E206" s="7">
        <f>Table2[[#This Row],[UnitValue]]*Table2[[#This Row],[Qty]]</f>
        <v>1</v>
      </c>
      <c r="F206" s="10"/>
      <c r="G206" s="10"/>
      <c r="H206" s="20" t="s">
        <v>5</v>
      </c>
      <c r="I206" s="20" t="s">
        <v>22</v>
      </c>
      <c r="J206" s="20" t="s">
        <v>22</v>
      </c>
      <c r="K206" s="10" t="s">
        <v>809</v>
      </c>
      <c r="L206" s="10" t="s">
        <v>996</v>
      </c>
      <c r="M206" s="10" t="s">
        <v>1165</v>
      </c>
      <c r="N206" s="11"/>
      <c r="O206" s="10" t="s">
        <v>262</v>
      </c>
      <c r="P206" s="10"/>
      <c r="Q206" s="10"/>
      <c r="R206" s="10"/>
      <c r="S206" s="10"/>
      <c r="T206" s="10"/>
      <c r="U206" s="10"/>
      <c r="V206" s="12" t="s">
        <v>0</v>
      </c>
      <c r="W206" s="12"/>
      <c r="X206" s="10"/>
      <c r="Y206" s="10"/>
      <c r="Z206" s="10"/>
    </row>
    <row r="207" spans="1:26" hidden="1">
      <c r="A207" s="7"/>
      <c r="B207" s="7" t="s">
        <v>357</v>
      </c>
      <c r="C207" s="7">
        <v>2</v>
      </c>
      <c r="D207" s="7">
        <v>50</v>
      </c>
      <c r="E207" s="7">
        <f>Table2[[#This Row],[UnitValue]]*Table2[[#This Row],[Qty]]</f>
        <v>100</v>
      </c>
      <c r="F207" s="7"/>
      <c r="G207" s="7" t="s">
        <v>1164</v>
      </c>
      <c r="H207" s="21" t="s">
        <v>5</v>
      </c>
      <c r="I207" s="21" t="s">
        <v>22</v>
      </c>
      <c r="J207" s="21" t="s">
        <v>22</v>
      </c>
      <c r="K207" s="7" t="s">
        <v>809</v>
      </c>
      <c r="L207" s="7" t="s">
        <v>996</v>
      </c>
      <c r="M207" s="7" t="s">
        <v>1163</v>
      </c>
      <c r="N207" s="8"/>
      <c r="O207" s="7" t="s">
        <v>262</v>
      </c>
      <c r="P207" s="7"/>
      <c r="Q207" s="7"/>
      <c r="R207" s="7"/>
      <c r="S207" s="7"/>
      <c r="T207" s="7"/>
      <c r="U207" s="7"/>
      <c r="V207" s="9" t="s">
        <v>0</v>
      </c>
      <c r="W207" s="9"/>
      <c r="X207" s="7"/>
      <c r="Y207" s="7"/>
      <c r="Z207" s="7"/>
    </row>
    <row r="208" spans="1:26" hidden="1">
      <c r="A208" s="10"/>
      <c r="B208" s="10" t="s">
        <v>357</v>
      </c>
      <c r="C208" s="10">
        <v>1</v>
      </c>
      <c r="D208" s="10">
        <v>25</v>
      </c>
      <c r="E208" s="7">
        <f>Table2[[#This Row],[UnitValue]]*Table2[[#This Row],[Qty]]</f>
        <v>25</v>
      </c>
      <c r="F208" s="10"/>
      <c r="G208" s="10" t="s">
        <v>1162</v>
      </c>
      <c r="H208" s="20" t="s">
        <v>5</v>
      </c>
      <c r="I208" s="20" t="s">
        <v>22</v>
      </c>
      <c r="J208" s="20" t="s">
        <v>22</v>
      </c>
      <c r="K208" s="10" t="s">
        <v>809</v>
      </c>
      <c r="L208" s="10" t="s">
        <v>996</v>
      </c>
      <c r="M208" s="10" t="s">
        <v>1161</v>
      </c>
      <c r="N208" s="11"/>
      <c r="O208" s="10" t="s">
        <v>262</v>
      </c>
      <c r="P208" s="10"/>
      <c r="Q208" s="10"/>
      <c r="R208" s="10"/>
      <c r="S208" s="10"/>
      <c r="T208" s="10"/>
      <c r="U208" s="10"/>
      <c r="V208" s="12" t="s">
        <v>0</v>
      </c>
      <c r="W208" s="12"/>
      <c r="X208" s="10"/>
      <c r="Y208" s="10"/>
      <c r="Z208" s="10"/>
    </row>
    <row r="209" spans="1:26" hidden="1">
      <c r="A209" s="7"/>
      <c r="B209" s="7" t="s">
        <v>357</v>
      </c>
      <c r="C209" s="7">
        <v>2</v>
      </c>
      <c r="D209" s="7">
        <v>1</v>
      </c>
      <c r="E209" s="7">
        <f>Table2[[#This Row],[UnitValue]]*Table2[[#This Row],[Qty]]</f>
        <v>2</v>
      </c>
      <c r="F209" s="7"/>
      <c r="G209" s="7"/>
      <c r="H209" s="21" t="s">
        <v>5</v>
      </c>
      <c r="I209" s="21" t="s">
        <v>22</v>
      </c>
      <c r="J209" s="21" t="s">
        <v>22</v>
      </c>
      <c r="K209" s="7" t="s">
        <v>809</v>
      </c>
      <c r="L209" s="7" t="s">
        <v>996</v>
      </c>
      <c r="M209" s="7" t="s">
        <v>1160</v>
      </c>
      <c r="N209" s="8"/>
      <c r="O209" s="7" t="s">
        <v>262</v>
      </c>
      <c r="P209" s="7"/>
      <c r="Q209" s="7"/>
      <c r="R209" s="7"/>
      <c r="S209" s="7"/>
      <c r="T209" s="7"/>
      <c r="U209" s="7"/>
      <c r="V209" s="9" t="s">
        <v>0</v>
      </c>
      <c r="W209" s="9"/>
      <c r="X209" s="7"/>
      <c r="Y209" s="7"/>
      <c r="Z209" s="7"/>
    </row>
    <row r="210" spans="1:26" hidden="1">
      <c r="A210" s="10"/>
      <c r="B210" s="10" t="s">
        <v>357</v>
      </c>
      <c r="C210" s="10">
        <v>1</v>
      </c>
      <c r="D210" s="10">
        <v>25</v>
      </c>
      <c r="E210" s="7">
        <f>Table2[[#This Row],[UnitValue]]*Table2[[#This Row],[Qty]]</f>
        <v>25</v>
      </c>
      <c r="F210" s="10"/>
      <c r="G210" s="10" t="s">
        <v>997</v>
      </c>
      <c r="H210" s="20" t="s">
        <v>5</v>
      </c>
      <c r="I210" s="20" t="s">
        <v>22</v>
      </c>
      <c r="J210" s="20" t="s">
        <v>22</v>
      </c>
      <c r="K210" s="10" t="s">
        <v>809</v>
      </c>
      <c r="L210" s="10" t="s">
        <v>996</v>
      </c>
      <c r="M210" s="10" t="s">
        <v>1159</v>
      </c>
      <c r="N210" s="11"/>
      <c r="O210" s="10" t="s">
        <v>262</v>
      </c>
      <c r="P210" s="10"/>
      <c r="Q210" s="10"/>
      <c r="R210" s="10"/>
      <c r="S210" s="10"/>
      <c r="T210" s="10"/>
      <c r="U210" s="10"/>
      <c r="V210" s="12" t="s">
        <v>0</v>
      </c>
      <c r="W210" s="12"/>
      <c r="X210" s="10"/>
      <c r="Y210" s="10"/>
      <c r="Z210" s="10"/>
    </row>
    <row r="211" spans="1:26" s="4" customFormat="1" hidden="1">
      <c r="A211" s="14" t="s">
        <v>1158</v>
      </c>
      <c r="B211" s="14" t="s">
        <v>357</v>
      </c>
      <c r="C211" s="14">
        <v>1</v>
      </c>
      <c r="D211" s="14">
        <v>500</v>
      </c>
      <c r="E211" s="7">
        <f>Table2[[#This Row],[UnitValue]]*Table2[[#This Row],[Qty]]</f>
        <v>500</v>
      </c>
      <c r="F211" s="14" t="s">
        <v>1127</v>
      </c>
      <c r="G211" s="14" t="s">
        <v>1157</v>
      </c>
      <c r="H211" s="26" t="s">
        <v>5</v>
      </c>
      <c r="I211" s="26" t="s">
        <v>22</v>
      </c>
      <c r="J211" s="26" t="s">
        <v>22</v>
      </c>
      <c r="K211" s="14" t="s">
        <v>629</v>
      </c>
      <c r="L211" s="14" t="s">
        <v>154</v>
      </c>
      <c r="M211" s="14" t="s">
        <v>1156</v>
      </c>
      <c r="N211" s="15"/>
      <c r="O211" s="14" t="s">
        <v>0</v>
      </c>
      <c r="P211" s="14"/>
      <c r="Q211" s="14" t="s">
        <v>1134</v>
      </c>
      <c r="R211" s="14"/>
      <c r="S211" s="14" t="s">
        <v>1155</v>
      </c>
      <c r="T211" s="14"/>
      <c r="U211" s="14">
        <v>2015</v>
      </c>
      <c r="V211" s="16" t="s">
        <v>633</v>
      </c>
      <c r="W211" s="14"/>
      <c r="X211" s="14">
        <v>0</v>
      </c>
      <c r="Y211" s="14" t="s">
        <v>1154</v>
      </c>
      <c r="Z211" s="14" t="s">
        <v>624</v>
      </c>
    </row>
    <row r="212" spans="1:26" hidden="1">
      <c r="A212" s="10"/>
      <c r="B212" s="10" t="s">
        <v>357</v>
      </c>
      <c r="C212" s="10">
        <v>2</v>
      </c>
      <c r="D212" s="10">
        <v>50</v>
      </c>
      <c r="E212" s="7">
        <f>Table2[[#This Row],[UnitValue]]*Table2[[#This Row],[Qty]]</f>
        <v>100</v>
      </c>
      <c r="F212" s="10" t="s">
        <v>952</v>
      </c>
      <c r="G212" s="10"/>
      <c r="H212" s="20" t="s">
        <v>5</v>
      </c>
      <c r="I212" s="20" t="s">
        <v>5</v>
      </c>
      <c r="J212" s="20" t="s">
        <v>689</v>
      </c>
      <c r="K212" s="10" t="s">
        <v>689</v>
      </c>
      <c r="L212" s="10" t="s">
        <v>669</v>
      </c>
      <c r="M212" s="10" t="s">
        <v>1153</v>
      </c>
      <c r="N212" s="11"/>
      <c r="O212" s="10" t="s">
        <v>262</v>
      </c>
      <c r="P212" s="10"/>
      <c r="Q212" s="10"/>
      <c r="R212" s="10"/>
      <c r="S212" s="10"/>
      <c r="T212" s="10"/>
      <c r="U212" s="10"/>
      <c r="V212" s="12" t="s">
        <v>0</v>
      </c>
      <c r="W212" s="12"/>
      <c r="X212" s="10"/>
      <c r="Y212" s="10"/>
      <c r="Z212" s="10"/>
    </row>
    <row r="213" spans="1:26" s="4" customFormat="1" hidden="1">
      <c r="A213" s="14" t="s">
        <v>1152</v>
      </c>
      <c r="B213" s="14" t="s">
        <v>357</v>
      </c>
      <c r="C213" s="14">
        <v>1</v>
      </c>
      <c r="D213" s="14">
        <v>450</v>
      </c>
      <c r="E213" s="7">
        <f>Table2[[#This Row],[UnitValue]]*Table2[[#This Row],[Qty]]</f>
        <v>450</v>
      </c>
      <c r="F213" s="14" t="s">
        <v>1127</v>
      </c>
      <c r="G213" s="14" t="s">
        <v>1151</v>
      </c>
      <c r="H213" s="26" t="s">
        <v>5</v>
      </c>
      <c r="I213" s="26" t="s">
        <v>22</v>
      </c>
      <c r="J213" s="26" t="s">
        <v>22</v>
      </c>
      <c r="K213" s="14" t="s">
        <v>40</v>
      </c>
      <c r="L213" s="14" t="s">
        <v>11</v>
      </c>
      <c r="M213" s="14" t="s">
        <v>1150</v>
      </c>
      <c r="N213" s="15"/>
      <c r="O213" s="14" t="s">
        <v>0</v>
      </c>
      <c r="P213" s="14"/>
      <c r="Q213" s="14"/>
      <c r="R213" s="14"/>
      <c r="S213" s="14" t="s">
        <v>547</v>
      </c>
      <c r="T213" s="14"/>
      <c r="U213" s="14">
        <v>2015</v>
      </c>
      <c r="V213" s="16" t="s">
        <v>633</v>
      </c>
      <c r="W213" s="14"/>
      <c r="X213" s="14">
        <v>0</v>
      </c>
      <c r="Y213" s="14" t="s">
        <v>1143</v>
      </c>
      <c r="Z213" s="14" t="s">
        <v>624</v>
      </c>
    </row>
    <row r="214" spans="1:26" s="4" customFormat="1" hidden="1">
      <c r="A214" s="14" t="s">
        <v>1149</v>
      </c>
      <c r="B214" s="14" t="s">
        <v>357</v>
      </c>
      <c r="C214" s="14">
        <v>1</v>
      </c>
      <c r="D214" s="14">
        <v>1200</v>
      </c>
      <c r="E214" s="7">
        <f>Table2[[#This Row],[UnitValue]]*Table2[[#This Row],[Qty]]</f>
        <v>1200</v>
      </c>
      <c r="F214" s="14" t="s">
        <v>1127</v>
      </c>
      <c r="G214" s="14" t="s">
        <v>1146</v>
      </c>
      <c r="H214" s="26" t="s">
        <v>5</v>
      </c>
      <c r="I214" s="26" t="s">
        <v>22</v>
      </c>
      <c r="J214" s="26" t="s">
        <v>22</v>
      </c>
      <c r="K214" s="14" t="s">
        <v>629</v>
      </c>
      <c r="L214" s="14" t="s">
        <v>669</v>
      </c>
      <c r="M214" s="14" t="s">
        <v>1145</v>
      </c>
      <c r="N214" s="15" t="s">
        <v>1148</v>
      </c>
      <c r="O214" s="14" t="s">
        <v>0</v>
      </c>
      <c r="P214" s="14"/>
      <c r="Q214" s="14" t="s">
        <v>1134</v>
      </c>
      <c r="R214" s="14"/>
      <c r="S214" s="14"/>
      <c r="T214" s="14"/>
      <c r="U214" s="14">
        <v>2015</v>
      </c>
      <c r="V214" s="16" t="s">
        <v>633</v>
      </c>
      <c r="W214" s="14"/>
      <c r="X214" s="14">
        <v>0</v>
      </c>
      <c r="Y214" s="14" t="s">
        <v>1143</v>
      </c>
      <c r="Z214" s="14" t="s">
        <v>624</v>
      </c>
    </row>
    <row r="215" spans="1:26" s="4" customFormat="1" hidden="1">
      <c r="A215" s="14" t="s">
        <v>1147</v>
      </c>
      <c r="B215" s="14" t="s">
        <v>357</v>
      </c>
      <c r="C215" s="14">
        <v>1</v>
      </c>
      <c r="D215" s="14">
        <v>1200</v>
      </c>
      <c r="E215" s="7">
        <f>Table2[[#This Row],[UnitValue]]*Table2[[#This Row],[Qty]]</f>
        <v>1200</v>
      </c>
      <c r="F215" s="14" t="s">
        <v>1127</v>
      </c>
      <c r="G215" s="14" t="s">
        <v>1146</v>
      </c>
      <c r="H215" s="26" t="s">
        <v>5</v>
      </c>
      <c r="I215" s="26" t="s">
        <v>22</v>
      </c>
      <c r="J215" s="26" t="s">
        <v>22</v>
      </c>
      <c r="K215" s="14" t="s">
        <v>629</v>
      </c>
      <c r="L215" s="14" t="s">
        <v>669</v>
      </c>
      <c r="M215" s="14" t="s">
        <v>1145</v>
      </c>
      <c r="N215" s="15" t="s">
        <v>1144</v>
      </c>
      <c r="O215" s="14" t="s">
        <v>0</v>
      </c>
      <c r="P215" s="14"/>
      <c r="Q215" s="14" t="s">
        <v>1134</v>
      </c>
      <c r="R215" s="14"/>
      <c r="S215" s="14"/>
      <c r="T215" s="14"/>
      <c r="U215" s="14">
        <v>2015</v>
      </c>
      <c r="V215" s="16" t="s">
        <v>633</v>
      </c>
      <c r="W215" s="14"/>
      <c r="X215" s="14">
        <v>0</v>
      </c>
      <c r="Y215" s="14" t="s">
        <v>1143</v>
      </c>
      <c r="Z215" s="14" t="s">
        <v>624</v>
      </c>
    </row>
    <row r="216" spans="1:26" hidden="1">
      <c r="A216" s="10"/>
      <c r="B216" s="10" t="s">
        <v>357</v>
      </c>
      <c r="C216" s="10">
        <v>2</v>
      </c>
      <c r="D216" s="10">
        <v>20</v>
      </c>
      <c r="E216" s="7">
        <f>Table2[[#This Row],[UnitValue]]*Table2[[#This Row],[Qty]]</f>
        <v>40</v>
      </c>
      <c r="F216" s="10" t="s">
        <v>1142</v>
      </c>
      <c r="G216" s="10" t="s">
        <v>1139</v>
      </c>
      <c r="H216" s="20" t="s">
        <v>5</v>
      </c>
      <c r="I216" s="20" t="s">
        <v>5</v>
      </c>
      <c r="J216" s="20" t="s">
        <v>689</v>
      </c>
      <c r="K216" s="10" t="s">
        <v>689</v>
      </c>
      <c r="L216" s="10" t="s">
        <v>669</v>
      </c>
      <c r="M216" s="10" t="s">
        <v>1141</v>
      </c>
      <c r="N216" s="11"/>
      <c r="O216" s="10" t="s">
        <v>0</v>
      </c>
      <c r="P216" s="17">
        <v>35400</v>
      </c>
      <c r="Q216" s="10" t="s">
        <v>1140</v>
      </c>
      <c r="R216" s="10"/>
      <c r="S216" s="10"/>
      <c r="T216" s="10"/>
      <c r="U216" s="10"/>
      <c r="V216" s="12" t="s">
        <v>0</v>
      </c>
      <c r="W216" s="10"/>
      <c r="X216" s="10"/>
      <c r="Y216" s="10"/>
      <c r="Z216" s="10"/>
    </row>
    <row r="217" spans="1:26" hidden="1">
      <c r="A217" s="7"/>
      <c r="B217" s="7" t="s">
        <v>357</v>
      </c>
      <c r="C217" s="7">
        <v>2</v>
      </c>
      <c r="D217" s="7">
        <v>20</v>
      </c>
      <c r="E217" s="7">
        <f>Table2[[#This Row],[UnitValue]]*Table2[[#This Row],[Qty]]</f>
        <v>40</v>
      </c>
      <c r="F217" s="7" t="s">
        <v>1079</v>
      </c>
      <c r="G217" s="7" t="s">
        <v>1139</v>
      </c>
      <c r="H217" s="21" t="s">
        <v>5</v>
      </c>
      <c r="I217" s="21" t="s">
        <v>5</v>
      </c>
      <c r="J217" s="21" t="s">
        <v>689</v>
      </c>
      <c r="K217" s="7" t="s">
        <v>689</v>
      </c>
      <c r="L217" s="7" t="s">
        <v>669</v>
      </c>
      <c r="M217" s="7" t="s">
        <v>1138</v>
      </c>
      <c r="N217" s="8"/>
      <c r="O217" s="7" t="s">
        <v>0</v>
      </c>
      <c r="P217" s="19">
        <v>35400</v>
      </c>
      <c r="Q217" s="7" t="s">
        <v>1079</v>
      </c>
      <c r="R217" s="7"/>
      <c r="S217" s="7"/>
      <c r="T217" s="7"/>
      <c r="U217" s="7"/>
      <c r="V217" s="9" t="s">
        <v>0</v>
      </c>
      <c r="W217" s="7"/>
      <c r="X217" s="7"/>
      <c r="Y217" s="7"/>
      <c r="Z217" s="7"/>
    </row>
    <row r="218" spans="1:26" hidden="1">
      <c r="A218" s="10"/>
      <c r="B218" s="10" t="s">
        <v>357</v>
      </c>
      <c r="C218" s="10">
        <v>1</v>
      </c>
      <c r="D218" s="10">
        <v>1</v>
      </c>
      <c r="E218" s="7">
        <f>Table2[[#This Row],[UnitValue]]*Table2[[#This Row],[Qty]]</f>
        <v>1</v>
      </c>
      <c r="F218" s="10"/>
      <c r="G218" s="10"/>
      <c r="H218" s="10"/>
      <c r="I218" s="10"/>
      <c r="J218" s="10"/>
      <c r="K218" s="10"/>
      <c r="L218" s="10" t="s">
        <v>362</v>
      </c>
      <c r="M218" s="10" t="s">
        <v>1137</v>
      </c>
      <c r="N218" s="11"/>
      <c r="O218" s="10" t="s">
        <v>262</v>
      </c>
      <c r="P218" s="10"/>
      <c r="Q218" s="10"/>
      <c r="R218" s="10"/>
      <c r="S218" s="10"/>
      <c r="T218" s="10"/>
      <c r="U218" s="10"/>
      <c r="V218" s="12" t="s">
        <v>0</v>
      </c>
      <c r="W218" s="12"/>
      <c r="X218" s="10"/>
      <c r="Y218" s="10"/>
      <c r="Z218" s="10"/>
    </row>
    <row r="219" spans="1:26" s="4" customFormat="1" hidden="1">
      <c r="A219" s="14"/>
      <c r="B219" s="14" t="s">
        <v>357</v>
      </c>
      <c r="C219" s="14">
        <v>5</v>
      </c>
      <c r="D219" s="14">
        <v>450</v>
      </c>
      <c r="E219" s="7">
        <f>Table2[[#This Row],[UnitValue]]*Table2[[#This Row],[Qty]]</f>
        <v>2250</v>
      </c>
      <c r="F219" s="14" t="s">
        <v>1136</v>
      </c>
      <c r="G219" s="14"/>
      <c r="H219" s="26" t="s">
        <v>5</v>
      </c>
      <c r="I219" s="26" t="s">
        <v>354</v>
      </c>
      <c r="J219" s="26"/>
      <c r="K219" s="14"/>
      <c r="L219" s="7" t="s">
        <v>362</v>
      </c>
      <c r="M219" s="14" t="s">
        <v>1135</v>
      </c>
      <c r="N219" s="15"/>
      <c r="O219" s="14" t="s">
        <v>0</v>
      </c>
      <c r="P219" s="14"/>
      <c r="Q219" s="14" t="s">
        <v>1134</v>
      </c>
      <c r="R219" s="14"/>
      <c r="S219" s="14"/>
      <c r="T219" s="14"/>
      <c r="U219" s="14">
        <v>2017</v>
      </c>
      <c r="V219" s="16" t="s">
        <v>633</v>
      </c>
      <c r="W219" s="14"/>
      <c r="X219" s="14">
        <v>0</v>
      </c>
      <c r="Y219" s="14" t="s">
        <v>1133</v>
      </c>
      <c r="Z219" s="14" t="s">
        <v>624</v>
      </c>
    </row>
    <row r="220" spans="1:26" s="4" customFormat="1" hidden="1">
      <c r="A220" s="14"/>
      <c r="B220" s="14" t="s">
        <v>357</v>
      </c>
      <c r="C220" s="14">
        <v>6</v>
      </c>
      <c r="D220" s="14">
        <v>450</v>
      </c>
      <c r="E220" s="7">
        <f>Table2[[#This Row],[UnitValue]]*Table2[[#This Row],[Qty]]</f>
        <v>2700</v>
      </c>
      <c r="F220" s="14" t="s">
        <v>1136</v>
      </c>
      <c r="G220" s="14"/>
      <c r="H220" s="26" t="s">
        <v>5</v>
      </c>
      <c r="I220" s="26" t="s">
        <v>22</v>
      </c>
      <c r="J220" s="26" t="s">
        <v>22</v>
      </c>
      <c r="K220" s="14"/>
      <c r="L220" s="10" t="s">
        <v>362</v>
      </c>
      <c r="M220" s="14" t="s">
        <v>1135</v>
      </c>
      <c r="N220" s="15"/>
      <c r="O220" s="14" t="s">
        <v>0</v>
      </c>
      <c r="P220" s="14"/>
      <c r="Q220" s="14" t="s">
        <v>1134</v>
      </c>
      <c r="R220" s="14"/>
      <c r="S220" s="14"/>
      <c r="T220" s="14"/>
      <c r="U220" s="14">
        <v>2017</v>
      </c>
      <c r="V220" s="16" t="s">
        <v>633</v>
      </c>
      <c r="W220" s="14"/>
      <c r="X220" s="14">
        <v>0</v>
      </c>
      <c r="Y220" s="14" t="s">
        <v>1133</v>
      </c>
      <c r="Z220" s="14" t="s">
        <v>624</v>
      </c>
    </row>
    <row r="221" spans="1:26">
      <c r="A221" s="7"/>
      <c r="B221" s="7" t="s">
        <v>357</v>
      </c>
      <c r="C221" s="7">
        <v>1</v>
      </c>
      <c r="D221" s="7">
        <v>1</v>
      </c>
      <c r="E221" s="7">
        <f>Table2[[#This Row],[UnitValue]]*Table2[[#This Row],[Qty]]</f>
        <v>1</v>
      </c>
      <c r="F221" s="7"/>
      <c r="G221" s="7"/>
      <c r="H221" s="21" t="s">
        <v>5</v>
      </c>
      <c r="I221" s="21" t="s">
        <v>22</v>
      </c>
      <c r="J221" s="21" t="s">
        <v>22</v>
      </c>
      <c r="K221" s="7" t="s">
        <v>22</v>
      </c>
      <c r="L221" s="7" t="s">
        <v>264</v>
      </c>
      <c r="M221" s="7" t="s">
        <v>1132</v>
      </c>
      <c r="N221" s="8"/>
      <c r="O221" s="7" t="s">
        <v>262</v>
      </c>
      <c r="P221" s="7"/>
      <c r="Q221" s="7"/>
      <c r="R221" s="7"/>
      <c r="S221" s="7"/>
      <c r="T221" s="7"/>
      <c r="U221" s="7"/>
      <c r="V221" s="9" t="s">
        <v>0</v>
      </c>
      <c r="W221" s="9"/>
      <c r="X221" s="7"/>
      <c r="Y221" s="7"/>
      <c r="Z221" s="7"/>
    </row>
    <row r="222" spans="1:26">
      <c r="A222" s="10"/>
      <c r="B222" s="10" t="s">
        <v>357</v>
      </c>
      <c r="C222" s="10">
        <v>3</v>
      </c>
      <c r="D222" s="10">
        <v>3</v>
      </c>
      <c r="E222" s="7">
        <f>Table2[[#This Row],[UnitValue]]*Table2[[#This Row],[Qty]]</f>
        <v>9</v>
      </c>
      <c r="F222" s="10"/>
      <c r="G222" s="10"/>
      <c r="H222" s="20" t="s">
        <v>5</v>
      </c>
      <c r="I222" s="20" t="s">
        <v>22</v>
      </c>
      <c r="J222" s="20" t="s">
        <v>22</v>
      </c>
      <c r="K222" s="10" t="s">
        <v>22</v>
      </c>
      <c r="L222" s="10" t="s">
        <v>264</v>
      </c>
      <c r="M222" s="10" t="s">
        <v>1131</v>
      </c>
      <c r="N222" s="11"/>
      <c r="O222" s="10" t="s">
        <v>262</v>
      </c>
      <c r="P222" s="10"/>
      <c r="Q222" s="10"/>
      <c r="R222" s="10"/>
      <c r="S222" s="10"/>
      <c r="T222" s="10"/>
      <c r="U222" s="10"/>
      <c r="V222" s="12" t="s">
        <v>0</v>
      </c>
      <c r="W222" s="12"/>
      <c r="X222" s="10"/>
      <c r="Y222" s="10"/>
      <c r="Z222" s="10"/>
    </row>
    <row r="223" spans="1:26">
      <c r="A223" s="7"/>
      <c r="B223" s="7" t="s">
        <v>357</v>
      </c>
      <c r="C223" s="7">
        <v>1</v>
      </c>
      <c r="D223" s="7">
        <v>1</v>
      </c>
      <c r="E223" s="7">
        <f>Table2[[#This Row],[UnitValue]]*Table2[[#This Row],[Qty]]</f>
        <v>1</v>
      </c>
      <c r="F223" s="7"/>
      <c r="G223" s="7"/>
      <c r="H223" s="21" t="s">
        <v>5</v>
      </c>
      <c r="I223" s="21" t="s">
        <v>22</v>
      </c>
      <c r="J223" s="21" t="s">
        <v>22</v>
      </c>
      <c r="K223" s="7" t="s">
        <v>22</v>
      </c>
      <c r="L223" s="7" t="s">
        <v>264</v>
      </c>
      <c r="M223" s="7" t="s">
        <v>1130</v>
      </c>
      <c r="N223" s="8"/>
      <c r="O223" s="7" t="s">
        <v>262</v>
      </c>
      <c r="P223" s="7"/>
      <c r="Q223" s="7"/>
      <c r="R223" s="7"/>
      <c r="S223" s="7"/>
      <c r="T223" s="7"/>
      <c r="U223" s="7"/>
      <c r="V223" s="9" t="s">
        <v>0</v>
      </c>
      <c r="W223" s="9"/>
      <c r="X223" s="7"/>
      <c r="Y223" s="7"/>
      <c r="Z223" s="7"/>
    </row>
    <row r="224" spans="1:26">
      <c r="A224" s="10"/>
      <c r="B224" s="10" t="s">
        <v>357</v>
      </c>
      <c r="C224" s="10">
        <v>5</v>
      </c>
      <c r="D224" s="10">
        <v>5</v>
      </c>
      <c r="E224" s="7">
        <f>Table2[[#This Row],[UnitValue]]*Table2[[#This Row],[Qty]]</f>
        <v>25</v>
      </c>
      <c r="F224" s="10"/>
      <c r="G224" s="10"/>
      <c r="H224" s="10"/>
      <c r="I224" s="10"/>
      <c r="J224" s="10"/>
      <c r="K224" s="10"/>
      <c r="L224" s="7" t="s">
        <v>70</v>
      </c>
      <c r="M224" s="10" t="s">
        <v>1129</v>
      </c>
      <c r="N224" s="11"/>
      <c r="O224" s="10" t="s">
        <v>935</v>
      </c>
      <c r="P224" s="10"/>
      <c r="Q224" s="10"/>
      <c r="R224" s="10"/>
      <c r="S224" s="10"/>
      <c r="T224" s="10"/>
      <c r="U224" s="10"/>
      <c r="V224" s="12" t="s">
        <v>0</v>
      </c>
      <c r="W224" s="10"/>
      <c r="X224" s="10"/>
      <c r="Y224" s="10"/>
      <c r="Z224" s="10"/>
    </row>
    <row r="225" spans="1:26" s="4" customFormat="1" hidden="1">
      <c r="A225" s="14" t="s">
        <v>1128</v>
      </c>
      <c r="B225" s="14" t="s">
        <v>357</v>
      </c>
      <c r="C225" s="14">
        <v>1</v>
      </c>
      <c r="D225" s="14">
        <v>500</v>
      </c>
      <c r="E225" s="7">
        <f>Table2[[#This Row],[UnitValue]]*Table2[[#This Row],[Qty]]</f>
        <v>500</v>
      </c>
      <c r="F225" s="14" t="s">
        <v>1127</v>
      </c>
      <c r="G225" s="14" t="s">
        <v>1126</v>
      </c>
      <c r="H225" s="14" t="s">
        <v>5</v>
      </c>
      <c r="I225" s="14" t="s">
        <v>14</v>
      </c>
      <c r="J225" s="14" t="s">
        <v>565</v>
      </c>
      <c r="K225" s="14" t="s">
        <v>565</v>
      </c>
      <c r="L225" s="14" t="s">
        <v>11</v>
      </c>
      <c r="M225" s="14" t="s">
        <v>1125</v>
      </c>
      <c r="N225" s="15">
        <v>135119</v>
      </c>
      <c r="O225" s="14" t="s">
        <v>0</v>
      </c>
      <c r="P225" s="27">
        <v>35038</v>
      </c>
      <c r="Q225" s="14" t="s">
        <v>360</v>
      </c>
      <c r="R225" s="14"/>
      <c r="S225" s="14"/>
      <c r="T225" s="14"/>
      <c r="U225" s="14">
        <v>2015</v>
      </c>
      <c r="V225" s="16" t="s">
        <v>633</v>
      </c>
      <c r="W225" s="14"/>
      <c r="X225" s="14">
        <v>0</v>
      </c>
      <c r="Y225" s="14" t="s">
        <v>718</v>
      </c>
      <c r="Z225" s="14" t="s">
        <v>624</v>
      </c>
    </row>
    <row r="226" spans="1:26" s="4" customFormat="1" hidden="1">
      <c r="A226" s="14" t="s">
        <v>1124</v>
      </c>
      <c r="B226" s="14" t="s">
        <v>357</v>
      </c>
      <c r="C226" s="14">
        <v>1</v>
      </c>
      <c r="D226" s="14">
        <v>7500</v>
      </c>
      <c r="E226" s="7">
        <f>Table2[[#This Row],[UnitValue]]*Table2[[#This Row],[Qty]]</f>
        <v>7500</v>
      </c>
      <c r="F226" s="14" t="s">
        <v>365</v>
      </c>
      <c r="G226" s="14" t="s">
        <v>1123</v>
      </c>
      <c r="H226" s="26" t="s">
        <v>5</v>
      </c>
      <c r="I226" s="26" t="s">
        <v>22</v>
      </c>
      <c r="J226" s="26" t="s">
        <v>22</v>
      </c>
      <c r="K226" s="14" t="s">
        <v>40</v>
      </c>
      <c r="L226" s="14" t="s">
        <v>154</v>
      </c>
      <c r="M226" s="14" t="s">
        <v>383</v>
      </c>
      <c r="N226" s="15"/>
      <c r="O226" s="14" t="s">
        <v>0</v>
      </c>
      <c r="P226" s="14"/>
      <c r="Q226" s="14" t="s">
        <v>360</v>
      </c>
      <c r="R226" s="14"/>
      <c r="S226" s="14" t="s">
        <v>1122</v>
      </c>
      <c r="T226" s="14"/>
      <c r="U226" s="14">
        <v>2015</v>
      </c>
      <c r="V226" s="16" t="s">
        <v>633</v>
      </c>
      <c r="W226" s="14"/>
      <c r="X226" s="14">
        <v>0</v>
      </c>
      <c r="Y226" s="14" t="s">
        <v>1121</v>
      </c>
      <c r="Z226" s="14" t="s">
        <v>624</v>
      </c>
    </row>
    <row r="227" spans="1:26" hidden="1">
      <c r="A227" s="7" t="s">
        <v>1120</v>
      </c>
      <c r="B227" s="7" t="s">
        <v>357</v>
      </c>
      <c r="C227" s="7">
        <v>1</v>
      </c>
      <c r="D227" s="7">
        <v>500</v>
      </c>
      <c r="E227" s="7">
        <f>Table2[[#This Row],[UnitValue]]*Table2[[#This Row],[Qty]]</f>
        <v>500</v>
      </c>
      <c r="F227" s="7" t="s">
        <v>1119</v>
      </c>
      <c r="G227" s="7" t="s">
        <v>481</v>
      </c>
      <c r="H227" s="21" t="s">
        <v>5</v>
      </c>
      <c r="I227" s="21" t="s">
        <v>22</v>
      </c>
      <c r="J227" s="21" t="s">
        <v>22</v>
      </c>
      <c r="K227" s="7" t="s">
        <v>40</v>
      </c>
      <c r="L227" s="7" t="s">
        <v>11</v>
      </c>
      <c r="M227" s="7" t="s">
        <v>1118</v>
      </c>
      <c r="N227" s="8"/>
      <c r="O227" s="7" t="s">
        <v>262</v>
      </c>
      <c r="P227" s="7"/>
      <c r="Q227" s="7"/>
      <c r="R227" s="7"/>
      <c r="S227" s="7" t="s">
        <v>1117</v>
      </c>
      <c r="T227" s="7">
        <v>2005</v>
      </c>
      <c r="U227" s="7">
        <v>2025</v>
      </c>
      <c r="V227" s="9" t="s">
        <v>0</v>
      </c>
      <c r="W227" s="9"/>
      <c r="X227" s="7"/>
      <c r="Y227" s="7"/>
      <c r="Z227" s="7"/>
    </row>
    <row r="228" spans="1:26" hidden="1">
      <c r="A228" s="10" t="s">
        <v>1116</v>
      </c>
      <c r="B228" s="10" t="s">
        <v>357</v>
      </c>
      <c r="C228" s="10">
        <v>1</v>
      </c>
      <c r="D228" s="10">
        <v>197</v>
      </c>
      <c r="E228" s="7">
        <f>Table2[[#This Row],[UnitValue]]*Table2[[#This Row],[Qty]]</f>
        <v>197</v>
      </c>
      <c r="F228" s="10" t="s">
        <v>1115</v>
      </c>
      <c r="G228" s="10" t="s">
        <v>1114</v>
      </c>
      <c r="H228" s="20" t="s">
        <v>5</v>
      </c>
      <c r="I228" s="20" t="s">
        <v>22</v>
      </c>
      <c r="J228" s="20" t="s">
        <v>22</v>
      </c>
      <c r="K228" s="10" t="s">
        <v>40</v>
      </c>
      <c r="L228" s="10" t="s">
        <v>11</v>
      </c>
      <c r="M228" s="10" t="s">
        <v>1113</v>
      </c>
      <c r="N228" s="11"/>
      <c r="O228" s="10" t="s">
        <v>262</v>
      </c>
      <c r="P228" s="13">
        <v>42323</v>
      </c>
      <c r="Q228" s="10" t="s">
        <v>1112</v>
      </c>
      <c r="R228" s="10">
        <v>549</v>
      </c>
      <c r="S228" s="10" t="s">
        <v>1111</v>
      </c>
      <c r="T228" s="10">
        <v>2015</v>
      </c>
      <c r="U228" s="10">
        <v>2025</v>
      </c>
      <c r="V228" s="12" t="s">
        <v>0</v>
      </c>
      <c r="W228" s="12"/>
      <c r="X228" s="10"/>
      <c r="Y228" s="10"/>
      <c r="Z228" s="10"/>
    </row>
    <row r="229" spans="1:26">
      <c r="A229" s="7"/>
      <c r="B229" s="7" t="s">
        <v>357</v>
      </c>
      <c r="C229" s="7">
        <v>1</v>
      </c>
      <c r="D229" s="7">
        <v>80</v>
      </c>
      <c r="E229" s="7">
        <f>Table2[[#This Row],[UnitValue]]*Table2[[#This Row],[Qty]]</f>
        <v>80</v>
      </c>
      <c r="F229" s="7" t="s">
        <v>1110</v>
      </c>
      <c r="G229" s="7"/>
      <c r="H229" s="21" t="s">
        <v>5</v>
      </c>
      <c r="I229" s="21" t="s">
        <v>22</v>
      </c>
      <c r="J229" s="21" t="s">
        <v>22</v>
      </c>
      <c r="K229" s="7" t="s">
        <v>22</v>
      </c>
      <c r="L229" s="7" t="s">
        <v>70</v>
      </c>
      <c r="M229" s="7" t="s">
        <v>1109</v>
      </c>
      <c r="N229" s="8"/>
      <c r="O229" s="7" t="s">
        <v>262</v>
      </c>
      <c r="P229" s="19">
        <v>35643</v>
      </c>
      <c r="Q229" s="7" t="s">
        <v>1108</v>
      </c>
      <c r="R229" s="7"/>
      <c r="S229" s="7"/>
      <c r="T229" s="7"/>
      <c r="U229" s="7">
        <v>2030</v>
      </c>
      <c r="V229" s="9" t="s">
        <v>0</v>
      </c>
      <c r="W229" s="9"/>
      <c r="X229" s="7"/>
      <c r="Y229" s="7"/>
      <c r="Z229" s="7"/>
    </row>
    <row r="230" spans="1:26" s="4" customFormat="1" hidden="1">
      <c r="A230" s="14"/>
      <c r="B230" s="14" t="s">
        <v>357</v>
      </c>
      <c r="C230" s="14">
        <v>2</v>
      </c>
      <c r="D230" s="14">
        <v>1</v>
      </c>
      <c r="E230" s="7">
        <f>Table2[[#This Row],[UnitValue]]*Table2[[#This Row],[Qty]]</f>
        <v>2</v>
      </c>
      <c r="F230" s="14"/>
      <c r="G230" s="14"/>
      <c r="H230" s="26" t="s">
        <v>5</v>
      </c>
      <c r="I230" s="26" t="s">
        <v>22</v>
      </c>
      <c r="J230" s="26" t="s">
        <v>22</v>
      </c>
      <c r="K230" s="14" t="s">
        <v>622</v>
      </c>
      <c r="L230" s="14" t="s">
        <v>39</v>
      </c>
      <c r="M230" s="14" t="s">
        <v>1107</v>
      </c>
      <c r="N230" s="15" t="s">
        <v>37</v>
      </c>
      <c r="O230" s="14" t="s">
        <v>0</v>
      </c>
      <c r="P230" s="14"/>
      <c r="Q230" s="14" t="s">
        <v>360</v>
      </c>
      <c r="R230" s="14"/>
      <c r="S230" s="14" t="s">
        <v>547</v>
      </c>
      <c r="T230" s="14"/>
      <c r="U230" s="14">
        <v>2018</v>
      </c>
      <c r="V230" s="16" t="s">
        <v>633</v>
      </c>
      <c r="W230" s="14"/>
      <c r="X230" s="14">
        <v>0</v>
      </c>
      <c r="Y230" s="14" t="s">
        <v>718</v>
      </c>
      <c r="Z230" s="14" t="s">
        <v>624</v>
      </c>
    </row>
    <row r="231" spans="1:26" s="4" customFormat="1" hidden="1">
      <c r="A231" s="14"/>
      <c r="B231" s="14" t="s">
        <v>357</v>
      </c>
      <c r="C231" s="14">
        <v>1</v>
      </c>
      <c r="D231" s="14">
        <v>1</v>
      </c>
      <c r="E231" s="7">
        <f>Table2[[#This Row],[UnitValue]]*Table2[[#This Row],[Qty]]</f>
        <v>1</v>
      </c>
      <c r="F231" s="14"/>
      <c r="G231" s="14"/>
      <c r="H231" s="20" t="s">
        <v>1678</v>
      </c>
      <c r="I231" s="26" t="s">
        <v>22</v>
      </c>
      <c r="J231" s="26" t="s">
        <v>22</v>
      </c>
      <c r="K231" s="14" t="s">
        <v>622</v>
      </c>
      <c r="L231" s="14" t="s">
        <v>39</v>
      </c>
      <c r="M231" s="14" t="s">
        <v>1106</v>
      </c>
      <c r="N231" s="15" t="s">
        <v>37</v>
      </c>
      <c r="O231" s="14" t="s">
        <v>0</v>
      </c>
      <c r="P231" s="14"/>
      <c r="Q231" s="14" t="s">
        <v>360</v>
      </c>
      <c r="R231" s="14"/>
      <c r="S231" s="14" t="s">
        <v>547</v>
      </c>
      <c r="T231" s="14"/>
      <c r="U231" s="14">
        <v>2018</v>
      </c>
      <c r="V231" s="16" t="s">
        <v>626</v>
      </c>
      <c r="W231" s="14"/>
      <c r="X231" s="14">
        <v>0</v>
      </c>
      <c r="Y231" s="28" t="s">
        <v>625</v>
      </c>
      <c r="Z231" s="14" t="s">
        <v>624</v>
      </c>
    </row>
    <row r="232" spans="1:26" s="4" customFormat="1" hidden="1">
      <c r="A232" s="14"/>
      <c r="B232" s="14" t="s">
        <v>357</v>
      </c>
      <c r="C232" s="14">
        <v>8</v>
      </c>
      <c r="D232" s="14">
        <v>225</v>
      </c>
      <c r="E232" s="7">
        <f>Table2[[#This Row],[UnitValue]]*Table2[[#This Row],[Qty]]</f>
        <v>1800</v>
      </c>
      <c r="F232" s="14" t="s">
        <v>623</v>
      </c>
      <c r="G232" s="14"/>
      <c r="H232" s="20" t="s">
        <v>1678</v>
      </c>
      <c r="I232" s="26" t="s">
        <v>22</v>
      </c>
      <c r="J232" s="26" t="s">
        <v>22</v>
      </c>
      <c r="K232" s="14" t="s">
        <v>622</v>
      </c>
      <c r="L232" s="14" t="s">
        <v>621</v>
      </c>
      <c r="M232" s="14" t="s">
        <v>1105</v>
      </c>
      <c r="N232" s="15" t="s">
        <v>37</v>
      </c>
      <c r="O232" s="14" t="s">
        <v>0</v>
      </c>
      <c r="P232" s="14"/>
      <c r="Q232" s="14" t="s">
        <v>360</v>
      </c>
      <c r="R232" s="14"/>
      <c r="S232" s="14" t="s">
        <v>547</v>
      </c>
      <c r="T232" s="14"/>
      <c r="U232" s="14">
        <v>2018</v>
      </c>
      <c r="V232" s="16" t="s">
        <v>626</v>
      </c>
      <c r="W232" s="14"/>
      <c r="X232" s="14">
        <v>0</v>
      </c>
      <c r="Y232" s="28" t="s">
        <v>625</v>
      </c>
      <c r="Z232" s="14" t="s">
        <v>624</v>
      </c>
    </row>
    <row r="233" spans="1:26" hidden="1">
      <c r="A233" s="7"/>
      <c r="B233" s="7" t="s">
        <v>250</v>
      </c>
      <c r="C233" s="7">
        <v>1</v>
      </c>
      <c r="D233" s="7">
        <v>1</v>
      </c>
      <c r="E233" s="7">
        <f>Table2[[#This Row],[UnitValue]]*Table2[[#This Row],[Qty]]</f>
        <v>1</v>
      </c>
      <c r="F233" s="7"/>
      <c r="G233" s="7"/>
      <c r="H233" s="7"/>
      <c r="I233" s="7"/>
      <c r="J233" s="7"/>
      <c r="K233" s="7"/>
      <c r="L233" s="7" t="s">
        <v>39</v>
      </c>
      <c r="M233" s="7" t="s">
        <v>1104</v>
      </c>
      <c r="N233" s="8"/>
      <c r="O233" s="7" t="s">
        <v>935</v>
      </c>
      <c r="P233" s="7"/>
      <c r="Q233" s="7"/>
      <c r="R233" s="7"/>
      <c r="S233" s="7"/>
      <c r="T233" s="7"/>
      <c r="U233" s="7">
        <v>2020</v>
      </c>
      <c r="V233" s="9" t="s">
        <v>0</v>
      </c>
      <c r="W233" s="7"/>
      <c r="X233" s="7"/>
      <c r="Y233" s="7"/>
      <c r="Z233" s="7"/>
    </row>
    <row r="234" spans="1:26" hidden="1">
      <c r="A234" s="10"/>
      <c r="B234" s="10" t="s">
        <v>250</v>
      </c>
      <c r="C234" s="10">
        <v>1</v>
      </c>
      <c r="D234" s="10">
        <v>5</v>
      </c>
      <c r="E234" s="7">
        <f>Table2[[#This Row],[UnitValue]]*Table2[[#This Row],[Qty]]</f>
        <v>5</v>
      </c>
      <c r="F234" s="10"/>
      <c r="G234" s="10"/>
      <c r="H234" s="10"/>
      <c r="I234" s="10"/>
      <c r="J234" s="10"/>
      <c r="K234" s="10"/>
      <c r="L234" s="10" t="s">
        <v>39</v>
      </c>
      <c r="M234" s="10" t="s">
        <v>1103</v>
      </c>
      <c r="N234" s="11"/>
      <c r="O234" s="10" t="s">
        <v>935</v>
      </c>
      <c r="P234" s="10"/>
      <c r="Q234" s="10"/>
      <c r="R234" s="10"/>
      <c r="S234" s="10"/>
      <c r="T234" s="10"/>
      <c r="U234" s="10">
        <v>2020</v>
      </c>
      <c r="V234" s="12" t="s">
        <v>0</v>
      </c>
      <c r="W234" s="10"/>
      <c r="X234" s="10"/>
      <c r="Y234" s="10"/>
      <c r="Z234" s="10"/>
    </row>
    <row r="235" spans="1:26" hidden="1">
      <c r="A235" s="7"/>
      <c r="B235" s="7" t="s">
        <v>250</v>
      </c>
      <c r="C235" s="7">
        <v>1</v>
      </c>
      <c r="D235" s="7">
        <v>10</v>
      </c>
      <c r="E235" s="7">
        <f>Table2[[#This Row],[UnitValue]]*Table2[[#This Row],[Qty]]</f>
        <v>10</v>
      </c>
      <c r="F235" s="7"/>
      <c r="G235" s="7"/>
      <c r="H235" s="7"/>
      <c r="I235" s="7"/>
      <c r="J235" s="7"/>
      <c r="K235" s="7"/>
      <c r="L235" s="7" t="s">
        <v>39</v>
      </c>
      <c r="M235" s="7" t="s">
        <v>1102</v>
      </c>
      <c r="N235" s="8"/>
      <c r="O235" s="7" t="s">
        <v>935</v>
      </c>
      <c r="P235" s="7"/>
      <c r="Q235" s="7"/>
      <c r="R235" s="7"/>
      <c r="S235" s="7"/>
      <c r="T235" s="7"/>
      <c r="U235" s="7">
        <v>2020</v>
      </c>
      <c r="V235" s="9" t="s">
        <v>0</v>
      </c>
      <c r="W235" s="7"/>
      <c r="X235" s="7"/>
      <c r="Y235" s="7"/>
      <c r="Z235" s="7"/>
    </row>
    <row r="236" spans="1:26" hidden="1">
      <c r="A236" s="10"/>
      <c r="B236" s="10" t="s">
        <v>250</v>
      </c>
      <c r="C236" s="10">
        <v>1</v>
      </c>
      <c r="D236" s="10">
        <v>20</v>
      </c>
      <c r="E236" s="7">
        <f>Table2[[#This Row],[UnitValue]]*Table2[[#This Row],[Qty]]</f>
        <v>20</v>
      </c>
      <c r="F236" s="10"/>
      <c r="G236" s="10"/>
      <c r="H236" s="10"/>
      <c r="I236" s="10"/>
      <c r="J236" s="10"/>
      <c r="K236" s="10"/>
      <c r="L236" s="10" t="s">
        <v>39</v>
      </c>
      <c r="M236" s="10" t="s">
        <v>1101</v>
      </c>
      <c r="N236" s="11"/>
      <c r="O236" s="10" t="s">
        <v>935</v>
      </c>
      <c r="P236" s="10"/>
      <c r="Q236" s="10"/>
      <c r="R236" s="10"/>
      <c r="S236" s="10"/>
      <c r="T236" s="10"/>
      <c r="U236" s="10">
        <v>2020</v>
      </c>
      <c r="V236" s="12" t="s">
        <v>0</v>
      </c>
      <c r="W236" s="10"/>
      <c r="X236" s="10"/>
      <c r="Y236" s="10"/>
      <c r="Z236" s="10"/>
    </row>
    <row r="237" spans="1:26" hidden="1">
      <c r="A237" s="7"/>
      <c r="B237" s="7" t="s">
        <v>250</v>
      </c>
      <c r="C237" s="7">
        <v>3</v>
      </c>
      <c r="D237" s="7">
        <v>10</v>
      </c>
      <c r="E237" s="7">
        <f>Table2[[#This Row],[UnitValue]]*Table2[[#This Row],[Qty]]</f>
        <v>30</v>
      </c>
      <c r="F237" s="7" t="s">
        <v>1100</v>
      </c>
      <c r="G237" s="7"/>
      <c r="H237" s="7"/>
      <c r="I237" s="7"/>
      <c r="J237" s="7"/>
      <c r="K237" s="7"/>
      <c r="L237" s="7" t="s">
        <v>39</v>
      </c>
      <c r="M237" s="7" t="s">
        <v>1099</v>
      </c>
      <c r="N237" s="8"/>
      <c r="O237" s="7" t="s">
        <v>935</v>
      </c>
      <c r="P237" s="19">
        <v>35400</v>
      </c>
      <c r="Q237" s="7" t="s">
        <v>1098</v>
      </c>
      <c r="R237" s="7"/>
      <c r="S237" s="7"/>
      <c r="T237" s="7"/>
      <c r="U237" s="7">
        <v>2020</v>
      </c>
      <c r="V237" s="9" t="s">
        <v>0</v>
      </c>
      <c r="W237" s="7"/>
      <c r="X237" s="7"/>
      <c r="Y237" s="7"/>
      <c r="Z237" s="7"/>
    </row>
    <row r="238" spans="1:26" hidden="1">
      <c r="A238" s="10"/>
      <c r="B238" s="10" t="s">
        <v>250</v>
      </c>
      <c r="C238" s="10">
        <v>4</v>
      </c>
      <c r="D238" s="10">
        <v>50</v>
      </c>
      <c r="E238" s="7">
        <f>Table2[[#This Row],[UnitValue]]*Table2[[#This Row],[Qty]]</f>
        <v>200</v>
      </c>
      <c r="F238" s="10"/>
      <c r="G238" s="10"/>
      <c r="H238" s="10"/>
      <c r="I238" s="10"/>
      <c r="J238" s="10"/>
      <c r="K238" s="10"/>
      <c r="L238" s="10" t="s">
        <v>39</v>
      </c>
      <c r="M238" s="10" t="s">
        <v>1097</v>
      </c>
      <c r="N238" s="11"/>
      <c r="O238" s="10" t="s">
        <v>935</v>
      </c>
      <c r="P238" s="10"/>
      <c r="Q238" s="10"/>
      <c r="R238" s="10"/>
      <c r="S238" s="10"/>
      <c r="T238" s="10"/>
      <c r="U238" s="10">
        <v>2020</v>
      </c>
      <c r="V238" s="12" t="s">
        <v>0</v>
      </c>
      <c r="W238" s="10"/>
      <c r="X238" s="10"/>
      <c r="Y238" s="10"/>
      <c r="Z238" s="10"/>
    </row>
    <row r="239" spans="1:26" hidden="1">
      <c r="A239" s="7"/>
      <c r="B239" s="7" t="s">
        <v>250</v>
      </c>
      <c r="C239" s="7">
        <v>4</v>
      </c>
      <c r="D239" s="7">
        <v>75</v>
      </c>
      <c r="E239" s="7">
        <f>Table2[[#This Row],[UnitValue]]*Table2[[#This Row],[Qty]]</f>
        <v>300</v>
      </c>
      <c r="F239" s="7"/>
      <c r="G239" s="7"/>
      <c r="H239" s="7"/>
      <c r="I239" s="7"/>
      <c r="J239" s="7"/>
      <c r="K239" s="7"/>
      <c r="L239" s="7" t="s">
        <v>39</v>
      </c>
      <c r="M239" s="7" t="s">
        <v>1096</v>
      </c>
      <c r="N239" s="8"/>
      <c r="O239" s="7" t="s">
        <v>935</v>
      </c>
      <c r="P239" s="7"/>
      <c r="Q239" s="7"/>
      <c r="R239" s="7"/>
      <c r="S239" s="7"/>
      <c r="T239" s="7"/>
      <c r="U239" s="7">
        <v>2020</v>
      </c>
      <c r="V239" s="9" t="s">
        <v>0</v>
      </c>
      <c r="W239" s="7"/>
      <c r="X239" s="7"/>
      <c r="Y239" s="7"/>
      <c r="Z239" s="7"/>
    </row>
    <row r="240" spans="1:26" hidden="1">
      <c r="A240" s="10"/>
      <c r="B240" s="10" t="s">
        <v>250</v>
      </c>
      <c r="C240" s="10">
        <v>1</v>
      </c>
      <c r="D240" s="10">
        <v>8</v>
      </c>
      <c r="E240" s="7">
        <f>Table2[[#This Row],[UnitValue]]*Table2[[#This Row],[Qty]]</f>
        <v>8</v>
      </c>
      <c r="F240" s="10"/>
      <c r="G240" s="10"/>
      <c r="H240" s="10"/>
      <c r="I240" s="10"/>
      <c r="J240" s="10"/>
      <c r="K240" s="10"/>
      <c r="L240" s="10" t="s">
        <v>39</v>
      </c>
      <c r="M240" s="10" t="s">
        <v>1095</v>
      </c>
      <c r="N240" s="11"/>
      <c r="O240" s="10" t="s">
        <v>935</v>
      </c>
      <c r="P240" s="10"/>
      <c r="Q240" s="10"/>
      <c r="R240" s="10"/>
      <c r="S240" s="10"/>
      <c r="T240" s="10"/>
      <c r="U240" s="10">
        <v>2020</v>
      </c>
      <c r="V240" s="12" t="s">
        <v>0</v>
      </c>
      <c r="W240" s="10"/>
      <c r="X240" s="10"/>
      <c r="Y240" s="10"/>
      <c r="Z240" s="10"/>
    </row>
    <row r="241" spans="1:26" hidden="1">
      <c r="A241" s="7"/>
      <c r="B241" s="7" t="s">
        <v>357</v>
      </c>
      <c r="C241" s="7">
        <v>2</v>
      </c>
      <c r="D241" s="7">
        <v>30</v>
      </c>
      <c r="E241" s="7">
        <f>Table2[[#This Row],[UnitValue]]*Table2[[#This Row],[Qty]]</f>
        <v>60</v>
      </c>
      <c r="F241" s="7"/>
      <c r="G241" s="7"/>
      <c r="H241" s="21" t="s">
        <v>5</v>
      </c>
      <c r="I241" s="21" t="s">
        <v>5</v>
      </c>
      <c r="J241" s="21" t="s">
        <v>689</v>
      </c>
      <c r="K241" s="7" t="s">
        <v>689</v>
      </c>
      <c r="L241" s="7" t="s">
        <v>154</v>
      </c>
      <c r="M241" s="7" t="s">
        <v>1094</v>
      </c>
      <c r="N241" s="8"/>
      <c r="O241" s="7" t="s">
        <v>0</v>
      </c>
      <c r="P241" s="7"/>
      <c r="Q241" s="7"/>
      <c r="R241" s="7"/>
      <c r="S241" s="7"/>
      <c r="T241" s="7"/>
      <c r="U241" s="7"/>
      <c r="V241" s="9" t="s">
        <v>0</v>
      </c>
      <c r="W241" s="7"/>
      <c r="X241" s="7"/>
      <c r="Y241" s="7"/>
      <c r="Z241" s="7"/>
    </row>
    <row r="242" spans="1:26">
      <c r="A242" s="10"/>
      <c r="B242" s="10" t="s">
        <v>250</v>
      </c>
      <c r="C242" s="10">
        <v>1</v>
      </c>
      <c r="D242" s="10">
        <v>1</v>
      </c>
      <c r="E242" s="7">
        <f>Table2[[#This Row],[UnitValue]]*Table2[[#This Row],[Qty]]</f>
        <v>1</v>
      </c>
      <c r="F242" s="10" t="s">
        <v>1093</v>
      </c>
      <c r="G242" s="10"/>
      <c r="H242" s="20" t="s">
        <v>5</v>
      </c>
      <c r="I242" s="20" t="s">
        <v>22</v>
      </c>
      <c r="J242" s="20" t="s">
        <v>22</v>
      </c>
      <c r="K242" s="10" t="s">
        <v>809</v>
      </c>
      <c r="L242" s="10" t="s">
        <v>264</v>
      </c>
      <c r="M242" s="10" t="s">
        <v>1092</v>
      </c>
      <c r="N242" s="11"/>
      <c r="O242" s="10" t="s">
        <v>935</v>
      </c>
      <c r="P242" s="10"/>
      <c r="Q242" s="10"/>
      <c r="R242" s="10"/>
      <c r="S242" s="10"/>
      <c r="T242" s="10"/>
      <c r="U242" s="10"/>
      <c r="V242" s="12" t="s">
        <v>0</v>
      </c>
      <c r="W242" s="10"/>
      <c r="X242" s="10"/>
      <c r="Y242" s="10"/>
      <c r="Z242" s="10"/>
    </row>
    <row r="243" spans="1:26">
      <c r="A243" s="7"/>
      <c r="B243" s="7" t="s">
        <v>250</v>
      </c>
      <c r="C243" s="7">
        <v>3</v>
      </c>
      <c r="D243" s="7">
        <v>10</v>
      </c>
      <c r="E243" s="7">
        <f>Table2[[#This Row],[UnitValue]]*Table2[[#This Row],[Qty]]</f>
        <v>30</v>
      </c>
      <c r="F243" s="7" t="s">
        <v>952</v>
      </c>
      <c r="G243" s="7"/>
      <c r="H243" s="21" t="s">
        <v>5</v>
      </c>
      <c r="I243" s="21" t="s">
        <v>22</v>
      </c>
      <c r="J243" s="21" t="s">
        <v>22</v>
      </c>
      <c r="K243" s="7" t="s">
        <v>809</v>
      </c>
      <c r="L243" s="7" t="s">
        <v>264</v>
      </c>
      <c r="M243" s="7" t="s">
        <v>1091</v>
      </c>
      <c r="N243" s="8"/>
      <c r="O243" s="7" t="s">
        <v>262</v>
      </c>
      <c r="P243" s="7"/>
      <c r="Q243" s="7"/>
      <c r="R243" s="7"/>
      <c r="S243" s="7"/>
      <c r="T243" s="7"/>
      <c r="U243" s="7"/>
      <c r="V243" s="9" t="s">
        <v>0</v>
      </c>
      <c r="W243" s="9"/>
      <c r="X243" s="7"/>
      <c r="Y243" s="7"/>
      <c r="Z243" s="7"/>
    </row>
    <row r="244" spans="1:26">
      <c r="A244" s="10"/>
      <c r="B244" s="10" t="s">
        <v>250</v>
      </c>
      <c r="C244" s="10">
        <v>4</v>
      </c>
      <c r="D244" s="10">
        <v>50</v>
      </c>
      <c r="E244" s="7">
        <f>Table2[[#This Row],[UnitValue]]*Table2[[#This Row],[Qty]]</f>
        <v>200</v>
      </c>
      <c r="F244" s="10" t="s">
        <v>1079</v>
      </c>
      <c r="G244" s="10"/>
      <c r="H244" s="20" t="s">
        <v>5</v>
      </c>
      <c r="I244" s="20" t="s">
        <v>22</v>
      </c>
      <c r="J244" s="20" t="s">
        <v>22</v>
      </c>
      <c r="K244" s="10" t="s">
        <v>22</v>
      </c>
      <c r="L244" s="10" t="s">
        <v>264</v>
      </c>
      <c r="M244" s="10" t="s">
        <v>1090</v>
      </c>
      <c r="N244" s="11"/>
      <c r="O244" s="10" t="s">
        <v>935</v>
      </c>
      <c r="P244" s="17">
        <v>34669</v>
      </c>
      <c r="Q244" s="10"/>
      <c r="R244" s="10"/>
      <c r="S244" s="10"/>
      <c r="T244" s="10"/>
      <c r="U244" s="10"/>
      <c r="V244" s="12" t="s">
        <v>0</v>
      </c>
      <c r="W244" s="10"/>
      <c r="X244" s="10"/>
      <c r="Y244" s="10"/>
      <c r="Z244" s="10"/>
    </row>
    <row r="245" spans="1:26" hidden="1">
      <c r="A245" s="7"/>
      <c r="B245" s="7" t="s">
        <v>250</v>
      </c>
      <c r="C245" s="7">
        <v>2</v>
      </c>
      <c r="D245" s="7">
        <v>20</v>
      </c>
      <c r="E245" s="7">
        <f>Table2[[#This Row],[UnitValue]]*Table2[[#This Row],[Qty]]</f>
        <v>40</v>
      </c>
      <c r="F245" s="7" t="s">
        <v>1089</v>
      </c>
      <c r="G245" s="7"/>
      <c r="H245" s="7"/>
      <c r="I245" s="7"/>
      <c r="J245" s="7"/>
      <c r="K245" s="7"/>
      <c r="L245" s="7" t="s">
        <v>20</v>
      </c>
      <c r="M245" s="7" t="s">
        <v>1088</v>
      </c>
      <c r="N245" s="8"/>
      <c r="O245" s="7" t="s">
        <v>935</v>
      </c>
      <c r="P245" s="7"/>
      <c r="Q245" s="7"/>
      <c r="R245" s="7"/>
      <c r="S245" s="7"/>
      <c r="T245" s="7"/>
      <c r="U245" s="7">
        <v>2020</v>
      </c>
      <c r="V245" s="9" t="s">
        <v>0</v>
      </c>
      <c r="W245" s="7"/>
      <c r="X245" s="7"/>
      <c r="Y245" s="7"/>
      <c r="Z245" s="7"/>
    </row>
    <row r="246" spans="1:26" hidden="1">
      <c r="A246" s="10"/>
      <c r="B246" s="10" t="s">
        <v>250</v>
      </c>
      <c r="C246" s="10">
        <v>1</v>
      </c>
      <c r="D246" s="10">
        <v>10</v>
      </c>
      <c r="E246" s="7">
        <f>Table2[[#This Row],[UnitValue]]*Table2[[#This Row],[Qty]]</f>
        <v>10</v>
      </c>
      <c r="F246" s="10" t="s">
        <v>1087</v>
      </c>
      <c r="G246" s="10"/>
      <c r="H246" s="10"/>
      <c r="I246" s="10"/>
      <c r="J246" s="10"/>
      <c r="K246" s="10"/>
      <c r="L246" s="10" t="s">
        <v>20</v>
      </c>
      <c r="M246" s="10" t="s">
        <v>1086</v>
      </c>
      <c r="N246" s="11"/>
      <c r="O246" s="10" t="s">
        <v>935</v>
      </c>
      <c r="P246" s="10"/>
      <c r="Q246" s="10"/>
      <c r="R246" s="10"/>
      <c r="S246" s="10"/>
      <c r="T246" s="10"/>
      <c r="U246" s="10">
        <v>2020</v>
      </c>
      <c r="V246" s="12" t="s">
        <v>0</v>
      </c>
      <c r="W246" s="10"/>
      <c r="X246" s="10"/>
      <c r="Y246" s="10"/>
      <c r="Z246" s="10"/>
    </row>
    <row r="247" spans="1:26" hidden="1">
      <c r="A247" s="7"/>
      <c r="B247" s="7" t="s">
        <v>250</v>
      </c>
      <c r="C247" s="7">
        <v>4</v>
      </c>
      <c r="D247" s="7">
        <v>40</v>
      </c>
      <c r="E247" s="7">
        <f>Table2[[#This Row],[UnitValue]]*Table2[[#This Row],[Qty]]</f>
        <v>160</v>
      </c>
      <c r="F247" s="7" t="s">
        <v>1085</v>
      </c>
      <c r="G247" s="7">
        <v>74200</v>
      </c>
      <c r="H247" s="7"/>
      <c r="I247" s="7"/>
      <c r="J247" s="7"/>
      <c r="K247" s="7"/>
      <c r="L247" s="7" t="s">
        <v>20</v>
      </c>
      <c r="M247" s="7" t="s">
        <v>1084</v>
      </c>
      <c r="N247" s="8"/>
      <c r="O247" s="7" t="s">
        <v>935</v>
      </c>
      <c r="P247" s="7"/>
      <c r="Q247" s="7"/>
      <c r="R247" s="7"/>
      <c r="S247" s="7"/>
      <c r="T247" s="7"/>
      <c r="U247" s="7">
        <v>2020</v>
      </c>
      <c r="V247" s="9" t="s">
        <v>0</v>
      </c>
      <c r="W247" s="7"/>
      <c r="X247" s="7"/>
      <c r="Y247" s="7"/>
      <c r="Z247" s="7"/>
    </row>
    <row r="248" spans="1:26" hidden="1">
      <c r="A248" s="10"/>
      <c r="B248" s="10" t="s">
        <v>357</v>
      </c>
      <c r="C248" s="10">
        <v>2</v>
      </c>
      <c r="D248" s="10">
        <v>20</v>
      </c>
      <c r="E248" s="7">
        <f>Table2[[#This Row],[UnitValue]]*Table2[[#This Row],[Qty]]</f>
        <v>40</v>
      </c>
      <c r="F248" s="10"/>
      <c r="G248" s="10"/>
      <c r="H248" s="20" t="s">
        <v>5</v>
      </c>
      <c r="I248" s="20" t="s">
        <v>5</v>
      </c>
      <c r="J248" s="20" t="s">
        <v>689</v>
      </c>
      <c r="K248" s="10" t="s">
        <v>689</v>
      </c>
      <c r="L248" s="10" t="s">
        <v>100</v>
      </c>
      <c r="M248" s="10" t="s">
        <v>1083</v>
      </c>
      <c r="N248" s="11"/>
      <c r="O248" s="10" t="s">
        <v>0</v>
      </c>
      <c r="P248" s="10"/>
      <c r="Q248" s="10"/>
      <c r="R248" s="10"/>
      <c r="S248" s="10"/>
      <c r="T248" s="10"/>
      <c r="U248" s="10"/>
      <c r="V248" s="12" t="s">
        <v>0</v>
      </c>
      <c r="W248" s="10"/>
      <c r="X248" s="10"/>
      <c r="Y248" s="10"/>
      <c r="Z248" s="10"/>
    </row>
    <row r="249" spans="1:26" hidden="1">
      <c r="A249" s="7"/>
      <c r="B249" s="7" t="s">
        <v>357</v>
      </c>
      <c r="C249" s="7">
        <v>1</v>
      </c>
      <c r="D249" s="7">
        <v>40</v>
      </c>
      <c r="E249" s="7">
        <f>Table2[[#This Row],[UnitValue]]*Table2[[#This Row],[Qty]]</f>
        <v>40</v>
      </c>
      <c r="F249" s="7"/>
      <c r="G249" s="7"/>
      <c r="H249" s="21" t="s">
        <v>5</v>
      </c>
      <c r="I249" s="21" t="s">
        <v>5</v>
      </c>
      <c r="J249" s="21" t="s">
        <v>689</v>
      </c>
      <c r="K249" s="7" t="s">
        <v>689</v>
      </c>
      <c r="L249" s="7" t="s">
        <v>100</v>
      </c>
      <c r="M249" s="7" t="s">
        <v>1082</v>
      </c>
      <c r="N249" s="8"/>
      <c r="O249" s="7" t="s">
        <v>0</v>
      </c>
      <c r="P249" s="7"/>
      <c r="Q249" s="7"/>
      <c r="R249" s="7"/>
      <c r="S249" s="7"/>
      <c r="T249" s="7"/>
      <c r="U249" s="7"/>
      <c r="V249" s="9" t="s">
        <v>0</v>
      </c>
      <c r="W249" s="7"/>
      <c r="X249" s="7"/>
      <c r="Y249" s="7"/>
      <c r="Z249" s="7"/>
    </row>
    <row r="250" spans="1:26" hidden="1">
      <c r="A250" s="10"/>
      <c r="B250" s="10" t="s">
        <v>250</v>
      </c>
      <c r="C250" s="10">
        <v>1</v>
      </c>
      <c r="D250" s="10">
        <v>100</v>
      </c>
      <c r="E250" s="7">
        <f>Table2[[#This Row],[UnitValue]]*Table2[[#This Row],[Qty]]</f>
        <v>100</v>
      </c>
      <c r="F250" s="10"/>
      <c r="G250" s="10"/>
      <c r="H250" s="20" t="s">
        <v>5</v>
      </c>
      <c r="I250" s="20" t="s">
        <v>22</v>
      </c>
      <c r="J250" s="20" t="s">
        <v>22</v>
      </c>
      <c r="K250" s="10" t="s">
        <v>29</v>
      </c>
      <c r="L250" s="10" t="s">
        <v>1074</v>
      </c>
      <c r="M250" s="10" t="s">
        <v>1081</v>
      </c>
      <c r="N250" s="11"/>
      <c r="O250" s="10" t="s">
        <v>262</v>
      </c>
      <c r="P250" s="10"/>
      <c r="Q250" s="10" t="s">
        <v>535</v>
      </c>
      <c r="R250" s="10"/>
      <c r="S250" s="10" t="s">
        <v>1080</v>
      </c>
      <c r="T250" s="10"/>
      <c r="U250" s="10">
        <v>2025</v>
      </c>
      <c r="V250" s="12" t="s">
        <v>0</v>
      </c>
      <c r="W250" s="12"/>
      <c r="X250" s="10"/>
      <c r="Y250" s="10"/>
      <c r="Z250" s="10"/>
    </row>
    <row r="251" spans="1:26" hidden="1">
      <c r="A251" s="7"/>
      <c r="B251" s="7" t="s">
        <v>250</v>
      </c>
      <c r="C251" s="7">
        <v>1</v>
      </c>
      <c r="D251" s="7">
        <v>50</v>
      </c>
      <c r="E251" s="7">
        <f>Table2[[#This Row],[UnitValue]]*Table2[[#This Row],[Qty]]</f>
        <v>50</v>
      </c>
      <c r="F251" s="7" t="s">
        <v>1079</v>
      </c>
      <c r="G251" s="7" t="s">
        <v>1078</v>
      </c>
      <c r="H251" s="21" t="s">
        <v>5</v>
      </c>
      <c r="I251" s="21" t="s">
        <v>22</v>
      </c>
      <c r="J251" s="21" t="s">
        <v>22</v>
      </c>
      <c r="K251" s="7" t="s">
        <v>29</v>
      </c>
      <c r="L251" s="7" t="s">
        <v>1074</v>
      </c>
      <c r="M251" s="7" t="s">
        <v>1077</v>
      </c>
      <c r="N251" s="8"/>
      <c r="O251" s="7" t="s">
        <v>262</v>
      </c>
      <c r="P251" s="7"/>
      <c r="Q251" s="7"/>
      <c r="R251" s="7"/>
      <c r="S251" s="7" t="s">
        <v>1076</v>
      </c>
      <c r="T251" s="7"/>
      <c r="U251" s="7">
        <v>2025</v>
      </c>
      <c r="V251" s="9" t="s">
        <v>0</v>
      </c>
      <c r="W251" s="9"/>
      <c r="X251" s="7"/>
      <c r="Y251" s="7"/>
      <c r="Z251" s="7"/>
    </row>
    <row r="252" spans="1:26" hidden="1">
      <c r="A252" s="10"/>
      <c r="B252" s="10" t="s">
        <v>250</v>
      </c>
      <c r="C252" s="10">
        <v>4</v>
      </c>
      <c r="D252" s="10">
        <v>4</v>
      </c>
      <c r="E252" s="7">
        <f>Table2[[#This Row],[UnitValue]]*Table2[[#This Row],[Qty]]</f>
        <v>16</v>
      </c>
      <c r="F252" s="10"/>
      <c r="G252" s="10"/>
      <c r="H252" s="20" t="s">
        <v>5</v>
      </c>
      <c r="I252" s="20" t="s">
        <v>22</v>
      </c>
      <c r="J252" s="20" t="s">
        <v>22</v>
      </c>
      <c r="K252" s="10" t="s">
        <v>22</v>
      </c>
      <c r="L252" s="10" t="s">
        <v>1074</v>
      </c>
      <c r="M252" s="10" t="s">
        <v>1075</v>
      </c>
      <c r="N252" s="11"/>
      <c r="O252" s="10" t="s">
        <v>262</v>
      </c>
      <c r="P252" s="10"/>
      <c r="Q252" s="10"/>
      <c r="R252" s="10"/>
      <c r="S252" s="10"/>
      <c r="T252" s="10"/>
      <c r="U252" s="10"/>
      <c r="V252" s="12" t="s">
        <v>0</v>
      </c>
      <c r="W252" s="12"/>
      <c r="X252" s="10"/>
      <c r="Y252" s="10"/>
      <c r="Z252" s="10"/>
    </row>
    <row r="253" spans="1:26" hidden="1">
      <c r="A253" s="7"/>
      <c r="B253" s="7" t="s">
        <v>250</v>
      </c>
      <c r="C253" s="7">
        <v>2</v>
      </c>
      <c r="D253" s="7">
        <v>2</v>
      </c>
      <c r="E253" s="7">
        <f>Table2[[#This Row],[UnitValue]]*Table2[[#This Row],[Qty]]</f>
        <v>4</v>
      </c>
      <c r="F253" s="7"/>
      <c r="G253" s="7"/>
      <c r="H253" s="21" t="s">
        <v>5</v>
      </c>
      <c r="I253" s="21" t="s">
        <v>22</v>
      </c>
      <c r="J253" s="21" t="s">
        <v>22</v>
      </c>
      <c r="K253" s="7" t="s">
        <v>22</v>
      </c>
      <c r="L253" s="7" t="s">
        <v>1074</v>
      </c>
      <c r="M253" s="7" t="s">
        <v>1073</v>
      </c>
      <c r="N253" s="8"/>
      <c r="O253" s="7" t="s">
        <v>262</v>
      </c>
      <c r="P253" s="7"/>
      <c r="Q253" s="7"/>
      <c r="R253" s="7"/>
      <c r="S253" s="7"/>
      <c r="T253" s="7"/>
      <c r="U253" s="7"/>
      <c r="V253" s="9" t="s">
        <v>0</v>
      </c>
      <c r="W253" s="9"/>
      <c r="X253" s="7"/>
      <c r="Y253" s="7"/>
      <c r="Z253" s="7"/>
    </row>
    <row r="254" spans="1:26" hidden="1">
      <c r="A254" s="10"/>
      <c r="B254" s="10" t="s">
        <v>1015</v>
      </c>
      <c r="C254" s="10">
        <v>1</v>
      </c>
      <c r="D254" s="10">
        <v>500</v>
      </c>
      <c r="E254" s="7">
        <f>Table2[[#This Row],[UnitValue]]*Table2[[#This Row],[Qty]]</f>
        <v>500</v>
      </c>
      <c r="F254" s="10" t="s">
        <v>125</v>
      </c>
      <c r="G254" s="10" t="s">
        <v>1072</v>
      </c>
      <c r="H254" s="10"/>
      <c r="I254" s="10"/>
      <c r="J254" s="10"/>
      <c r="K254" s="10"/>
      <c r="L254" s="10" t="s">
        <v>3</v>
      </c>
      <c r="M254" s="10" t="s">
        <v>1032</v>
      </c>
      <c r="N254" s="11">
        <v>7781793</v>
      </c>
      <c r="O254" s="10" t="s">
        <v>0</v>
      </c>
      <c r="P254" s="10"/>
      <c r="Q254" s="10"/>
      <c r="R254" s="10" t="s">
        <v>481</v>
      </c>
      <c r="S254" s="10" t="s">
        <v>1020</v>
      </c>
      <c r="T254" s="10"/>
      <c r="U254" s="10">
        <v>2026</v>
      </c>
      <c r="V254" s="12" t="s">
        <v>0</v>
      </c>
      <c r="W254" s="10"/>
      <c r="X254" s="10"/>
      <c r="Y254" s="10"/>
      <c r="Z254" s="10"/>
    </row>
    <row r="255" spans="1:26">
      <c r="A255" s="7"/>
      <c r="B255" s="7" t="s">
        <v>1015</v>
      </c>
      <c r="C255" s="7">
        <v>1</v>
      </c>
      <c r="D255" s="7">
        <v>1</v>
      </c>
      <c r="E255" s="7">
        <f>Table2[[#This Row],[UnitValue]]*Table2[[#This Row],[Qty]]</f>
        <v>1</v>
      </c>
      <c r="F255" s="7" t="s">
        <v>1068</v>
      </c>
      <c r="G255" s="7" t="s">
        <v>1071</v>
      </c>
      <c r="H255" s="7"/>
      <c r="I255" s="7"/>
      <c r="J255" s="7"/>
      <c r="K255" s="7"/>
      <c r="L255" s="7" t="s">
        <v>264</v>
      </c>
      <c r="M255" s="7" t="s">
        <v>1070</v>
      </c>
      <c r="N255" s="8"/>
      <c r="O255" s="7" t="s">
        <v>935</v>
      </c>
      <c r="P255" s="7"/>
      <c r="Q255" s="7"/>
      <c r="R255" s="7"/>
      <c r="S255" s="7"/>
      <c r="T255" s="7"/>
      <c r="U255" s="7"/>
      <c r="V255" s="9" t="s">
        <v>0</v>
      </c>
      <c r="W255" s="7"/>
      <c r="X255" s="7"/>
      <c r="Y255" s="7"/>
      <c r="Z255" s="7"/>
    </row>
    <row r="256" spans="1:26">
      <c r="A256" s="10"/>
      <c r="B256" s="10" t="s">
        <v>1015</v>
      </c>
      <c r="C256" s="10">
        <v>1</v>
      </c>
      <c r="D256" s="10">
        <v>1</v>
      </c>
      <c r="E256" s="7">
        <f>Table2[[#This Row],[UnitValue]]*Table2[[#This Row],[Qty]]</f>
        <v>1</v>
      </c>
      <c r="F256" s="10"/>
      <c r="G256" s="10"/>
      <c r="H256" s="10"/>
      <c r="I256" s="10"/>
      <c r="J256" s="10"/>
      <c r="K256" s="10"/>
      <c r="L256" s="10" t="s">
        <v>264</v>
      </c>
      <c r="M256" s="10" t="s">
        <v>1069</v>
      </c>
      <c r="N256" s="11"/>
      <c r="O256" s="10" t="s">
        <v>935</v>
      </c>
      <c r="P256" s="10"/>
      <c r="Q256" s="10"/>
      <c r="R256" s="10"/>
      <c r="S256" s="10"/>
      <c r="T256" s="10"/>
      <c r="U256" s="10"/>
      <c r="V256" s="12" t="s">
        <v>0</v>
      </c>
      <c r="W256" s="10"/>
      <c r="X256" s="10"/>
      <c r="Y256" s="10"/>
      <c r="Z256" s="10"/>
    </row>
    <row r="257" spans="1:26">
      <c r="A257" s="7"/>
      <c r="B257" s="7" t="s">
        <v>1015</v>
      </c>
      <c r="C257" s="7">
        <v>1</v>
      </c>
      <c r="D257" s="7">
        <v>1</v>
      </c>
      <c r="E257" s="7">
        <f>Table2[[#This Row],[UnitValue]]*Table2[[#This Row],[Qty]]</f>
        <v>1</v>
      </c>
      <c r="F257" s="7" t="s">
        <v>1068</v>
      </c>
      <c r="G257" s="7"/>
      <c r="H257" s="7"/>
      <c r="I257" s="7"/>
      <c r="J257" s="7"/>
      <c r="K257" s="7"/>
      <c r="L257" s="7" t="s">
        <v>264</v>
      </c>
      <c r="M257" s="7" t="s">
        <v>1067</v>
      </c>
      <c r="N257" s="8"/>
      <c r="O257" s="7" t="s">
        <v>935</v>
      </c>
      <c r="P257" s="7"/>
      <c r="Q257" s="7"/>
      <c r="R257" s="7"/>
      <c r="S257" s="7"/>
      <c r="T257" s="7"/>
      <c r="U257" s="7"/>
      <c r="V257" s="9" t="s">
        <v>0</v>
      </c>
      <c r="W257" s="7"/>
      <c r="X257" s="7"/>
      <c r="Y257" s="7"/>
      <c r="Z257" s="7"/>
    </row>
    <row r="258" spans="1:26">
      <c r="A258" s="10"/>
      <c r="B258" s="10" t="s">
        <v>1015</v>
      </c>
      <c r="C258" s="10">
        <v>1</v>
      </c>
      <c r="D258" s="10">
        <v>50</v>
      </c>
      <c r="E258" s="7">
        <f>Table2[[#This Row],[UnitValue]]*Table2[[#This Row],[Qty]]</f>
        <v>50</v>
      </c>
      <c r="F258" s="10" t="s">
        <v>696</v>
      </c>
      <c r="G258" s="10"/>
      <c r="H258" s="10"/>
      <c r="I258" s="10"/>
      <c r="J258" s="10"/>
      <c r="K258" s="10"/>
      <c r="L258" s="10" t="s">
        <v>264</v>
      </c>
      <c r="M258" s="10" t="s">
        <v>1066</v>
      </c>
      <c r="N258" s="11"/>
      <c r="O258" s="10" t="s">
        <v>262</v>
      </c>
      <c r="P258" s="10"/>
      <c r="Q258" s="10"/>
      <c r="R258" s="10"/>
      <c r="S258" s="10"/>
      <c r="T258" s="10"/>
      <c r="U258" s="10"/>
      <c r="V258" s="12" t="s">
        <v>0</v>
      </c>
      <c r="W258" s="12"/>
      <c r="X258" s="10"/>
      <c r="Y258" s="10"/>
      <c r="Z258" s="10"/>
    </row>
    <row r="259" spans="1:26" hidden="1">
      <c r="A259" s="76" t="s">
        <v>1065</v>
      </c>
      <c r="B259" s="7" t="s">
        <v>1015</v>
      </c>
      <c r="C259" s="7">
        <v>1</v>
      </c>
      <c r="D259" s="7">
        <v>15000</v>
      </c>
      <c r="E259" s="7">
        <f>Table2[[#This Row],[UnitValue]]*Table2[[#This Row],[Qty]]</f>
        <v>15000</v>
      </c>
      <c r="F259" s="7" t="s">
        <v>1064</v>
      </c>
      <c r="G259" s="7" t="s">
        <v>1063</v>
      </c>
      <c r="H259" s="7" t="s">
        <v>5</v>
      </c>
      <c r="I259" s="7" t="s">
        <v>5</v>
      </c>
      <c r="J259" s="7" t="s">
        <v>270</v>
      </c>
      <c r="K259" s="7" t="s">
        <v>117</v>
      </c>
      <c r="L259" s="7" t="s">
        <v>1017</v>
      </c>
      <c r="M259" s="7" t="s">
        <v>1062</v>
      </c>
      <c r="N259" s="8"/>
      <c r="O259" s="7" t="s">
        <v>262</v>
      </c>
      <c r="P259" s="7"/>
      <c r="Q259" s="7"/>
      <c r="R259" s="7"/>
      <c r="S259" s="7" t="s">
        <v>986</v>
      </c>
      <c r="T259" s="7">
        <v>1987</v>
      </c>
      <c r="U259" s="7">
        <f>T259+50</f>
        <v>2037</v>
      </c>
      <c r="V259" s="9" t="s">
        <v>0</v>
      </c>
      <c r="W259" s="9"/>
      <c r="X259" s="7"/>
      <c r="Y259" s="7"/>
      <c r="Z259" s="7"/>
    </row>
    <row r="260" spans="1:26" hidden="1">
      <c r="A260" s="76" t="s">
        <v>1061</v>
      </c>
      <c r="B260" s="10" t="s">
        <v>1015</v>
      </c>
      <c r="C260" s="10">
        <v>1</v>
      </c>
      <c r="D260" s="10">
        <v>2000</v>
      </c>
      <c r="E260" s="7">
        <f>Table2[[#This Row],[UnitValue]]*Table2[[#This Row],[Qty]]</f>
        <v>2000</v>
      </c>
      <c r="F260" s="10" t="s">
        <v>1060</v>
      </c>
      <c r="G260" s="10" t="s">
        <v>1059</v>
      </c>
      <c r="H260" s="10" t="s">
        <v>5</v>
      </c>
      <c r="I260" s="10" t="s">
        <v>5</v>
      </c>
      <c r="J260" s="10" t="s">
        <v>270</v>
      </c>
      <c r="K260" s="10" t="s">
        <v>117</v>
      </c>
      <c r="L260" s="10" t="s">
        <v>1017</v>
      </c>
      <c r="M260" s="10" t="s">
        <v>1058</v>
      </c>
      <c r="N260" s="11"/>
      <c r="O260" s="10" t="s">
        <v>262</v>
      </c>
      <c r="P260" s="10"/>
      <c r="Q260" s="10"/>
      <c r="R260" s="10"/>
      <c r="S260" s="10"/>
      <c r="T260" s="10"/>
      <c r="U260" s="10">
        <v>2025</v>
      </c>
      <c r="V260" s="12" t="s">
        <v>0</v>
      </c>
      <c r="W260" s="12"/>
      <c r="X260" s="10"/>
      <c r="Y260" s="10"/>
      <c r="Z260" s="10"/>
    </row>
    <row r="261" spans="1:26" hidden="1">
      <c r="A261" s="7"/>
      <c r="B261" s="7" t="s">
        <v>1015</v>
      </c>
      <c r="C261" s="7">
        <v>1</v>
      </c>
      <c r="D261" s="7">
        <v>500</v>
      </c>
      <c r="E261" s="7">
        <f>Table2[[#This Row],[UnitValue]]*Table2[[#This Row],[Qty]]</f>
        <v>500</v>
      </c>
      <c r="F261" s="7"/>
      <c r="G261" s="7"/>
      <c r="H261" s="7" t="s">
        <v>5</v>
      </c>
      <c r="I261" s="7" t="s">
        <v>5</v>
      </c>
      <c r="J261" s="7" t="s">
        <v>270</v>
      </c>
      <c r="K261" s="7" t="s">
        <v>117</v>
      </c>
      <c r="L261" s="7" t="s">
        <v>1017</v>
      </c>
      <c r="M261" s="7" t="s">
        <v>1057</v>
      </c>
      <c r="N261" s="8"/>
      <c r="O261" s="7" t="s">
        <v>262</v>
      </c>
      <c r="P261" s="7"/>
      <c r="Q261" s="7"/>
      <c r="R261" s="7"/>
      <c r="S261" s="7"/>
      <c r="T261" s="7"/>
      <c r="U261" s="7"/>
      <c r="V261" s="9" t="s">
        <v>0</v>
      </c>
      <c r="W261" s="9"/>
      <c r="X261" s="7"/>
      <c r="Y261" s="7"/>
      <c r="Z261" s="7"/>
    </row>
    <row r="262" spans="1:26" hidden="1">
      <c r="A262" s="76" t="s">
        <v>1056</v>
      </c>
      <c r="B262" s="10" t="s">
        <v>1015</v>
      </c>
      <c r="C262" s="10">
        <v>1</v>
      </c>
      <c r="D262" s="10">
        <v>5000</v>
      </c>
      <c r="E262" s="7">
        <f>Table2[[#This Row],[UnitValue]]*Table2[[#This Row],[Qty]]</f>
        <v>5000</v>
      </c>
      <c r="F262" s="10" t="s">
        <v>1055</v>
      </c>
      <c r="G262" s="10" t="s">
        <v>1054</v>
      </c>
      <c r="H262" s="10" t="s">
        <v>5</v>
      </c>
      <c r="I262" s="10" t="s">
        <v>5</v>
      </c>
      <c r="J262" s="10" t="s">
        <v>270</v>
      </c>
      <c r="K262" s="10" t="s">
        <v>117</v>
      </c>
      <c r="L262" s="10" t="s">
        <v>1017</v>
      </c>
      <c r="M262" s="10" t="s">
        <v>1053</v>
      </c>
      <c r="N262" s="11"/>
      <c r="O262" s="10" t="s">
        <v>262</v>
      </c>
      <c r="P262" s="17">
        <v>35643</v>
      </c>
      <c r="Q262" s="10"/>
      <c r="R262" s="10"/>
      <c r="S262" s="10"/>
      <c r="T262" s="10"/>
      <c r="U262" s="10">
        <v>2050</v>
      </c>
      <c r="V262" s="12" t="s">
        <v>0</v>
      </c>
      <c r="W262" s="12"/>
      <c r="X262" s="10"/>
      <c r="Y262" s="10"/>
      <c r="Z262" s="10"/>
    </row>
    <row r="263" spans="1:26" hidden="1">
      <c r="A263" s="76" t="s">
        <v>1052</v>
      </c>
      <c r="B263" s="7" t="s">
        <v>1015</v>
      </c>
      <c r="C263" s="7">
        <v>1</v>
      </c>
      <c r="D263" s="7">
        <v>1500</v>
      </c>
      <c r="E263" s="7">
        <f>Table2[[#This Row],[UnitValue]]*Table2[[#This Row],[Qty]]</f>
        <v>1500</v>
      </c>
      <c r="F263" s="7" t="s">
        <v>1051</v>
      </c>
      <c r="G263" s="7">
        <v>122</v>
      </c>
      <c r="H263" s="7" t="s">
        <v>5</v>
      </c>
      <c r="I263" s="7" t="s">
        <v>5</v>
      </c>
      <c r="J263" s="7" t="s">
        <v>270</v>
      </c>
      <c r="K263" s="7" t="s">
        <v>117</v>
      </c>
      <c r="L263" s="7" t="s">
        <v>1017</v>
      </c>
      <c r="M263" s="7" t="s">
        <v>1050</v>
      </c>
      <c r="N263" s="8"/>
      <c r="O263" s="7" t="s">
        <v>262</v>
      </c>
      <c r="P263" s="19">
        <v>35643</v>
      </c>
      <c r="Q263" s="7"/>
      <c r="R263" s="7"/>
      <c r="S263" s="7"/>
      <c r="T263" s="7"/>
      <c r="U263" s="7">
        <v>2050</v>
      </c>
      <c r="V263" s="9" t="s">
        <v>0</v>
      </c>
      <c r="W263" s="9"/>
      <c r="X263" s="7"/>
      <c r="Y263" s="7"/>
      <c r="Z263" s="7"/>
    </row>
    <row r="264" spans="1:26" hidden="1">
      <c r="A264" s="10"/>
      <c r="B264" s="10" t="s">
        <v>1015</v>
      </c>
      <c r="C264" s="10">
        <v>1</v>
      </c>
      <c r="D264" s="10">
        <v>100</v>
      </c>
      <c r="E264" s="7">
        <f>Table2[[#This Row],[UnitValue]]*Table2[[#This Row],[Qty]]</f>
        <v>100</v>
      </c>
      <c r="F264" s="10" t="s">
        <v>696</v>
      </c>
      <c r="G264" s="10" t="s">
        <v>1049</v>
      </c>
      <c r="H264" s="10" t="s">
        <v>5</v>
      </c>
      <c r="I264" s="10" t="s">
        <v>5</v>
      </c>
      <c r="J264" s="10" t="s">
        <v>639</v>
      </c>
      <c r="K264" s="10" t="s">
        <v>639</v>
      </c>
      <c r="L264" s="10" t="s">
        <v>1017</v>
      </c>
      <c r="M264" s="10" t="s">
        <v>1044</v>
      </c>
      <c r="N264" s="11" t="s">
        <v>481</v>
      </c>
      <c r="O264" s="10" t="s">
        <v>0</v>
      </c>
      <c r="P264" s="10"/>
      <c r="Q264" s="10"/>
      <c r="R264" s="10"/>
      <c r="S264" s="10" t="s">
        <v>1048</v>
      </c>
      <c r="T264" s="10"/>
      <c r="U264" s="10">
        <v>1997</v>
      </c>
      <c r="V264" s="12" t="s">
        <v>0</v>
      </c>
      <c r="W264" s="10"/>
      <c r="X264" s="10"/>
      <c r="Y264" s="10"/>
      <c r="Z264" s="10"/>
    </row>
    <row r="265" spans="1:26" hidden="1">
      <c r="A265" s="7"/>
      <c r="B265" s="7" t="s">
        <v>1015</v>
      </c>
      <c r="C265" s="7">
        <v>1</v>
      </c>
      <c r="D265" s="7">
        <v>3000</v>
      </c>
      <c r="E265" s="7">
        <f>Table2[[#This Row],[UnitValue]]*Table2[[#This Row],[Qty]]</f>
        <v>3000</v>
      </c>
      <c r="F265" s="7" t="s">
        <v>1047</v>
      </c>
      <c r="G265" s="7">
        <v>2000</v>
      </c>
      <c r="H265" s="7"/>
      <c r="I265" s="7"/>
      <c r="J265" s="7"/>
      <c r="K265" s="7"/>
      <c r="L265" s="7" t="s">
        <v>1017</v>
      </c>
      <c r="M265" s="7" t="s">
        <v>1044</v>
      </c>
      <c r="N265" s="8"/>
      <c r="O265" s="7" t="s">
        <v>935</v>
      </c>
      <c r="P265" s="7"/>
      <c r="Q265" s="7"/>
      <c r="R265" s="7"/>
      <c r="S265" s="7"/>
      <c r="T265" s="7"/>
      <c r="U265" s="7"/>
      <c r="V265" s="9" t="s">
        <v>0</v>
      </c>
      <c r="W265" s="7"/>
      <c r="X265" s="7"/>
      <c r="Y265" s="7"/>
      <c r="Z265" s="7"/>
    </row>
    <row r="266" spans="1:26" hidden="1">
      <c r="A266" s="72" t="s">
        <v>1046</v>
      </c>
      <c r="B266" s="10" t="s">
        <v>1015</v>
      </c>
      <c r="C266" s="10">
        <v>1</v>
      </c>
      <c r="D266" s="49">
        <v>3500</v>
      </c>
      <c r="E266" s="50">
        <f>Table2[[#This Row],[UnitValue]]*Table2[[#This Row],[Qty]]</f>
        <v>3500</v>
      </c>
      <c r="F266" s="10" t="s">
        <v>696</v>
      </c>
      <c r="G266" s="10" t="s">
        <v>1045</v>
      </c>
      <c r="H266" s="10" t="s">
        <v>114</v>
      </c>
      <c r="I266" s="10">
        <v>1</v>
      </c>
      <c r="J266" s="10" t="s">
        <v>5</v>
      </c>
      <c r="K266" s="10" t="s">
        <v>117</v>
      </c>
      <c r="L266" s="10" t="s">
        <v>1017</v>
      </c>
      <c r="M266" s="10" t="s">
        <v>1044</v>
      </c>
      <c r="N266" s="11" t="s">
        <v>1043</v>
      </c>
      <c r="O266" s="10" t="s">
        <v>262</v>
      </c>
      <c r="P266" s="10"/>
      <c r="Q266" s="10"/>
      <c r="R266" s="10"/>
      <c r="S266" s="10" t="s">
        <v>1042</v>
      </c>
      <c r="T266" s="10">
        <v>2000</v>
      </c>
      <c r="U266" s="10">
        <v>2020</v>
      </c>
      <c r="V266" s="12" t="s">
        <v>0</v>
      </c>
      <c r="W266" s="12"/>
      <c r="X266" s="10"/>
      <c r="Y266" s="10"/>
      <c r="Z266" s="10"/>
    </row>
    <row r="267" spans="1:26" hidden="1">
      <c r="A267" s="7"/>
      <c r="B267" s="7" t="s">
        <v>1015</v>
      </c>
      <c r="C267" s="7">
        <v>1</v>
      </c>
      <c r="D267" s="7">
        <v>100</v>
      </c>
      <c r="E267" s="7">
        <f>Table2[[#This Row],[UnitValue]]*Table2[[#This Row],[Qty]]</f>
        <v>100</v>
      </c>
      <c r="F267" s="7" t="s">
        <v>696</v>
      </c>
      <c r="G267" s="7" t="s">
        <v>1041</v>
      </c>
      <c r="H267" s="7" t="s">
        <v>1648</v>
      </c>
      <c r="I267" s="7"/>
      <c r="J267" s="7"/>
      <c r="K267" s="7"/>
      <c r="L267" s="7" t="s">
        <v>1017</v>
      </c>
      <c r="M267" s="7" t="s">
        <v>1040</v>
      </c>
      <c r="N267" s="8"/>
      <c r="O267" s="7" t="s">
        <v>0</v>
      </c>
      <c r="P267" s="7"/>
      <c r="Q267" s="7"/>
      <c r="R267" s="7"/>
      <c r="S267" s="7"/>
      <c r="T267" s="7"/>
      <c r="U267" s="7"/>
      <c r="V267" s="9" t="s">
        <v>0</v>
      </c>
      <c r="W267" s="7"/>
      <c r="X267" s="7"/>
      <c r="Y267" s="7"/>
      <c r="Z267" s="7"/>
    </row>
    <row r="268" spans="1:26" hidden="1">
      <c r="A268" s="76" t="s">
        <v>1039</v>
      </c>
      <c r="B268" s="10" t="s">
        <v>1015</v>
      </c>
      <c r="C268" s="10">
        <v>1</v>
      </c>
      <c r="D268" s="10">
        <v>850</v>
      </c>
      <c r="E268" s="7">
        <f>Table2[[#This Row],[UnitValue]]*Table2[[#This Row],[Qty]]</f>
        <v>850</v>
      </c>
      <c r="F268" s="10" t="s">
        <v>1038</v>
      </c>
      <c r="G268" s="10" t="s">
        <v>1037</v>
      </c>
      <c r="H268" s="20" t="s">
        <v>1678</v>
      </c>
      <c r="I268" s="20" t="s">
        <v>5</v>
      </c>
      <c r="J268" s="20" t="s">
        <v>270</v>
      </c>
      <c r="K268" s="10" t="s">
        <v>117</v>
      </c>
      <c r="L268" s="10" t="s">
        <v>3</v>
      </c>
      <c r="M268" s="10" t="s">
        <v>1032</v>
      </c>
      <c r="N268" s="11">
        <v>972733427</v>
      </c>
      <c r="O268" s="10" t="s">
        <v>0</v>
      </c>
      <c r="P268" s="10"/>
      <c r="Q268" s="10"/>
      <c r="R268" s="10"/>
      <c r="S268" s="10" t="s">
        <v>1036</v>
      </c>
      <c r="T268" s="10"/>
      <c r="U268" s="10">
        <v>2017</v>
      </c>
      <c r="V268" s="12" t="s">
        <v>262</v>
      </c>
      <c r="W268" s="12">
        <v>2023</v>
      </c>
      <c r="X268" s="10">
        <v>0</v>
      </c>
      <c r="Y268" s="10"/>
      <c r="Z268" s="10" t="s">
        <v>1525</v>
      </c>
    </row>
    <row r="269" spans="1:26" hidden="1">
      <c r="A269" s="76" t="s">
        <v>1035</v>
      </c>
      <c r="B269" s="7" t="s">
        <v>1015</v>
      </c>
      <c r="C269" s="7">
        <v>1</v>
      </c>
      <c r="D269" s="7">
        <v>220</v>
      </c>
      <c r="E269" s="7">
        <f>Table2[[#This Row],[UnitValue]]*Table2[[#This Row],[Qty]]</f>
        <v>220</v>
      </c>
      <c r="F269" s="7" t="s">
        <v>1034</v>
      </c>
      <c r="G269" s="7" t="s">
        <v>1033</v>
      </c>
      <c r="H269" s="21" t="s">
        <v>5</v>
      </c>
      <c r="I269" s="21" t="s">
        <v>5</v>
      </c>
      <c r="J269" s="21" t="s">
        <v>270</v>
      </c>
      <c r="K269" s="7" t="s">
        <v>117</v>
      </c>
      <c r="L269" s="7" t="s">
        <v>3</v>
      </c>
      <c r="M269" s="7" t="s">
        <v>1032</v>
      </c>
      <c r="N269" s="8" t="s">
        <v>1031</v>
      </c>
      <c r="O269" s="7" t="s">
        <v>262</v>
      </c>
      <c r="P269" s="7"/>
      <c r="Q269" s="7"/>
      <c r="R269" s="7"/>
      <c r="S269" s="7"/>
      <c r="T269" s="7"/>
      <c r="U269" s="7" t="s">
        <v>1030</v>
      </c>
      <c r="V269" s="9" t="s">
        <v>0</v>
      </c>
      <c r="W269" s="9"/>
      <c r="X269" s="7"/>
      <c r="Y269" s="7"/>
      <c r="Z269" s="7"/>
    </row>
    <row r="270" spans="1:26" hidden="1">
      <c r="A270" s="76" t="s">
        <v>1029</v>
      </c>
      <c r="B270" s="10" t="s">
        <v>1015</v>
      </c>
      <c r="C270" s="10">
        <v>1</v>
      </c>
      <c r="D270" s="10">
        <v>850</v>
      </c>
      <c r="E270" s="7">
        <f>Table2[[#This Row],[UnitValue]]*Table2[[#This Row],[Qty]]</f>
        <v>850</v>
      </c>
      <c r="F270" s="10" t="s">
        <v>1028</v>
      </c>
      <c r="G270" s="10" t="s">
        <v>1027</v>
      </c>
      <c r="H270" s="20" t="s">
        <v>5</v>
      </c>
      <c r="I270" s="20" t="s">
        <v>5</v>
      </c>
      <c r="J270" s="20" t="s">
        <v>270</v>
      </c>
      <c r="K270" s="10" t="s">
        <v>117</v>
      </c>
      <c r="L270" s="10" t="s">
        <v>3</v>
      </c>
      <c r="M270" s="10" t="s">
        <v>1026</v>
      </c>
      <c r="N270" s="11" t="s">
        <v>1025</v>
      </c>
      <c r="O270" s="10" t="s">
        <v>262</v>
      </c>
      <c r="P270" s="10"/>
      <c r="Q270" s="10"/>
      <c r="R270" s="10"/>
      <c r="S270" s="10" t="s">
        <v>547</v>
      </c>
      <c r="T270" s="10"/>
      <c r="U270" s="10">
        <v>2019</v>
      </c>
      <c r="V270" s="12" t="s">
        <v>0</v>
      </c>
      <c r="W270" s="12"/>
      <c r="X270" s="10"/>
      <c r="Y270" s="10"/>
      <c r="Z270" s="10"/>
    </row>
    <row r="271" spans="1:26" hidden="1">
      <c r="A271" s="7"/>
      <c r="B271" s="7" t="s">
        <v>1015</v>
      </c>
      <c r="C271" s="7">
        <v>1</v>
      </c>
      <c r="D271" s="7">
        <v>400</v>
      </c>
      <c r="E271" s="7">
        <f>Table2[[#This Row],[UnitValue]]*Table2[[#This Row],[Qty]]</f>
        <v>400</v>
      </c>
      <c r="F271" s="7" t="s">
        <v>1024</v>
      </c>
      <c r="G271" s="7" t="s">
        <v>1023</v>
      </c>
      <c r="H271" s="21" t="s">
        <v>5</v>
      </c>
      <c r="I271" s="21" t="s">
        <v>5</v>
      </c>
      <c r="J271" s="21" t="s">
        <v>689</v>
      </c>
      <c r="K271" s="7" t="s">
        <v>689</v>
      </c>
      <c r="L271" s="7" t="s">
        <v>121</v>
      </c>
      <c r="M271" s="7" t="s">
        <v>1022</v>
      </c>
      <c r="N271" s="8" t="s">
        <v>1021</v>
      </c>
      <c r="O271" s="7" t="s">
        <v>935</v>
      </c>
      <c r="P271" s="7"/>
      <c r="Q271" s="7"/>
      <c r="R271" s="7"/>
      <c r="S271" s="7" t="s">
        <v>1020</v>
      </c>
      <c r="T271" s="7">
        <v>1996</v>
      </c>
      <c r="U271" s="7"/>
      <c r="V271" s="9" t="s">
        <v>0</v>
      </c>
      <c r="W271" s="7"/>
      <c r="X271" s="7"/>
      <c r="Y271" s="7"/>
      <c r="Z271" s="7"/>
    </row>
    <row r="272" spans="1:26" hidden="1">
      <c r="A272" s="76" t="s">
        <v>1019</v>
      </c>
      <c r="B272" s="10" t="s">
        <v>1015</v>
      </c>
      <c r="C272" s="10">
        <v>1</v>
      </c>
      <c r="D272" s="10">
        <v>300</v>
      </c>
      <c r="E272" s="7">
        <f>Table2[[#This Row],[UnitValue]]*Table2[[#This Row],[Qty]]</f>
        <v>300</v>
      </c>
      <c r="F272" s="10"/>
      <c r="G272" s="10" t="s">
        <v>1018</v>
      </c>
      <c r="H272" s="10" t="s">
        <v>5</v>
      </c>
      <c r="I272" s="10" t="s">
        <v>5</v>
      </c>
      <c r="J272" s="10" t="s">
        <v>639</v>
      </c>
      <c r="K272" s="10" t="s">
        <v>639</v>
      </c>
      <c r="L272" s="10" t="s">
        <v>1017</v>
      </c>
      <c r="M272" s="10" t="s">
        <v>1016</v>
      </c>
      <c r="N272" s="11"/>
      <c r="O272" s="10" t="s">
        <v>262</v>
      </c>
      <c r="P272" s="10"/>
      <c r="Q272" s="10"/>
      <c r="R272" s="10"/>
      <c r="S272" s="10" t="s">
        <v>547</v>
      </c>
      <c r="T272" s="10"/>
      <c r="U272" s="10"/>
      <c r="V272" s="12" t="s">
        <v>0</v>
      </c>
      <c r="W272" s="12"/>
      <c r="X272" s="10"/>
      <c r="Y272" s="10"/>
      <c r="Z272" s="10"/>
    </row>
    <row r="273" spans="1:26">
      <c r="A273" s="7"/>
      <c r="B273" s="7" t="s">
        <v>1015</v>
      </c>
      <c r="C273" s="7">
        <v>1</v>
      </c>
      <c r="D273" s="7">
        <v>150</v>
      </c>
      <c r="E273" s="7">
        <f>Table2[[#This Row],[UnitValue]]*Table2[[#This Row],[Qty]]</f>
        <v>150</v>
      </c>
      <c r="F273" s="7"/>
      <c r="G273" s="7" t="s">
        <v>1014</v>
      </c>
      <c r="H273" s="7" t="s">
        <v>5</v>
      </c>
      <c r="I273" s="7" t="s">
        <v>5</v>
      </c>
      <c r="J273" s="7" t="s">
        <v>639</v>
      </c>
      <c r="K273" s="7" t="s">
        <v>639</v>
      </c>
      <c r="L273" s="7" t="s">
        <v>70</v>
      </c>
      <c r="M273" s="7" t="s">
        <v>1013</v>
      </c>
      <c r="N273" s="8"/>
      <c r="O273" s="7" t="s">
        <v>262</v>
      </c>
      <c r="P273" s="7"/>
      <c r="Q273" s="7"/>
      <c r="R273" s="7"/>
      <c r="S273" s="7" t="s">
        <v>547</v>
      </c>
      <c r="T273" s="7"/>
      <c r="U273" s="7"/>
      <c r="V273" s="9" t="s">
        <v>0</v>
      </c>
      <c r="W273" s="9"/>
      <c r="X273" s="7"/>
      <c r="Y273" s="7"/>
      <c r="Z273" s="7"/>
    </row>
    <row r="274" spans="1:26" hidden="1">
      <c r="A274" s="10" t="s">
        <v>1012</v>
      </c>
      <c r="B274" s="10" t="s">
        <v>25</v>
      </c>
      <c r="C274" s="10">
        <v>1</v>
      </c>
      <c r="D274" s="10">
        <v>1500</v>
      </c>
      <c r="E274" s="7">
        <f>Table2[[#This Row],[UnitValue]]*Table2[[#This Row],[Qty]]</f>
        <v>1500</v>
      </c>
      <c r="F274" s="10"/>
      <c r="G274" s="10" t="s">
        <v>1011</v>
      </c>
      <c r="H274" s="20" t="s">
        <v>5</v>
      </c>
      <c r="I274" s="20" t="s">
        <v>22</v>
      </c>
      <c r="J274" s="20" t="s">
        <v>22</v>
      </c>
      <c r="K274" s="10" t="s">
        <v>40</v>
      </c>
      <c r="L274" s="10" t="s">
        <v>110</v>
      </c>
      <c r="M274" s="10" t="s">
        <v>1573</v>
      </c>
      <c r="N274" s="11" t="s">
        <v>37</v>
      </c>
      <c r="O274" s="10" t="s">
        <v>262</v>
      </c>
      <c r="P274" s="10"/>
      <c r="Q274" s="10"/>
      <c r="R274" s="10"/>
      <c r="S274" s="10" t="s">
        <v>1010</v>
      </c>
      <c r="T274" s="10"/>
      <c r="U274" s="10">
        <v>2020</v>
      </c>
      <c r="V274" s="12" t="s">
        <v>0</v>
      </c>
      <c r="W274" s="12"/>
      <c r="X274" s="10"/>
      <c r="Y274" s="10"/>
      <c r="Z274" s="10"/>
    </row>
    <row r="275" spans="1:26" hidden="1">
      <c r="A275" s="7"/>
      <c r="B275" s="7" t="s">
        <v>25</v>
      </c>
      <c r="C275" s="7">
        <v>1</v>
      </c>
      <c r="D275" s="7">
        <v>1</v>
      </c>
      <c r="E275" s="7">
        <f>Table2[[#This Row],[UnitValue]]*Table2[[#This Row],[Qty]]</f>
        <v>1</v>
      </c>
      <c r="F275" s="7"/>
      <c r="G275" s="7"/>
      <c r="H275" s="7"/>
      <c r="I275" s="7"/>
      <c r="J275" s="7"/>
      <c r="K275" s="7"/>
      <c r="L275" s="7" t="s">
        <v>1001</v>
      </c>
      <c r="M275" s="7" t="s">
        <v>1009</v>
      </c>
      <c r="N275" s="8"/>
      <c r="O275" s="7" t="s">
        <v>935</v>
      </c>
      <c r="P275" s="7"/>
      <c r="Q275" s="7"/>
      <c r="R275" s="7"/>
      <c r="S275" s="7"/>
      <c r="T275" s="7"/>
      <c r="U275" s="7">
        <v>2050</v>
      </c>
      <c r="V275" s="9" t="s">
        <v>0</v>
      </c>
      <c r="W275" s="7"/>
      <c r="X275" s="7"/>
      <c r="Y275" s="7"/>
      <c r="Z275" s="7"/>
    </row>
    <row r="276" spans="1:26" hidden="1">
      <c r="A276" s="10"/>
      <c r="B276" s="10" t="s">
        <v>25</v>
      </c>
      <c r="C276" s="10">
        <v>1</v>
      </c>
      <c r="D276" s="10">
        <v>1</v>
      </c>
      <c r="E276" s="7">
        <f>Table2[[#This Row],[UnitValue]]*Table2[[#This Row],[Qty]]</f>
        <v>1</v>
      </c>
      <c r="F276" s="10"/>
      <c r="G276" s="10"/>
      <c r="H276" s="10"/>
      <c r="I276" s="10"/>
      <c r="J276" s="10"/>
      <c r="K276" s="10"/>
      <c r="L276" s="10" t="s">
        <v>1001</v>
      </c>
      <c r="M276" s="10" t="s">
        <v>1008</v>
      </c>
      <c r="N276" s="11"/>
      <c r="O276" s="10" t="s">
        <v>935</v>
      </c>
      <c r="P276" s="10"/>
      <c r="Q276" s="10"/>
      <c r="R276" s="10"/>
      <c r="S276" s="10"/>
      <c r="T276" s="10"/>
      <c r="U276" s="10">
        <v>2050</v>
      </c>
      <c r="V276" s="12" t="s">
        <v>0</v>
      </c>
      <c r="W276" s="10"/>
      <c r="X276" s="10"/>
      <c r="Y276" s="10"/>
      <c r="Z276" s="10"/>
    </row>
    <row r="277" spans="1:26" hidden="1">
      <c r="A277" s="7"/>
      <c r="B277" s="7" t="s">
        <v>25</v>
      </c>
      <c r="C277" s="7">
        <v>1</v>
      </c>
      <c r="D277" s="7">
        <v>1</v>
      </c>
      <c r="E277" s="7">
        <f>Table2[[#This Row],[UnitValue]]*Table2[[#This Row],[Qty]]</f>
        <v>1</v>
      </c>
      <c r="F277" s="7"/>
      <c r="G277" s="7"/>
      <c r="H277" s="7"/>
      <c r="I277" s="7"/>
      <c r="J277" s="7"/>
      <c r="K277" s="7"/>
      <c r="L277" s="7" t="s">
        <v>1001</v>
      </c>
      <c r="M277" s="7" t="s">
        <v>1007</v>
      </c>
      <c r="N277" s="8"/>
      <c r="O277" s="7" t="s">
        <v>935</v>
      </c>
      <c r="P277" s="7"/>
      <c r="Q277" s="7"/>
      <c r="R277" s="7"/>
      <c r="S277" s="7"/>
      <c r="T277" s="7"/>
      <c r="U277" s="7">
        <v>2050</v>
      </c>
      <c r="V277" s="9" t="s">
        <v>0</v>
      </c>
      <c r="W277" s="7"/>
      <c r="X277" s="7"/>
      <c r="Y277" s="7"/>
      <c r="Z277" s="7"/>
    </row>
    <row r="278" spans="1:26" hidden="1">
      <c r="A278" s="10"/>
      <c r="B278" s="10" t="s">
        <v>25</v>
      </c>
      <c r="C278" s="10">
        <v>1</v>
      </c>
      <c r="D278" s="10">
        <v>1</v>
      </c>
      <c r="E278" s="7">
        <f>Table2[[#This Row],[UnitValue]]*Table2[[#This Row],[Qty]]</f>
        <v>1</v>
      </c>
      <c r="F278" s="10"/>
      <c r="G278" s="10"/>
      <c r="H278" s="10"/>
      <c r="I278" s="10"/>
      <c r="J278" s="10"/>
      <c r="K278" s="10"/>
      <c r="L278" s="10" t="s">
        <v>1001</v>
      </c>
      <c r="M278" s="10" t="s">
        <v>1006</v>
      </c>
      <c r="N278" s="11"/>
      <c r="O278" s="10" t="s">
        <v>935</v>
      </c>
      <c r="P278" s="10"/>
      <c r="Q278" s="10"/>
      <c r="R278" s="10"/>
      <c r="S278" s="10"/>
      <c r="T278" s="10"/>
      <c r="U278" s="10">
        <v>2050</v>
      </c>
      <c r="V278" s="12" t="s">
        <v>0</v>
      </c>
      <c r="W278" s="10"/>
      <c r="X278" s="10"/>
      <c r="Y278" s="10"/>
      <c r="Z278" s="10"/>
    </row>
    <row r="279" spans="1:26" hidden="1">
      <c r="A279" s="7"/>
      <c r="B279" s="7" t="s">
        <v>25</v>
      </c>
      <c r="C279" s="7">
        <v>1</v>
      </c>
      <c r="D279" s="7">
        <v>1</v>
      </c>
      <c r="E279" s="7">
        <f>Table2[[#This Row],[UnitValue]]*Table2[[#This Row],[Qty]]</f>
        <v>1</v>
      </c>
      <c r="F279" s="7"/>
      <c r="G279" s="7"/>
      <c r="H279" s="7"/>
      <c r="I279" s="7"/>
      <c r="J279" s="7"/>
      <c r="K279" s="7"/>
      <c r="L279" s="7" t="s">
        <v>1001</v>
      </c>
      <c r="M279" s="7" t="s">
        <v>1006</v>
      </c>
      <c r="N279" s="8"/>
      <c r="O279" s="7" t="s">
        <v>935</v>
      </c>
      <c r="P279" s="7"/>
      <c r="Q279" s="7"/>
      <c r="R279" s="7"/>
      <c r="S279" s="7"/>
      <c r="T279" s="7"/>
      <c r="U279" s="7">
        <v>2050</v>
      </c>
      <c r="V279" s="9" t="s">
        <v>0</v>
      </c>
      <c r="W279" s="7"/>
      <c r="X279" s="7"/>
      <c r="Y279" s="7"/>
      <c r="Z279" s="7"/>
    </row>
    <row r="280" spans="1:26" hidden="1">
      <c r="A280" s="10"/>
      <c r="B280" s="10" t="s">
        <v>25</v>
      </c>
      <c r="C280" s="10">
        <v>1</v>
      </c>
      <c r="D280" s="10">
        <v>1</v>
      </c>
      <c r="E280" s="7">
        <f>Table2[[#This Row],[UnitValue]]*Table2[[#This Row],[Qty]]</f>
        <v>1</v>
      </c>
      <c r="F280" s="10"/>
      <c r="G280" s="10"/>
      <c r="H280" s="10"/>
      <c r="I280" s="10"/>
      <c r="J280" s="10"/>
      <c r="K280" s="10"/>
      <c r="L280" s="10" t="s">
        <v>1001</v>
      </c>
      <c r="M280" s="10" t="s">
        <v>1005</v>
      </c>
      <c r="N280" s="11"/>
      <c r="O280" s="10" t="s">
        <v>935</v>
      </c>
      <c r="P280" s="10"/>
      <c r="Q280" s="10"/>
      <c r="R280" s="10"/>
      <c r="S280" s="10"/>
      <c r="T280" s="10"/>
      <c r="U280" s="10">
        <v>2050</v>
      </c>
      <c r="V280" s="12" t="s">
        <v>0</v>
      </c>
      <c r="W280" s="10"/>
      <c r="X280" s="10"/>
      <c r="Y280" s="10"/>
      <c r="Z280" s="10"/>
    </row>
    <row r="281" spans="1:26" hidden="1">
      <c r="A281" s="7"/>
      <c r="B281" s="7" t="s">
        <v>25</v>
      </c>
      <c r="C281" s="7">
        <v>1</v>
      </c>
      <c r="D281" s="7">
        <v>1</v>
      </c>
      <c r="E281" s="7">
        <f>Table2[[#This Row],[UnitValue]]*Table2[[#This Row],[Qty]]</f>
        <v>1</v>
      </c>
      <c r="F281" s="7" t="s">
        <v>952</v>
      </c>
      <c r="G281" s="7"/>
      <c r="H281" s="7"/>
      <c r="I281" s="7"/>
      <c r="J281" s="7"/>
      <c r="K281" s="7"/>
      <c r="L281" s="7" t="s">
        <v>1001</v>
      </c>
      <c r="M281" s="7" t="s">
        <v>1004</v>
      </c>
      <c r="N281" s="8"/>
      <c r="O281" s="7" t="s">
        <v>935</v>
      </c>
      <c r="P281" s="7"/>
      <c r="Q281" s="7"/>
      <c r="R281" s="7"/>
      <c r="S281" s="7"/>
      <c r="T281" s="7"/>
      <c r="U281" s="7">
        <v>2050</v>
      </c>
      <c r="V281" s="9" t="s">
        <v>0</v>
      </c>
      <c r="W281" s="7"/>
      <c r="X281" s="7"/>
      <c r="Y281" s="7"/>
      <c r="Z281" s="7"/>
    </row>
    <row r="282" spans="1:26" hidden="1">
      <c r="A282" s="10"/>
      <c r="B282" s="10" t="s">
        <v>25</v>
      </c>
      <c r="C282" s="10">
        <v>1</v>
      </c>
      <c r="D282" s="10">
        <v>1</v>
      </c>
      <c r="E282" s="7">
        <f>Table2[[#This Row],[UnitValue]]*Table2[[#This Row],[Qty]]</f>
        <v>1</v>
      </c>
      <c r="F282" s="10"/>
      <c r="G282" s="10"/>
      <c r="H282" s="10"/>
      <c r="I282" s="10"/>
      <c r="J282" s="10"/>
      <c r="K282" s="10"/>
      <c r="L282" s="10" t="s">
        <v>1001</v>
      </c>
      <c r="M282" s="10" t="s">
        <v>1003</v>
      </c>
      <c r="N282" s="11"/>
      <c r="O282" s="10" t="s">
        <v>935</v>
      </c>
      <c r="P282" s="10"/>
      <c r="Q282" s="10"/>
      <c r="R282" s="10"/>
      <c r="S282" s="10"/>
      <c r="T282" s="10"/>
      <c r="U282" s="10">
        <v>2050</v>
      </c>
      <c r="V282" s="12" t="s">
        <v>0</v>
      </c>
      <c r="W282" s="10"/>
      <c r="X282" s="10"/>
      <c r="Y282" s="10"/>
      <c r="Z282" s="10"/>
    </row>
    <row r="283" spans="1:26" hidden="1">
      <c r="A283" s="7"/>
      <c r="B283" s="7" t="s">
        <v>25</v>
      </c>
      <c r="C283" s="7">
        <v>1</v>
      </c>
      <c r="D283" s="7">
        <v>1</v>
      </c>
      <c r="E283" s="7">
        <f>Table2[[#This Row],[UnitValue]]*Table2[[#This Row],[Qty]]</f>
        <v>1</v>
      </c>
      <c r="F283" s="7"/>
      <c r="G283" s="7"/>
      <c r="H283" s="7"/>
      <c r="I283" s="7"/>
      <c r="J283" s="7"/>
      <c r="K283" s="7"/>
      <c r="L283" s="7" t="s">
        <v>1001</v>
      </c>
      <c r="M283" s="7" t="s">
        <v>1002</v>
      </c>
      <c r="N283" s="8"/>
      <c r="O283" s="7" t="s">
        <v>935</v>
      </c>
      <c r="P283" s="7"/>
      <c r="Q283" s="7"/>
      <c r="R283" s="7"/>
      <c r="S283" s="7"/>
      <c r="T283" s="7"/>
      <c r="U283" s="7">
        <v>2050</v>
      </c>
      <c r="V283" s="9" t="s">
        <v>0</v>
      </c>
      <c r="W283" s="7"/>
      <c r="X283" s="7"/>
      <c r="Y283" s="7"/>
      <c r="Z283" s="7"/>
    </row>
    <row r="284" spans="1:26" hidden="1">
      <c r="A284" s="10"/>
      <c r="B284" s="10" t="s">
        <v>25</v>
      </c>
      <c r="C284" s="10">
        <v>1</v>
      </c>
      <c r="D284" s="10">
        <v>2</v>
      </c>
      <c r="E284" s="7">
        <f>Table2[[#This Row],[UnitValue]]*Table2[[#This Row],[Qty]]</f>
        <v>2</v>
      </c>
      <c r="F284" s="10"/>
      <c r="G284" s="10"/>
      <c r="H284" s="10"/>
      <c r="I284" s="10"/>
      <c r="J284" s="10"/>
      <c r="K284" s="10"/>
      <c r="L284" s="10" t="s">
        <v>1001</v>
      </c>
      <c r="M284" s="10" t="s">
        <v>1002</v>
      </c>
      <c r="N284" s="11"/>
      <c r="O284" s="10" t="s">
        <v>935</v>
      </c>
      <c r="P284" s="10"/>
      <c r="Q284" s="10"/>
      <c r="R284" s="10"/>
      <c r="S284" s="10"/>
      <c r="T284" s="10"/>
      <c r="U284" s="10">
        <v>2050</v>
      </c>
      <c r="V284" s="12" t="s">
        <v>0</v>
      </c>
      <c r="W284" s="10"/>
      <c r="X284" s="10"/>
      <c r="Y284" s="10"/>
      <c r="Z284" s="10"/>
    </row>
    <row r="285" spans="1:26" hidden="1">
      <c r="A285" s="7"/>
      <c r="B285" s="7" t="s">
        <v>25</v>
      </c>
      <c r="C285" s="7">
        <v>2</v>
      </c>
      <c r="D285" s="7">
        <v>1</v>
      </c>
      <c r="E285" s="7">
        <f>Table2[[#This Row],[UnitValue]]*Table2[[#This Row],[Qty]]</f>
        <v>2</v>
      </c>
      <c r="F285" s="7"/>
      <c r="G285" s="7"/>
      <c r="H285" s="7"/>
      <c r="I285" s="7"/>
      <c r="J285" s="7"/>
      <c r="K285" s="7"/>
      <c r="L285" s="7" t="s">
        <v>1001</v>
      </c>
      <c r="M285" s="7" t="s">
        <v>1000</v>
      </c>
      <c r="N285" s="8"/>
      <c r="O285" s="7" t="s">
        <v>935</v>
      </c>
      <c r="P285" s="7"/>
      <c r="Q285" s="7"/>
      <c r="R285" s="7"/>
      <c r="S285" s="7"/>
      <c r="T285" s="7"/>
      <c r="U285" s="7">
        <v>2050</v>
      </c>
      <c r="V285" s="9" t="s">
        <v>0</v>
      </c>
      <c r="W285" s="7"/>
      <c r="X285" s="7"/>
      <c r="Y285" s="7"/>
      <c r="Z285" s="7"/>
    </row>
    <row r="286" spans="1:26" hidden="1">
      <c r="A286" s="10"/>
      <c r="B286" s="10" t="s">
        <v>25</v>
      </c>
      <c r="C286" s="10">
        <v>1</v>
      </c>
      <c r="D286" s="10">
        <v>300</v>
      </c>
      <c r="E286" s="7">
        <f>Table2[[#This Row],[UnitValue]]*Table2[[#This Row],[Qty]]</f>
        <v>300</v>
      </c>
      <c r="F286" s="10"/>
      <c r="G286" s="10"/>
      <c r="H286" s="20" t="s">
        <v>5</v>
      </c>
      <c r="I286" s="20" t="s">
        <v>22</v>
      </c>
      <c r="J286" s="20" t="s">
        <v>22</v>
      </c>
      <c r="K286" s="10" t="s">
        <v>22</v>
      </c>
      <c r="L286" s="10" t="s">
        <v>3</v>
      </c>
      <c r="M286" s="10" t="s">
        <v>999</v>
      </c>
      <c r="N286" s="11" t="s">
        <v>998</v>
      </c>
      <c r="O286" s="10" t="s">
        <v>0</v>
      </c>
      <c r="P286" s="10"/>
      <c r="Q286" s="10"/>
      <c r="R286" s="10"/>
      <c r="S286" s="10"/>
      <c r="T286" s="10"/>
      <c r="U286" s="10"/>
      <c r="V286" s="12" t="s">
        <v>0</v>
      </c>
      <c r="W286" s="10"/>
      <c r="X286" s="10"/>
      <c r="Y286" s="10"/>
      <c r="Z286" s="10"/>
    </row>
    <row r="287" spans="1:26" hidden="1">
      <c r="A287" s="7"/>
      <c r="B287" s="7" t="s">
        <v>25</v>
      </c>
      <c r="C287" s="7">
        <v>1</v>
      </c>
      <c r="D287" s="7">
        <v>25</v>
      </c>
      <c r="E287" s="7">
        <f>Table2[[#This Row],[UnitValue]]*Table2[[#This Row],[Qty]]</f>
        <v>25</v>
      </c>
      <c r="F287" s="7"/>
      <c r="G287" s="7" t="s">
        <v>997</v>
      </c>
      <c r="H287" s="7"/>
      <c r="I287" s="7"/>
      <c r="J287" s="7"/>
      <c r="K287" s="7"/>
      <c r="L287" s="7" t="s">
        <v>996</v>
      </c>
      <c r="M287" s="7" t="s">
        <v>995</v>
      </c>
      <c r="N287" s="8"/>
      <c r="O287" s="7" t="s">
        <v>935</v>
      </c>
      <c r="P287" s="7"/>
      <c r="Q287" s="7"/>
      <c r="R287" s="7"/>
      <c r="S287" s="7"/>
      <c r="T287" s="7"/>
      <c r="U287" s="7"/>
      <c r="V287" s="9" t="s">
        <v>0</v>
      </c>
      <c r="W287" s="7"/>
      <c r="X287" s="7"/>
      <c r="Y287" s="7"/>
      <c r="Z287" s="7"/>
    </row>
    <row r="288" spans="1:26" hidden="1">
      <c r="A288" s="10"/>
      <c r="B288" s="10" t="s">
        <v>25</v>
      </c>
      <c r="C288" s="10">
        <v>1</v>
      </c>
      <c r="D288" s="10">
        <v>1</v>
      </c>
      <c r="E288" s="7">
        <f>Table2[[#This Row],[UnitValue]]*Table2[[#This Row],[Qty]]</f>
        <v>1</v>
      </c>
      <c r="F288" s="10"/>
      <c r="G288" s="10"/>
      <c r="H288" s="10"/>
      <c r="I288" s="10"/>
      <c r="J288" s="10"/>
      <c r="K288" s="10"/>
      <c r="L288" s="10" t="s">
        <v>39</v>
      </c>
      <c r="M288" s="10" t="s">
        <v>994</v>
      </c>
      <c r="N288" s="11"/>
      <c r="O288" s="10" t="s">
        <v>935</v>
      </c>
      <c r="P288" s="10"/>
      <c r="Q288" s="10"/>
      <c r="R288" s="10"/>
      <c r="S288" s="10"/>
      <c r="T288" s="10"/>
      <c r="U288" s="10"/>
      <c r="V288" s="12" t="s">
        <v>0</v>
      </c>
      <c r="W288" s="10"/>
      <c r="X288" s="10"/>
      <c r="Y288" s="10"/>
      <c r="Z288" s="10"/>
    </row>
    <row r="289" spans="1:26" hidden="1">
      <c r="A289" s="7"/>
      <c r="B289" s="7" t="s">
        <v>25</v>
      </c>
      <c r="C289" s="7">
        <v>1</v>
      </c>
      <c r="D289" s="7">
        <v>22</v>
      </c>
      <c r="E289" s="7">
        <f>Table2[[#This Row],[UnitValue]]*Table2[[#This Row],[Qty]]</f>
        <v>22</v>
      </c>
      <c r="F289" s="7"/>
      <c r="G289" s="7"/>
      <c r="H289" s="7"/>
      <c r="I289" s="7"/>
      <c r="J289" s="7"/>
      <c r="K289" s="7"/>
      <c r="L289" s="7" t="s">
        <v>39</v>
      </c>
      <c r="M289" s="7" t="s">
        <v>993</v>
      </c>
      <c r="N289" s="8"/>
      <c r="O289" s="7" t="s">
        <v>0</v>
      </c>
      <c r="P289" s="7"/>
      <c r="Q289" s="7"/>
      <c r="R289" s="7"/>
      <c r="S289" s="7"/>
      <c r="T289" s="7"/>
      <c r="U289" s="7"/>
      <c r="V289" s="9" t="s">
        <v>0</v>
      </c>
      <c r="W289" s="7"/>
      <c r="X289" s="7"/>
      <c r="Y289" s="7"/>
      <c r="Z289" s="7"/>
    </row>
    <row r="290" spans="1:26" hidden="1">
      <c r="A290" s="10"/>
      <c r="B290" s="10" t="s">
        <v>25</v>
      </c>
      <c r="C290" s="10">
        <v>1</v>
      </c>
      <c r="D290" s="10">
        <v>30</v>
      </c>
      <c r="E290" s="7">
        <f>Table2[[#This Row],[UnitValue]]*Table2[[#This Row],[Qty]]</f>
        <v>30</v>
      </c>
      <c r="F290" s="10" t="s">
        <v>858</v>
      </c>
      <c r="G290" s="10"/>
      <c r="H290" s="10"/>
      <c r="I290" s="10"/>
      <c r="J290" s="10"/>
      <c r="K290" s="10"/>
      <c r="L290" s="10" t="s">
        <v>39</v>
      </c>
      <c r="M290" s="10" t="s">
        <v>992</v>
      </c>
      <c r="N290" s="11"/>
      <c r="O290" s="10" t="s">
        <v>0</v>
      </c>
      <c r="P290" s="10"/>
      <c r="Q290" s="10"/>
      <c r="R290" s="10"/>
      <c r="S290" s="10"/>
      <c r="T290" s="10"/>
      <c r="U290" s="10"/>
      <c r="V290" s="12" t="s">
        <v>0</v>
      </c>
      <c r="W290" s="10"/>
      <c r="X290" s="10"/>
      <c r="Y290" s="10"/>
      <c r="Z290" s="10"/>
    </row>
    <row r="291" spans="1:26" hidden="1">
      <c r="A291" s="7"/>
      <c r="B291" s="7" t="s">
        <v>25</v>
      </c>
      <c r="C291" s="7">
        <v>1</v>
      </c>
      <c r="D291" s="7">
        <v>1</v>
      </c>
      <c r="E291" s="7">
        <f>Table2[[#This Row],[UnitValue]]*Table2[[#This Row],[Qty]]</f>
        <v>1</v>
      </c>
      <c r="F291" s="7"/>
      <c r="G291" s="7"/>
      <c r="H291" s="7"/>
      <c r="I291" s="7"/>
      <c r="J291" s="7"/>
      <c r="K291" s="7"/>
      <c r="L291" s="7" t="s">
        <v>39</v>
      </c>
      <c r="M291" s="7" t="s">
        <v>991</v>
      </c>
      <c r="N291" s="8"/>
      <c r="O291" s="7" t="s">
        <v>935</v>
      </c>
      <c r="P291" s="7"/>
      <c r="Q291" s="7"/>
      <c r="R291" s="7"/>
      <c r="S291" s="7"/>
      <c r="T291" s="7"/>
      <c r="U291" s="7"/>
      <c r="V291" s="9" t="s">
        <v>0</v>
      </c>
      <c r="W291" s="7"/>
      <c r="X291" s="7"/>
      <c r="Y291" s="7"/>
      <c r="Z291" s="7"/>
    </row>
    <row r="292" spans="1:26" hidden="1">
      <c r="A292" s="10"/>
      <c r="B292" s="10" t="s">
        <v>25</v>
      </c>
      <c r="C292" s="10">
        <v>1</v>
      </c>
      <c r="D292" s="10">
        <v>15</v>
      </c>
      <c r="E292" s="7">
        <f>Table2[[#This Row],[UnitValue]]*Table2[[#This Row],[Qty]]</f>
        <v>15</v>
      </c>
      <c r="F292" s="10"/>
      <c r="G292" s="10"/>
      <c r="H292" s="10"/>
      <c r="I292" s="10"/>
      <c r="J292" s="10"/>
      <c r="K292" s="10"/>
      <c r="L292" s="10" t="s">
        <v>39</v>
      </c>
      <c r="M292" s="10" t="s">
        <v>990</v>
      </c>
      <c r="N292" s="11"/>
      <c r="O292" s="10" t="s">
        <v>935</v>
      </c>
      <c r="P292" s="10"/>
      <c r="Q292" s="10"/>
      <c r="R292" s="10"/>
      <c r="S292" s="10"/>
      <c r="T292" s="10"/>
      <c r="U292" s="10"/>
      <c r="V292" s="12" t="s">
        <v>0</v>
      </c>
      <c r="W292" s="10"/>
      <c r="X292" s="10"/>
      <c r="Y292" s="10"/>
      <c r="Z292" s="10"/>
    </row>
    <row r="293" spans="1:26" hidden="1">
      <c r="A293" s="7"/>
      <c r="B293" s="7" t="s">
        <v>25</v>
      </c>
      <c r="C293" s="7">
        <v>2</v>
      </c>
      <c r="D293" s="7">
        <v>2</v>
      </c>
      <c r="E293" s="7">
        <f>Table2[[#This Row],[UnitValue]]*Table2[[#This Row],[Qty]]</f>
        <v>4</v>
      </c>
      <c r="F293" s="7"/>
      <c r="G293" s="7"/>
      <c r="H293" s="7"/>
      <c r="I293" s="7"/>
      <c r="J293" s="7"/>
      <c r="K293" s="7"/>
      <c r="L293" s="7" t="s">
        <v>70</v>
      </c>
      <c r="M293" s="7" t="s">
        <v>989</v>
      </c>
      <c r="N293" s="8"/>
      <c r="O293" s="7" t="s">
        <v>0</v>
      </c>
      <c r="P293" s="7"/>
      <c r="Q293" s="7"/>
      <c r="R293" s="7"/>
      <c r="S293" s="7"/>
      <c r="T293" s="7"/>
      <c r="U293" s="7"/>
      <c r="V293" s="9" t="s">
        <v>0</v>
      </c>
      <c r="W293" s="7"/>
      <c r="X293" s="7"/>
      <c r="Y293" s="7"/>
      <c r="Z293" s="7"/>
    </row>
    <row r="294" spans="1:26" hidden="1">
      <c r="A294" s="10"/>
      <c r="B294" s="10" t="s">
        <v>25</v>
      </c>
      <c r="C294" s="10">
        <v>2</v>
      </c>
      <c r="D294" s="10">
        <v>100</v>
      </c>
      <c r="E294" s="7">
        <f>Table2[[#This Row],[UnitValue]]*Table2[[#This Row],[Qty]]</f>
        <v>200</v>
      </c>
      <c r="F294" s="10"/>
      <c r="G294" s="10"/>
      <c r="H294" s="10"/>
      <c r="I294" s="10"/>
      <c r="J294" s="10"/>
      <c r="K294" s="10"/>
      <c r="L294" s="10" t="s">
        <v>70</v>
      </c>
      <c r="M294" s="10" t="s">
        <v>988</v>
      </c>
      <c r="N294" s="11"/>
      <c r="O294" s="10" t="s">
        <v>935</v>
      </c>
      <c r="P294" s="10"/>
      <c r="Q294" s="10"/>
      <c r="R294" s="10"/>
      <c r="S294" s="10"/>
      <c r="T294" s="10"/>
      <c r="U294" s="10"/>
      <c r="V294" s="12" t="s">
        <v>0</v>
      </c>
      <c r="W294" s="10"/>
      <c r="X294" s="10"/>
      <c r="Y294" s="10"/>
      <c r="Z294" s="10"/>
    </row>
    <row r="295" spans="1:26" hidden="1">
      <c r="A295" s="7"/>
      <c r="B295" s="7" t="s">
        <v>25</v>
      </c>
      <c r="C295" s="7">
        <v>1</v>
      </c>
      <c r="D295" s="7">
        <v>150</v>
      </c>
      <c r="E295" s="7">
        <f>Table2[[#This Row],[UnitValue]]*Table2[[#This Row],[Qty]]</f>
        <v>150</v>
      </c>
      <c r="F295" s="7"/>
      <c r="G295" s="7"/>
      <c r="H295" s="7"/>
      <c r="I295" s="7"/>
      <c r="J295" s="7"/>
      <c r="K295" s="7"/>
      <c r="L295" s="7" t="s">
        <v>572</v>
      </c>
      <c r="M295" s="7" t="s">
        <v>987</v>
      </c>
      <c r="N295" s="8"/>
      <c r="O295" s="7" t="s">
        <v>935</v>
      </c>
      <c r="P295" s="7"/>
      <c r="Q295" s="7"/>
      <c r="R295" s="7"/>
      <c r="S295" s="7" t="s">
        <v>986</v>
      </c>
      <c r="T295" s="7">
        <v>1987</v>
      </c>
      <c r="U295" s="7"/>
      <c r="V295" s="9" t="s">
        <v>0</v>
      </c>
      <c r="W295" s="7"/>
      <c r="X295" s="7"/>
      <c r="Y295" s="7"/>
      <c r="Z295" s="7"/>
    </row>
    <row r="296" spans="1:26" hidden="1">
      <c r="A296" s="10"/>
      <c r="B296" s="10" t="s">
        <v>25</v>
      </c>
      <c r="C296" s="10">
        <v>3</v>
      </c>
      <c r="D296" s="10">
        <v>45</v>
      </c>
      <c r="E296" s="7">
        <f>Table2[[#This Row],[UnitValue]]*Table2[[#This Row],[Qty]]</f>
        <v>135</v>
      </c>
      <c r="F296" s="10"/>
      <c r="G296" s="10"/>
      <c r="H296" s="10"/>
      <c r="I296" s="10"/>
      <c r="J296" s="10"/>
      <c r="K296" s="10"/>
      <c r="L296" s="10" t="s">
        <v>70</v>
      </c>
      <c r="M296" s="10" t="s">
        <v>985</v>
      </c>
      <c r="N296" s="11"/>
      <c r="O296" s="10" t="s">
        <v>0</v>
      </c>
      <c r="P296" s="10"/>
      <c r="Q296" s="10"/>
      <c r="R296" s="10"/>
      <c r="S296" s="10"/>
      <c r="T296" s="10"/>
      <c r="U296" s="10"/>
      <c r="V296" s="12" t="s">
        <v>0</v>
      </c>
      <c r="W296" s="10"/>
      <c r="X296" s="10"/>
      <c r="Y296" s="10"/>
      <c r="Z296" s="10"/>
    </row>
    <row r="297" spans="1:26" hidden="1">
      <c r="A297" s="7"/>
      <c r="B297" s="7" t="s">
        <v>25</v>
      </c>
      <c r="C297" s="7">
        <v>1</v>
      </c>
      <c r="D297" s="7">
        <v>1</v>
      </c>
      <c r="E297" s="7">
        <f>Table2[[#This Row],[UnitValue]]*Table2[[#This Row],[Qty]]</f>
        <v>1</v>
      </c>
      <c r="F297" s="7"/>
      <c r="G297" s="7"/>
      <c r="H297" s="7"/>
      <c r="I297" s="7"/>
      <c r="J297" s="7"/>
      <c r="K297" s="7"/>
      <c r="L297" s="7" t="s">
        <v>70</v>
      </c>
      <c r="M297" s="7" t="s">
        <v>984</v>
      </c>
      <c r="N297" s="8"/>
      <c r="O297" s="7" t="s">
        <v>0</v>
      </c>
      <c r="P297" s="7"/>
      <c r="Q297" s="7"/>
      <c r="R297" s="7"/>
      <c r="S297" s="7"/>
      <c r="T297" s="7"/>
      <c r="U297" s="7"/>
      <c r="V297" s="9" t="s">
        <v>0</v>
      </c>
      <c r="W297" s="7"/>
      <c r="X297" s="7"/>
      <c r="Y297" s="7"/>
      <c r="Z297" s="7"/>
    </row>
    <row r="298" spans="1:26" hidden="1">
      <c r="A298" s="10"/>
      <c r="B298" s="10" t="s">
        <v>25</v>
      </c>
      <c r="C298" s="10">
        <v>1</v>
      </c>
      <c r="D298" s="10">
        <v>2000</v>
      </c>
      <c r="E298" s="7">
        <f>Table2[[#This Row],[UnitValue]]*Table2[[#This Row],[Qty]]</f>
        <v>2000</v>
      </c>
      <c r="F298" s="10" t="s">
        <v>130</v>
      </c>
      <c r="G298" s="10" t="s">
        <v>983</v>
      </c>
      <c r="H298" s="20" t="s">
        <v>5</v>
      </c>
      <c r="I298" s="20" t="s">
        <v>22</v>
      </c>
      <c r="J298" s="20" t="s">
        <v>22</v>
      </c>
      <c r="K298" s="10" t="s">
        <v>29</v>
      </c>
      <c r="L298" s="10" t="s">
        <v>129</v>
      </c>
      <c r="M298" s="10" t="s">
        <v>982</v>
      </c>
      <c r="N298" s="11"/>
      <c r="O298" s="10" t="s">
        <v>262</v>
      </c>
      <c r="P298" s="10"/>
      <c r="Q298" s="10"/>
      <c r="R298" s="10"/>
      <c r="S298" s="10" t="s">
        <v>509</v>
      </c>
      <c r="T298" s="10"/>
      <c r="U298" s="10">
        <v>2020</v>
      </c>
      <c r="V298" s="12" t="s">
        <v>0</v>
      </c>
      <c r="W298" s="12"/>
      <c r="X298" s="10"/>
      <c r="Y298" s="10"/>
      <c r="Z298" s="10"/>
    </row>
    <row r="299" spans="1:26" hidden="1">
      <c r="A299" s="7"/>
      <c r="B299" s="7" t="s">
        <v>25</v>
      </c>
      <c r="C299" s="7">
        <v>1</v>
      </c>
      <c r="D299" s="7">
        <v>1</v>
      </c>
      <c r="E299" s="7">
        <f>Table2[[#This Row],[UnitValue]]*Table2[[#This Row],[Qty]]</f>
        <v>1</v>
      </c>
      <c r="F299" s="7" t="s">
        <v>815</v>
      </c>
      <c r="G299" s="7" t="s">
        <v>981</v>
      </c>
      <c r="H299" s="7"/>
      <c r="I299" s="7"/>
      <c r="J299" s="7"/>
      <c r="K299" s="7"/>
      <c r="L299" s="7" t="s">
        <v>154</v>
      </c>
      <c r="M299" s="7" t="s">
        <v>980</v>
      </c>
      <c r="N299" s="8"/>
      <c r="O299" s="7" t="s">
        <v>0</v>
      </c>
      <c r="P299" s="7"/>
      <c r="Q299" s="7"/>
      <c r="R299" s="7"/>
      <c r="S299" s="7"/>
      <c r="T299" s="7"/>
      <c r="U299" s="7"/>
      <c r="V299" s="9" t="s">
        <v>0</v>
      </c>
      <c r="W299" s="7"/>
      <c r="X299" s="7"/>
      <c r="Y299" s="7"/>
      <c r="Z299" s="7"/>
    </row>
    <row r="300" spans="1:26" hidden="1">
      <c r="A300" s="10"/>
      <c r="B300" s="10" t="s">
        <v>25</v>
      </c>
      <c r="C300" s="10">
        <v>1</v>
      </c>
      <c r="D300" s="10">
        <v>1</v>
      </c>
      <c r="E300" s="7">
        <f>Table2[[#This Row],[UnitValue]]*Table2[[#This Row],[Qty]]</f>
        <v>1</v>
      </c>
      <c r="F300" s="10" t="s">
        <v>61</v>
      </c>
      <c r="G300" s="10"/>
      <c r="H300" s="10"/>
      <c r="I300" s="10"/>
      <c r="J300" s="10"/>
      <c r="K300" s="10"/>
      <c r="L300" s="10" t="s">
        <v>154</v>
      </c>
      <c r="M300" s="10" t="s">
        <v>979</v>
      </c>
      <c r="N300" s="11"/>
      <c r="O300" s="10" t="s">
        <v>935</v>
      </c>
      <c r="P300" s="10"/>
      <c r="Q300" s="10"/>
      <c r="R300" s="10"/>
      <c r="S300" s="10"/>
      <c r="T300" s="10"/>
      <c r="U300" s="10"/>
      <c r="V300" s="12" t="s">
        <v>0</v>
      </c>
      <c r="W300" s="10"/>
      <c r="X300" s="10"/>
      <c r="Y300" s="10"/>
      <c r="Z300" s="10"/>
    </row>
    <row r="301" spans="1:26" hidden="1">
      <c r="A301" s="7"/>
      <c r="B301" s="7" t="s">
        <v>25</v>
      </c>
      <c r="C301" s="7">
        <v>1</v>
      </c>
      <c r="D301" s="7">
        <v>400</v>
      </c>
      <c r="E301" s="7">
        <f>Table2[[#This Row],[UnitValue]]*Table2[[#This Row],[Qty]]</f>
        <v>400</v>
      </c>
      <c r="F301" s="7" t="s">
        <v>815</v>
      </c>
      <c r="G301" s="7" t="s">
        <v>978</v>
      </c>
      <c r="H301" s="7"/>
      <c r="I301" s="7"/>
      <c r="J301" s="7"/>
      <c r="K301" s="7"/>
      <c r="L301" s="7" t="s">
        <v>129</v>
      </c>
      <c r="M301" s="7" t="s">
        <v>977</v>
      </c>
      <c r="N301" s="8">
        <v>20227285</v>
      </c>
      <c r="O301" s="7" t="s">
        <v>935</v>
      </c>
      <c r="P301" s="7"/>
      <c r="Q301" s="7" t="s">
        <v>535</v>
      </c>
      <c r="R301" s="7"/>
      <c r="S301" s="7" t="s">
        <v>976</v>
      </c>
      <c r="T301" s="7"/>
      <c r="U301" s="7"/>
      <c r="V301" s="9" t="s">
        <v>0</v>
      </c>
      <c r="W301" s="7"/>
      <c r="X301" s="7"/>
      <c r="Y301" s="7"/>
      <c r="Z301" s="7"/>
    </row>
    <row r="302" spans="1:26" hidden="1">
      <c r="A302" s="10"/>
      <c r="B302" s="10" t="s">
        <v>25</v>
      </c>
      <c r="C302" s="10">
        <v>1</v>
      </c>
      <c r="D302" s="10">
        <v>100</v>
      </c>
      <c r="E302" s="7">
        <f>Table2[[#This Row],[UnitValue]]*Table2[[#This Row],[Qty]]</f>
        <v>100</v>
      </c>
      <c r="F302" s="10" t="s">
        <v>61</v>
      </c>
      <c r="G302" s="10" t="s">
        <v>975</v>
      </c>
      <c r="H302" s="10"/>
      <c r="I302" s="10"/>
      <c r="J302" s="10"/>
      <c r="K302" s="10"/>
      <c r="L302" s="10" t="s">
        <v>129</v>
      </c>
      <c r="M302" s="10" t="s">
        <v>974</v>
      </c>
      <c r="N302" s="11"/>
      <c r="O302" s="10" t="s">
        <v>935</v>
      </c>
      <c r="P302" s="10"/>
      <c r="Q302" s="10"/>
      <c r="R302" s="10"/>
      <c r="S302" s="10"/>
      <c r="T302" s="10"/>
      <c r="U302" s="10"/>
      <c r="V302" s="12" t="s">
        <v>0</v>
      </c>
      <c r="W302" s="10"/>
      <c r="X302" s="10"/>
      <c r="Y302" s="10"/>
      <c r="Z302" s="10"/>
    </row>
    <row r="303" spans="1:26" hidden="1">
      <c r="A303" s="7"/>
      <c r="B303" s="7" t="s">
        <v>25</v>
      </c>
      <c r="C303" s="7">
        <v>1</v>
      </c>
      <c r="D303" s="7">
        <v>100</v>
      </c>
      <c r="E303" s="7">
        <f>Table2[[#This Row],[UnitValue]]*Table2[[#This Row],[Qty]]</f>
        <v>100</v>
      </c>
      <c r="F303" s="7" t="s">
        <v>858</v>
      </c>
      <c r="G303" s="7" t="s">
        <v>973</v>
      </c>
      <c r="H303" s="7"/>
      <c r="I303" s="7"/>
      <c r="J303" s="7"/>
      <c r="K303" s="7"/>
      <c r="L303" s="7" t="s">
        <v>129</v>
      </c>
      <c r="M303" s="7" t="s">
        <v>972</v>
      </c>
      <c r="N303" s="8"/>
      <c r="O303" s="7" t="s">
        <v>935</v>
      </c>
      <c r="P303" s="7"/>
      <c r="Q303" s="7"/>
      <c r="R303" s="7"/>
      <c r="S303" s="7"/>
      <c r="T303" s="7"/>
      <c r="U303" s="7"/>
      <c r="V303" s="9" t="s">
        <v>0</v>
      </c>
      <c r="W303" s="7"/>
      <c r="X303" s="7"/>
      <c r="Y303" s="7"/>
      <c r="Z303" s="7"/>
    </row>
    <row r="304" spans="1:26" hidden="1">
      <c r="A304" s="10"/>
      <c r="B304" s="10" t="s">
        <v>25</v>
      </c>
      <c r="C304" s="10">
        <v>1</v>
      </c>
      <c r="D304" s="10">
        <v>400</v>
      </c>
      <c r="E304" s="7">
        <f>Table2[[#This Row],[UnitValue]]*Table2[[#This Row],[Qty]]</f>
        <v>400</v>
      </c>
      <c r="F304" s="10" t="s">
        <v>971</v>
      </c>
      <c r="G304" s="10" t="s">
        <v>970</v>
      </c>
      <c r="H304" s="20" t="s">
        <v>5</v>
      </c>
      <c r="I304" s="20" t="s">
        <v>5</v>
      </c>
      <c r="J304" s="20" t="s">
        <v>689</v>
      </c>
      <c r="K304" s="10" t="s">
        <v>689</v>
      </c>
      <c r="L304" s="10" t="s">
        <v>150</v>
      </c>
      <c r="M304" s="10" t="s">
        <v>969</v>
      </c>
      <c r="N304" s="11"/>
      <c r="O304" s="10" t="s">
        <v>0</v>
      </c>
      <c r="P304" s="10"/>
      <c r="Q304" s="10"/>
      <c r="R304" s="10"/>
      <c r="S304" s="10"/>
      <c r="T304" s="10"/>
      <c r="U304" s="10"/>
      <c r="V304" s="12" t="s">
        <v>0</v>
      </c>
      <c r="W304" s="10"/>
      <c r="X304" s="10"/>
      <c r="Y304" s="10"/>
      <c r="Z304" s="10"/>
    </row>
    <row r="305" spans="1:26" hidden="1">
      <c r="A305" s="7"/>
      <c r="B305" s="7" t="s">
        <v>25</v>
      </c>
      <c r="C305" s="7">
        <v>1</v>
      </c>
      <c r="D305" s="7">
        <v>400</v>
      </c>
      <c r="E305" s="7">
        <f>Table2[[#This Row],[UnitValue]]*Table2[[#This Row],[Qty]]</f>
        <v>400</v>
      </c>
      <c r="F305" s="7" t="s">
        <v>956</v>
      </c>
      <c r="G305" s="7"/>
      <c r="H305" s="21" t="s">
        <v>5</v>
      </c>
      <c r="I305" s="21" t="s">
        <v>22</v>
      </c>
      <c r="J305" s="21" t="s">
        <v>22</v>
      </c>
      <c r="K305" s="7" t="s">
        <v>809</v>
      </c>
      <c r="L305" s="7" t="s">
        <v>150</v>
      </c>
      <c r="M305" s="7" t="s">
        <v>968</v>
      </c>
      <c r="N305" s="8"/>
      <c r="O305" s="7" t="s">
        <v>0</v>
      </c>
      <c r="P305" s="7"/>
      <c r="Q305" s="7"/>
      <c r="R305" s="7"/>
      <c r="S305" s="7"/>
      <c r="T305" s="7"/>
      <c r="U305" s="7"/>
      <c r="V305" s="9" t="s">
        <v>0</v>
      </c>
      <c r="W305" s="7"/>
      <c r="X305" s="7"/>
      <c r="Y305" s="7"/>
      <c r="Z305" s="7"/>
    </row>
    <row r="306" spans="1:26" hidden="1">
      <c r="A306" s="10"/>
      <c r="B306" s="10" t="s">
        <v>25</v>
      </c>
      <c r="C306" s="10">
        <v>1</v>
      </c>
      <c r="D306" s="10">
        <v>1</v>
      </c>
      <c r="E306" s="7">
        <f>Table2[[#This Row],[UnitValue]]*Table2[[#This Row],[Qty]]</f>
        <v>1</v>
      </c>
      <c r="F306" s="10"/>
      <c r="G306" s="10"/>
      <c r="H306" s="20" t="s">
        <v>5</v>
      </c>
      <c r="I306" s="20" t="s">
        <v>5</v>
      </c>
      <c r="J306" s="20" t="s">
        <v>689</v>
      </c>
      <c r="K306" s="10" t="s">
        <v>689</v>
      </c>
      <c r="L306" s="10" t="s">
        <v>150</v>
      </c>
      <c r="M306" s="10" t="s">
        <v>967</v>
      </c>
      <c r="N306" s="11"/>
      <c r="O306" s="10" t="s">
        <v>0</v>
      </c>
      <c r="P306" s="10"/>
      <c r="Q306" s="10"/>
      <c r="R306" s="10"/>
      <c r="S306" s="10"/>
      <c r="T306" s="10"/>
      <c r="U306" s="10"/>
      <c r="V306" s="12" t="s">
        <v>0</v>
      </c>
      <c r="W306" s="10"/>
      <c r="X306" s="10"/>
      <c r="Y306" s="10"/>
      <c r="Z306" s="10"/>
    </row>
    <row r="307" spans="1:26" hidden="1">
      <c r="A307" s="7"/>
      <c r="B307" s="7" t="s">
        <v>25</v>
      </c>
      <c r="C307" s="7">
        <v>2</v>
      </c>
      <c r="D307" s="7">
        <v>500</v>
      </c>
      <c r="E307" s="7">
        <f>Table2[[#This Row],[UnitValue]]*Table2[[#This Row],[Qty]]</f>
        <v>1000</v>
      </c>
      <c r="F307" s="7" t="s">
        <v>966</v>
      </c>
      <c r="G307" s="7">
        <v>313</v>
      </c>
      <c r="H307" s="7"/>
      <c r="I307" s="7"/>
      <c r="J307" s="7"/>
      <c r="K307" s="7"/>
      <c r="L307" s="7" t="s">
        <v>150</v>
      </c>
      <c r="M307" s="7" t="s">
        <v>965</v>
      </c>
      <c r="N307" s="8"/>
      <c r="O307" s="7" t="s">
        <v>0</v>
      </c>
      <c r="P307" s="7"/>
      <c r="Q307" s="7"/>
      <c r="R307" s="7"/>
      <c r="S307" s="7"/>
      <c r="T307" s="7"/>
      <c r="U307" s="7"/>
      <c r="V307" s="9" t="s">
        <v>0</v>
      </c>
      <c r="W307" s="7"/>
      <c r="X307" s="7"/>
      <c r="Y307" s="7"/>
      <c r="Z307" s="7"/>
    </row>
    <row r="308" spans="1:26" hidden="1">
      <c r="A308" s="10"/>
      <c r="B308" s="10" t="s">
        <v>25</v>
      </c>
      <c r="C308" s="10">
        <v>1</v>
      </c>
      <c r="D308" s="10">
        <v>1</v>
      </c>
      <c r="E308" s="7">
        <f>Table2[[#This Row],[UnitValue]]*Table2[[#This Row],[Qty]]</f>
        <v>1</v>
      </c>
      <c r="F308" s="10" t="s">
        <v>964</v>
      </c>
      <c r="G308" s="10"/>
      <c r="H308" s="10"/>
      <c r="I308" s="10"/>
      <c r="J308" s="10"/>
      <c r="K308" s="10"/>
      <c r="L308" s="10" t="s">
        <v>150</v>
      </c>
      <c r="M308" s="10" t="s">
        <v>963</v>
      </c>
      <c r="N308" s="11"/>
      <c r="O308" s="10" t="s">
        <v>0</v>
      </c>
      <c r="P308" s="10"/>
      <c r="Q308" s="10"/>
      <c r="R308" s="10"/>
      <c r="S308" s="10"/>
      <c r="T308" s="10"/>
      <c r="U308" s="10"/>
      <c r="V308" s="12" t="s">
        <v>0</v>
      </c>
      <c r="W308" s="10"/>
      <c r="X308" s="10"/>
      <c r="Y308" s="10"/>
      <c r="Z308" s="10"/>
    </row>
    <row r="309" spans="1:26" hidden="1">
      <c r="A309" s="7"/>
      <c r="B309" s="7" t="s">
        <v>25</v>
      </c>
      <c r="C309" s="7">
        <v>1</v>
      </c>
      <c r="D309" s="7">
        <v>300</v>
      </c>
      <c r="E309" s="7">
        <f>Table2[[#This Row],[UnitValue]]*Table2[[#This Row],[Qty]]</f>
        <v>300</v>
      </c>
      <c r="F309" s="7" t="s">
        <v>956</v>
      </c>
      <c r="G309" s="7" t="s">
        <v>962</v>
      </c>
      <c r="H309" s="21" t="s">
        <v>5</v>
      </c>
      <c r="I309" s="21" t="s">
        <v>22</v>
      </c>
      <c r="J309" s="21" t="s">
        <v>22</v>
      </c>
      <c r="K309" s="7" t="s">
        <v>809</v>
      </c>
      <c r="L309" s="7" t="s">
        <v>961</v>
      </c>
      <c r="M309" s="7" t="s">
        <v>960</v>
      </c>
      <c r="N309" s="8"/>
      <c r="O309" s="7" t="s">
        <v>0</v>
      </c>
      <c r="P309" s="7"/>
      <c r="Q309" s="7"/>
      <c r="R309" s="7"/>
      <c r="S309" s="7"/>
      <c r="T309" s="7"/>
      <c r="U309" s="7"/>
      <c r="V309" s="9" t="s">
        <v>0</v>
      </c>
      <c r="W309" s="7"/>
      <c r="X309" s="7"/>
      <c r="Y309" s="7"/>
      <c r="Z309" s="7"/>
    </row>
    <row r="310" spans="1:26">
      <c r="A310" s="10"/>
      <c r="B310" s="10" t="s">
        <v>25</v>
      </c>
      <c r="C310" s="10">
        <v>2</v>
      </c>
      <c r="D310" s="10">
        <v>400</v>
      </c>
      <c r="E310" s="7">
        <f>Table2[[#This Row],[UnitValue]]*Table2[[#This Row],[Qty]]</f>
        <v>800</v>
      </c>
      <c r="F310" s="10" t="s">
        <v>959</v>
      </c>
      <c r="G310" s="10" t="s">
        <v>958</v>
      </c>
      <c r="H310" s="20" t="s">
        <v>5</v>
      </c>
      <c r="I310" s="20" t="s">
        <v>22</v>
      </c>
      <c r="J310" s="20" t="s">
        <v>22</v>
      </c>
      <c r="K310" s="10" t="s">
        <v>809</v>
      </c>
      <c r="L310" s="10" t="s">
        <v>264</v>
      </c>
      <c r="M310" s="10" t="s">
        <v>957</v>
      </c>
      <c r="N310" s="11"/>
      <c r="O310" s="10" t="s">
        <v>0</v>
      </c>
      <c r="P310" s="10"/>
      <c r="Q310" s="10"/>
      <c r="R310" s="10"/>
      <c r="S310" s="10"/>
      <c r="T310" s="10"/>
      <c r="U310" s="10"/>
      <c r="V310" s="12" t="s">
        <v>0</v>
      </c>
      <c r="W310" s="10"/>
      <c r="X310" s="10"/>
      <c r="Y310" s="10"/>
      <c r="Z310" s="10"/>
    </row>
    <row r="311" spans="1:26" hidden="1">
      <c r="A311" s="7"/>
      <c r="B311" s="7" t="s">
        <v>25</v>
      </c>
      <c r="C311" s="7">
        <v>1</v>
      </c>
      <c r="D311" s="7">
        <v>150</v>
      </c>
      <c r="E311" s="7">
        <f>Table2[[#This Row],[UnitValue]]*Table2[[#This Row],[Qty]]</f>
        <v>150</v>
      </c>
      <c r="F311" s="7" t="s">
        <v>956</v>
      </c>
      <c r="G311" s="7" t="s">
        <v>955</v>
      </c>
      <c r="H311" s="21" t="s">
        <v>5</v>
      </c>
      <c r="I311" s="21" t="s">
        <v>22</v>
      </c>
      <c r="J311" s="21" t="s">
        <v>22</v>
      </c>
      <c r="K311" s="7" t="s">
        <v>809</v>
      </c>
      <c r="L311" s="7" t="s">
        <v>154</v>
      </c>
      <c r="M311" s="7" t="s">
        <v>954</v>
      </c>
      <c r="N311" s="8"/>
      <c r="O311" s="7" t="s">
        <v>0</v>
      </c>
      <c r="P311" s="7"/>
      <c r="Q311" s="7"/>
      <c r="R311" s="7"/>
      <c r="S311" s="7"/>
      <c r="T311" s="7"/>
      <c r="U311" s="7"/>
      <c r="V311" s="9" t="s">
        <v>0</v>
      </c>
      <c r="W311" s="7"/>
      <c r="X311" s="7"/>
      <c r="Y311" s="7"/>
      <c r="Z311" s="7"/>
    </row>
    <row r="312" spans="1:26" hidden="1">
      <c r="A312" s="10"/>
      <c r="B312" s="10" t="s">
        <v>25</v>
      </c>
      <c r="C312" s="10">
        <v>1</v>
      </c>
      <c r="D312" s="10">
        <v>1</v>
      </c>
      <c r="E312" s="7">
        <f>Table2[[#This Row],[UnitValue]]*Table2[[#This Row],[Qty]]</f>
        <v>1</v>
      </c>
      <c r="F312" s="10" t="s">
        <v>952</v>
      </c>
      <c r="G312" s="10"/>
      <c r="H312" s="20" t="s">
        <v>5</v>
      </c>
      <c r="I312" s="20" t="s">
        <v>22</v>
      </c>
      <c r="J312" s="20" t="s">
        <v>22</v>
      </c>
      <c r="K312" s="10" t="s">
        <v>809</v>
      </c>
      <c r="L312" s="10" t="s">
        <v>70</v>
      </c>
      <c r="M312" s="10" t="s">
        <v>953</v>
      </c>
      <c r="N312" s="11"/>
      <c r="O312" s="10" t="s">
        <v>0</v>
      </c>
      <c r="P312" s="10"/>
      <c r="Q312" s="10"/>
      <c r="R312" s="10"/>
      <c r="S312" s="10"/>
      <c r="T312" s="10"/>
      <c r="U312" s="10"/>
      <c r="V312" s="12" t="s">
        <v>0</v>
      </c>
      <c r="W312" s="10"/>
      <c r="X312" s="10"/>
      <c r="Y312" s="10"/>
      <c r="Z312" s="10"/>
    </row>
    <row r="313" spans="1:26" hidden="1">
      <c r="A313" s="7"/>
      <c r="B313" s="7" t="s">
        <v>25</v>
      </c>
      <c r="C313" s="7">
        <v>1</v>
      </c>
      <c r="D313" s="7">
        <v>1</v>
      </c>
      <c r="E313" s="7">
        <f>Table2[[#This Row],[UnitValue]]*Table2[[#This Row],[Qty]]</f>
        <v>1</v>
      </c>
      <c r="F313" s="7" t="s">
        <v>952</v>
      </c>
      <c r="G313" s="7"/>
      <c r="H313" s="21" t="s">
        <v>5</v>
      </c>
      <c r="I313" s="21" t="s">
        <v>22</v>
      </c>
      <c r="J313" s="21" t="s">
        <v>22</v>
      </c>
      <c r="K313" s="7" t="s">
        <v>809</v>
      </c>
      <c r="L313" s="7" t="s">
        <v>70</v>
      </c>
      <c r="M313" s="7" t="s">
        <v>951</v>
      </c>
      <c r="N313" s="8"/>
      <c r="O313" s="7" t="s">
        <v>0</v>
      </c>
      <c r="P313" s="7"/>
      <c r="Q313" s="7"/>
      <c r="R313" s="7"/>
      <c r="S313" s="7"/>
      <c r="T313" s="7"/>
      <c r="U313" s="7"/>
      <c r="V313" s="9" t="s">
        <v>0</v>
      </c>
      <c r="W313" s="7"/>
      <c r="X313" s="7"/>
      <c r="Y313" s="7"/>
      <c r="Z313" s="7"/>
    </row>
    <row r="314" spans="1:26" hidden="1">
      <c r="A314" s="10"/>
      <c r="B314" s="10" t="s">
        <v>25</v>
      </c>
      <c r="C314" s="10">
        <v>1</v>
      </c>
      <c r="D314" s="10">
        <v>15</v>
      </c>
      <c r="E314" s="7">
        <f>Table2[[#This Row],[UnitValue]]*Table2[[#This Row],[Qty]]</f>
        <v>15</v>
      </c>
      <c r="F314" s="10" t="s">
        <v>950</v>
      </c>
      <c r="G314" s="10" t="s">
        <v>949</v>
      </c>
      <c r="H314" s="10"/>
      <c r="I314" s="10"/>
      <c r="J314" s="10"/>
      <c r="K314" s="10"/>
      <c r="L314" s="10" t="s">
        <v>154</v>
      </c>
      <c r="M314" s="10" t="s">
        <v>948</v>
      </c>
      <c r="N314" s="11"/>
      <c r="O314" s="10" t="s">
        <v>0</v>
      </c>
      <c r="P314" s="10"/>
      <c r="Q314" s="10"/>
      <c r="R314" s="10"/>
      <c r="S314" s="10"/>
      <c r="T314" s="10"/>
      <c r="U314" s="10"/>
      <c r="V314" s="12" t="s">
        <v>0</v>
      </c>
      <c r="W314" s="10"/>
      <c r="X314" s="10"/>
      <c r="Y314" s="10"/>
      <c r="Z314" s="10"/>
    </row>
    <row r="315" spans="1:26" hidden="1">
      <c r="A315" s="7"/>
      <c r="B315" s="7" t="s">
        <v>25</v>
      </c>
      <c r="C315" s="7">
        <v>1</v>
      </c>
      <c r="D315" s="7">
        <v>25</v>
      </c>
      <c r="E315" s="7">
        <f>Table2[[#This Row],[UnitValue]]*Table2[[#This Row],[Qty]]</f>
        <v>25</v>
      </c>
      <c r="F315" s="7" t="s">
        <v>947</v>
      </c>
      <c r="G315" s="7"/>
      <c r="H315" s="7" t="s">
        <v>1678</v>
      </c>
      <c r="I315" s="7"/>
      <c r="J315" s="7"/>
      <c r="K315" s="7"/>
      <c r="L315" s="7" t="s">
        <v>825</v>
      </c>
      <c r="M315" s="7" t="s">
        <v>946</v>
      </c>
      <c r="N315" s="8"/>
      <c r="O315" s="7" t="s">
        <v>0</v>
      </c>
      <c r="P315" s="7"/>
      <c r="Q315" s="7" t="s">
        <v>535</v>
      </c>
      <c r="R315" s="7"/>
      <c r="S315" s="7" t="s">
        <v>945</v>
      </c>
      <c r="T315" s="7"/>
      <c r="U315" s="7"/>
      <c r="V315" s="9" t="s">
        <v>262</v>
      </c>
      <c r="W315" s="7"/>
      <c r="X315" s="7"/>
      <c r="Y315" s="7"/>
      <c r="Z315" s="7" t="s">
        <v>1525</v>
      </c>
    </row>
    <row r="316" spans="1:26" hidden="1">
      <c r="A316" s="10"/>
      <c r="B316" s="10" t="s">
        <v>25</v>
      </c>
      <c r="C316" s="10">
        <v>1</v>
      </c>
      <c r="D316" s="10">
        <v>100</v>
      </c>
      <c r="E316" s="7">
        <f>Table2[[#This Row],[UnitValue]]*Table2[[#This Row],[Qty]]</f>
        <v>100</v>
      </c>
      <c r="F316" s="10" t="s">
        <v>944</v>
      </c>
      <c r="G316" s="10" t="s">
        <v>943</v>
      </c>
      <c r="H316" s="10"/>
      <c r="I316" s="10"/>
      <c r="J316" s="10"/>
      <c r="K316" s="10"/>
      <c r="L316" s="10" t="s">
        <v>825</v>
      </c>
      <c r="M316" s="10" t="s">
        <v>942</v>
      </c>
      <c r="N316" s="11"/>
      <c r="O316" s="10" t="s">
        <v>935</v>
      </c>
      <c r="P316" s="10"/>
      <c r="Q316" s="10"/>
      <c r="R316" s="10"/>
      <c r="S316" s="10"/>
      <c r="T316" s="10"/>
      <c r="U316" s="10"/>
      <c r="V316" s="12" t="s">
        <v>0</v>
      </c>
      <c r="W316" s="10"/>
      <c r="X316" s="10"/>
      <c r="Y316" s="10"/>
      <c r="Z316" s="10"/>
    </row>
    <row r="317" spans="1:26" hidden="1">
      <c r="A317" s="7"/>
      <c r="B317" s="7" t="s">
        <v>25</v>
      </c>
      <c r="C317" s="7">
        <v>1</v>
      </c>
      <c r="D317" s="7">
        <v>100</v>
      </c>
      <c r="E317" s="7">
        <f>Table2[[#This Row],[UnitValue]]*Table2[[#This Row],[Qty]]</f>
        <v>100</v>
      </c>
      <c r="F317" s="7" t="s">
        <v>660</v>
      </c>
      <c r="G317" s="7" t="s">
        <v>941</v>
      </c>
      <c r="H317" s="7"/>
      <c r="I317" s="7"/>
      <c r="J317" s="7"/>
      <c r="K317" s="7"/>
      <c r="L317" s="7" t="s">
        <v>825</v>
      </c>
      <c r="M317" s="7" t="s">
        <v>940</v>
      </c>
      <c r="N317" s="8"/>
      <c r="O317" s="7" t="s">
        <v>935</v>
      </c>
      <c r="P317" s="7"/>
      <c r="Q317" s="7"/>
      <c r="R317" s="7"/>
      <c r="S317" s="7"/>
      <c r="T317" s="7"/>
      <c r="U317" s="7"/>
      <c r="V317" s="9" t="s">
        <v>0</v>
      </c>
      <c r="W317" s="7"/>
      <c r="X317" s="7"/>
      <c r="Y317" s="7"/>
      <c r="Z317" s="7"/>
    </row>
    <row r="318" spans="1:26" hidden="1">
      <c r="A318" s="10"/>
      <c r="B318" s="10" t="s">
        <v>25</v>
      </c>
      <c r="C318" s="10">
        <v>1</v>
      </c>
      <c r="D318" s="49">
        <v>1000</v>
      </c>
      <c r="E318" s="50">
        <f>Table2[[#This Row],[UnitValue]]*Table2[[#This Row],[Qty]]</f>
        <v>1000</v>
      </c>
      <c r="F318" s="10"/>
      <c r="G318" s="10"/>
      <c r="H318" s="20" t="s">
        <v>1678</v>
      </c>
      <c r="I318" s="20"/>
      <c r="J318" s="20"/>
      <c r="K318" s="20"/>
      <c r="L318" s="10" t="s">
        <v>150</v>
      </c>
      <c r="M318" s="10" t="s">
        <v>648</v>
      </c>
      <c r="N318" s="11"/>
      <c r="O318" s="10" t="s">
        <v>0</v>
      </c>
      <c r="P318" s="10"/>
      <c r="Q318" s="10"/>
      <c r="R318" s="10"/>
      <c r="S318" s="10" t="s">
        <v>509</v>
      </c>
      <c r="T318" s="10"/>
      <c r="U318" s="10">
        <v>2023</v>
      </c>
      <c r="V318" s="12" t="s">
        <v>262</v>
      </c>
      <c r="W318" s="12"/>
      <c r="X318" s="10"/>
      <c r="Y318" s="10"/>
      <c r="Z318" s="10"/>
    </row>
    <row r="319" spans="1:26" hidden="1">
      <c r="A319" s="7"/>
      <c r="B319" s="7" t="s">
        <v>25</v>
      </c>
      <c r="C319" s="7">
        <v>1</v>
      </c>
      <c r="D319" s="50">
        <v>100</v>
      </c>
      <c r="E319" s="50">
        <f>Table2[[#This Row],[UnitValue]]*Table2[[#This Row],[Qty]]</f>
        <v>100</v>
      </c>
      <c r="F319" s="7"/>
      <c r="G319" s="7"/>
      <c r="H319" s="21" t="s">
        <v>114</v>
      </c>
      <c r="I319" s="21">
        <v>1</v>
      </c>
      <c r="J319" s="21" t="s">
        <v>5</v>
      </c>
      <c r="K319" s="21" t="s">
        <v>113</v>
      </c>
      <c r="L319" s="7" t="s">
        <v>129</v>
      </c>
      <c r="M319" s="7" t="s">
        <v>939</v>
      </c>
      <c r="N319" s="8"/>
      <c r="O319" s="7" t="s">
        <v>935</v>
      </c>
      <c r="P319" s="7"/>
      <c r="Q319" s="7"/>
      <c r="R319" s="7"/>
      <c r="S319" s="7"/>
      <c r="T319" s="7"/>
      <c r="U319" s="7"/>
      <c r="V319" s="9" t="s">
        <v>262</v>
      </c>
      <c r="W319" s="7"/>
      <c r="X319" s="7"/>
      <c r="Y319" s="7"/>
      <c r="Z319" s="7"/>
    </row>
    <row r="320" spans="1:26" hidden="1">
      <c r="A320" s="10"/>
      <c r="B320" s="10" t="s">
        <v>25</v>
      </c>
      <c r="C320" s="10">
        <v>2</v>
      </c>
      <c r="D320" s="49">
        <v>200</v>
      </c>
      <c r="E320" s="50">
        <f>Table2[[#This Row],[UnitValue]]*Table2[[#This Row],[Qty]]</f>
        <v>400</v>
      </c>
      <c r="F320" s="10" t="s">
        <v>938</v>
      </c>
      <c r="G320" s="10"/>
      <c r="H320" s="20" t="s">
        <v>114</v>
      </c>
      <c r="I320" s="20">
        <v>1</v>
      </c>
      <c r="J320" s="20" t="s">
        <v>5</v>
      </c>
      <c r="K320" s="20" t="s">
        <v>937</v>
      </c>
      <c r="L320" s="10" t="s">
        <v>825</v>
      </c>
      <c r="M320" s="10" t="s">
        <v>936</v>
      </c>
      <c r="N320" s="11"/>
      <c r="O320" s="10" t="s">
        <v>935</v>
      </c>
      <c r="P320" s="10"/>
      <c r="Q320" s="10"/>
      <c r="R320" s="10"/>
      <c r="S320" s="10" t="s">
        <v>934</v>
      </c>
      <c r="T320" s="10">
        <v>1994</v>
      </c>
      <c r="U320" s="10"/>
      <c r="V320" s="12" t="s">
        <v>262</v>
      </c>
      <c r="W320" s="10"/>
      <c r="X320" s="10"/>
      <c r="Y320" s="10"/>
      <c r="Z320" s="10"/>
    </row>
    <row r="321" spans="1:26" hidden="1">
      <c r="A321" s="7"/>
      <c r="B321" s="7" t="s">
        <v>25</v>
      </c>
      <c r="C321" s="7">
        <v>1</v>
      </c>
      <c r="D321" s="7">
        <v>5000</v>
      </c>
      <c r="E321" s="7">
        <f>Table2[[#This Row],[UnitValue]]*Table2[[#This Row],[Qty]]</f>
        <v>5000</v>
      </c>
      <c r="F321" s="7" t="s">
        <v>876</v>
      </c>
      <c r="G321" s="7" t="s">
        <v>933</v>
      </c>
      <c r="H321" s="21" t="s">
        <v>5</v>
      </c>
      <c r="I321" s="21" t="s">
        <v>22</v>
      </c>
      <c r="J321" s="21" t="s">
        <v>22</v>
      </c>
      <c r="K321" s="7" t="s">
        <v>22</v>
      </c>
      <c r="L321" s="7" t="s">
        <v>154</v>
      </c>
      <c r="M321" s="7" t="s">
        <v>932</v>
      </c>
      <c r="N321" s="8"/>
      <c r="O321" s="7" t="s">
        <v>0</v>
      </c>
      <c r="P321" s="18">
        <v>34700</v>
      </c>
      <c r="Q321" s="7" t="s">
        <v>931</v>
      </c>
      <c r="R321" s="7"/>
      <c r="S321" s="7" t="s">
        <v>930</v>
      </c>
      <c r="T321" s="7">
        <v>2000</v>
      </c>
      <c r="U321" s="7">
        <v>2014</v>
      </c>
      <c r="V321" s="9" t="s">
        <v>656</v>
      </c>
      <c r="W321" s="7"/>
      <c r="X321" s="7">
        <v>100</v>
      </c>
      <c r="Y321" s="7" t="s">
        <v>929</v>
      </c>
      <c r="Z321" s="7"/>
    </row>
    <row r="322" spans="1:26" s="4" customFormat="1" hidden="1">
      <c r="A322" s="14"/>
      <c r="B322" s="14" t="s">
        <v>25</v>
      </c>
      <c r="C322" s="14">
        <v>1</v>
      </c>
      <c r="D322" s="14">
        <v>1000</v>
      </c>
      <c r="E322" s="7">
        <f>Table2[[#This Row],[UnitValue]]*Table2[[#This Row],[Qty]]</f>
        <v>1000</v>
      </c>
      <c r="F322" s="14" t="s">
        <v>928</v>
      </c>
      <c r="G322" s="14" t="s">
        <v>927</v>
      </c>
      <c r="H322" s="26" t="s">
        <v>5</v>
      </c>
      <c r="I322" s="26" t="s">
        <v>22</v>
      </c>
      <c r="J322" s="26" t="s">
        <v>22</v>
      </c>
      <c r="K322" s="14" t="s">
        <v>22</v>
      </c>
      <c r="L322" s="14" t="s">
        <v>154</v>
      </c>
      <c r="M322" s="14" t="s">
        <v>926</v>
      </c>
      <c r="N322" s="15"/>
      <c r="O322" s="14" t="s">
        <v>0</v>
      </c>
      <c r="P322" s="27">
        <v>36526</v>
      </c>
      <c r="Q322" s="14" t="s">
        <v>535</v>
      </c>
      <c r="R322" s="14"/>
      <c r="S322" s="14" t="s">
        <v>925</v>
      </c>
      <c r="T322" s="14">
        <v>2005</v>
      </c>
      <c r="U322" s="14">
        <v>2015</v>
      </c>
      <c r="V322" s="16" t="s">
        <v>656</v>
      </c>
      <c r="W322" s="14"/>
      <c r="X322" s="14">
        <v>500</v>
      </c>
      <c r="Y322" s="14" t="s">
        <v>924</v>
      </c>
      <c r="Z322" s="14"/>
    </row>
    <row r="323" spans="1:26" hidden="1">
      <c r="A323" s="7"/>
      <c r="B323" s="7" t="s">
        <v>25</v>
      </c>
      <c r="C323" s="7">
        <v>2</v>
      </c>
      <c r="D323" s="7">
        <v>500</v>
      </c>
      <c r="E323" s="7">
        <f>Table2[[#This Row],[UnitValue]]*Table2[[#This Row],[Qty]]</f>
        <v>1000</v>
      </c>
      <c r="F323" s="7" t="s">
        <v>921</v>
      </c>
      <c r="G323" s="7" t="s">
        <v>923</v>
      </c>
      <c r="H323" s="21" t="s">
        <v>5</v>
      </c>
      <c r="I323" s="21" t="s">
        <v>22</v>
      </c>
      <c r="J323" s="21" t="s">
        <v>22</v>
      </c>
      <c r="K323" s="7" t="s">
        <v>22</v>
      </c>
      <c r="L323" s="7" t="s">
        <v>11</v>
      </c>
      <c r="M323" s="7" t="s">
        <v>922</v>
      </c>
      <c r="N323" s="8"/>
      <c r="O323" s="7" t="s">
        <v>0</v>
      </c>
      <c r="P323" s="7"/>
      <c r="Q323" s="7"/>
      <c r="R323" s="7"/>
      <c r="S323" s="7"/>
      <c r="T323" s="7"/>
      <c r="U323" s="7"/>
      <c r="V323" s="9" t="s">
        <v>0</v>
      </c>
      <c r="W323" s="9"/>
      <c r="X323" s="7"/>
      <c r="Y323" s="7"/>
      <c r="Z323" s="7"/>
    </row>
    <row r="324" spans="1:26" hidden="1">
      <c r="A324" s="10"/>
      <c r="B324" s="10" t="s">
        <v>25</v>
      </c>
      <c r="C324" s="10">
        <v>2</v>
      </c>
      <c r="D324" s="10">
        <v>500</v>
      </c>
      <c r="E324" s="7">
        <f>Table2[[#This Row],[UnitValue]]*Table2[[#This Row],[Qty]]</f>
        <v>1000</v>
      </c>
      <c r="F324" s="10" t="s">
        <v>921</v>
      </c>
      <c r="G324" s="10" t="s">
        <v>920</v>
      </c>
      <c r="H324" s="20" t="s">
        <v>5</v>
      </c>
      <c r="I324" s="20" t="s">
        <v>5</v>
      </c>
      <c r="J324" s="20" t="s">
        <v>270</v>
      </c>
      <c r="K324" s="10" t="s">
        <v>117</v>
      </c>
      <c r="L324" s="10" t="s">
        <v>11</v>
      </c>
      <c r="M324" s="10" t="s">
        <v>919</v>
      </c>
      <c r="N324" s="11"/>
      <c r="O324" s="10" t="s">
        <v>0</v>
      </c>
      <c r="P324" s="10"/>
      <c r="Q324" s="10"/>
      <c r="R324" s="10"/>
      <c r="S324" s="10"/>
      <c r="T324" s="10"/>
      <c r="U324" s="10"/>
      <c r="V324" s="12" t="s">
        <v>0</v>
      </c>
      <c r="W324" s="12"/>
      <c r="X324" s="10"/>
      <c r="Y324" s="10"/>
      <c r="Z324" s="10"/>
    </row>
    <row r="325" spans="1:26" hidden="1">
      <c r="A325" s="7" t="s">
        <v>918</v>
      </c>
      <c r="B325" s="7" t="s">
        <v>25</v>
      </c>
      <c r="C325" s="7">
        <v>1</v>
      </c>
      <c r="D325" s="7">
        <f>218*1.13</f>
        <v>246.33999999999997</v>
      </c>
      <c r="E325" s="7">
        <f>Table2[[#This Row],[UnitValue]]*Table2[[#This Row],[Qty]]</f>
        <v>246.33999999999997</v>
      </c>
      <c r="F325" s="7" t="s">
        <v>916</v>
      </c>
      <c r="G325" s="7" t="s">
        <v>915</v>
      </c>
      <c r="H325" s="20" t="s">
        <v>1678</v>
      </c>
      <c r="I325" s="21" t="s">
        <v>5</v>
      </c>
      <c r="J325" s="21" t="s">
        <v>270</v>
      </c>
      <c r="K325" s="7" t="s">
        <v>117</v>
      </c>
      <c r="L325" s="7" t="s">
        <v>11</v>
      </c>
      <c r="M325" s="7" t="s">
        <v>914</v>
      </c>
      <c r="N325" s="8"/>
      <c r="O325" s="7" t="s">
        <v>0</v>
      </c>
      <c r="P325" s="18">
        <v>38691</v>
      </c>
      <c r="Q325" s="7" t="s">
        <v>697</v>
      </c>
      <c r="R325" s="7"/>
      <c r="S325" s="7"/>
      <c r="T325" s="7">
        <v>2005</v>
      </c>
      <c r="U325" s="7">
        <v>2025</v>
      </c>
      <c r="V325" s="9" t="s">
        <v>262</v>
      </c>
      <c r="W325" s="9">
        <v>2023</v>
      </c>
      <c r="X325" s="7">
        <v>0</v>
      </c>
      <c r="Y325" s="7"/>
      <c r="Z325" s="7" t="s">
        <v>1525</v>
      </c>
    </row>
    <row r="326" spans="1:26" hidden="1">
      <c r="A326" s="10" t="s">
        <v>917</v>
      </c>
      <c r="B326" s="10" t="s">
        <v>25</v>
      </c>
      <c r="C326" s="10">
        <v>1</v>
      </c>
      <c r="D326" s="10">
        <f>218*1.13</f>
        <v>246.33999999999997</v>
      </c>
      <c r="E326" s="7">
        <f>Table2[[#This Row],[UnitValue]]*Table2[[#This Row],[Qty]]</f>
        <v>246.33999999999997</v>
      </c>
      <c r="F326" s="10" t="s">
        <v>916</v>
      </c>
      <c r="G326" s="10" t="s">
        <v>915</v>
      </c>
      <c r="H326" s="20" t="s">
        <v>1678</v>
      </c>
      <c r="I326" s="20" t="s">
        <v>5</v>
      </c>
      <c r="J326" s="20" t="s">
        <v>270</v>
      </c>
      <c r="K326" s="10" t="s">
        <v>117</v>
      </c>
      <c r="L326" s="10" t="s">
        <v>11</v>
      </c>
      <c r="M326" s="10" t="s">
        <v>914</v>
      </c>
      <c r="N326" s="11"/>
      <c r="O326" s="10" t="s">
        <v>0</v>
      </c>
      <c r="P326" s="13">
        <v>38691</v>
      </c>
      <c r="Q326" s="10" t="s">
        <v>697</v>
      </c>
      <c r="R326" s="10"/>
      <c r="S326" s="10"/>
      <c r="T326" s="10">
        <v>2005</v>
      </c>
      <c r="U326" s="10">
        <v>2025</v>
      </c>
      <c r="V326" s="12" t="s">
        <v>262</v>
      </c>
      <c r="W326" s="12">
        <v>2023</v>
      </c>
      <c r="X326" s="10">
        <v>0</v>
      </c>
      <c r="Y326" s="10"/>
      <c r="Z326" s="10" t="s">
        <v>1525</v>
      </c>
    </row>
    <row r="327" spans="1:26" hidden="1">
      <c r="A327" s="7" t="s">
        <v>913</v>
      </c>
      <c r="B327" s="7" t="s">
        <v>25</v>
      </c>
      <c r="C327" s="7">
        <v>1</v>
      </c>
      <c r="D327" s="7">
        <v>7974.12</v>
      </c>
      <c r="E327" s="7">
        <f>Table2[[#This Row],[UnitValue]]*Table2[[#This Row],[Qty]]</f>
        <v>7974.12</v>
      </c>
      <c r="F327" s="7" t="s">
        <v>903</v>
      </c>
      <c r="G327" s="7" t="s">
        <v>912</v>
      </c>
      <c r="H327" s="21" t="s">
        <v>5</v>
      </c>
      <c r="I327" s="21" t="s">
        <v>22</v>
      </c>
      <c r="J327" s="21" t="s">
        <v>22</v>
      </c>
      <c r="K327" s="7" t="s">
        <v>40</v>
      </c>
      <c r="L327" s="7" t="s">
        <v>154</v>
      </c>
      <c r="M327" s="7" t="s">
        <v>911</v>
      </c>
      <c r="N327" s="8" t="s">
        <v>192</v>
      </c>
      <c r="O327" s="7" t="s">
        <v>262</v>
      </c>
      <c r="P327" s="29">
        <v>42752</v>
      </c>
      <c r="Q327" s="7" t="s">
        <v>866</v>
      </c>
      <c r="R327" s="7"/>
      <c r="S327" s="7"/>
      <c r="T327" s="7">
        <v>2017</v>
      </c>
      <c r="U327" s="7">
        <v>2027</v>
      </c>
      <c r="V327" s="9" t="s">
        <v>0</v>
      </c>
      <c r="W327" s="9"/>
      <c r="X327" s="7"/>
      <c r="Y327" s="7"/>
      <c r="Z327" s="7"/>
    </row>
    <row r="328" spans="1:26" hidden="1">
      <c r="A328" s="10" t="s">
        <v>910</v>
      </c>
      <c r="B328" s="10" t="s">
        <v>25</v>
      </c>
      <c r="C328" s="10">
        <v>1</v>
      </c>
      <c r="D328" s="10">
        <v>650.1</v>
      </c>
      <c r="E328" s="7">
        <f>Table2[[#This Row],[UnitValue]]*Table2[[#This Row],[Qty]]</f>
        <v>650.1</v>
      </c>
      <c r="F328" s="10" t="s">
        <v>903</v>
      </c>
      <c r="G328" s="10" t="s">
        <v>909</v>
      </c>
      <c r="H328" s="20" t="s">
        <v>5</v>
      </c>
      <c r="I328" s="20" t="s">
        <v>22</v>
      </c>
      <c r="J328" s="20" t="s">
        <v>22</v>
      </c>
      <c r="K328" s="10" t="s">
        <v>22</v>
      </c>
      <c r="L328" s="10" t="s">
        <v>11</v>
      </c>
      <c r="M328" s="10" t="s">
        <v>908</v>
      </c>
      <c r="N328" s="11" t="s">
        <v>192</v>
      </c>
      <c r="O328" s="10" t="s">
        <v>262</v>
      </c>
      <c r="P328" s="30">
        <v>42752</v>
      </c>
      <c r="Q328" s="10" t="s">
        <v>866</v>
      </c>
      <c r="R328" s="10"/>
      <c r="S328" s="10"/>
      <c r="T328" s="10">
        <v>2017</v>
      </c>
      <c r="U328" s="10">
        <v>2027</v>
      </c>
      <c r="V328" s="12" t="s">
        <v>0</v>
      </c>
      <c r="W328" s="12"/>
      <c r="X328" s="10"/>
      <c r="Y328" s="10"/>
      <c r="Z328" s="10"/>
    </row>
    <row r="329" spans="1:26" hidden="1">
      <c r="A329" s="7" t="s">
        <v>907</v>
      </c>
      <c r="B329" s="7" t="s">
        <v>25</v>
      </c>
      <c r="C329" s="7">
        <v>1</v>
      </c>
      <c r="D329" s="7">
        <v>347.82</v>
      </c>
      <c r="E329" s="7">
        <f>Table2[[#This Row],[UnitValue]]*Table2[[#This Row],[Qty]]</f>
        <v>347.82</v>
      </c>
      <c r="F329" s="7" t="s">
        <v>903</v>
      </c>
      <c r="G329" s="7" t="s">
        <v>902</v>
      </c>
      <c r="H329" s="7" t="s">
        <v>5</v>
      </c>
      <c r="I329" s="7" t="s">
        <v>5</v>
      </c>
      <c r="J329" s="7" t="s">
        <v>730</v>
      </c>
      <c r="K329" s="7" t="s">
        <v>906</v>
      </c>
      <c r="L329" s="7" t="s">
        <v>11</v>
      </c>
      <c r="M329" s="7" t="s">
        <v>905</v>
      </c>
      <c r="N329" s="8" t="s">
        <v>192</v>
      </c>
      <c r="O329" s="7" t="s">
        <v>262</v>
      </c>
      <c r="P329" s="18">
        <v>42752</v>
      </c>
      <c r="Q329" s="7" t="s">
        <v>866</v>
      </c>
      <c r="R329" s="7"/>
      <c r="S329" s="7"/>
      <c r="T329" s="7">
        <v>2017</v>
      </c>
      <c r="U329" s="7">
        <v>2027</v>
      </c>
      <c r="V329" s="9" t="s">
        <v>0</v>
      </c>
      <c r="W329" s="9"/>
      <c r="X329" s="7"/>
      <c r="Y329" s="7"/>
      <c r="Z329" s="7"/>
    </row>
    <row r="330" spans="1:26" hidden="1">
      <c r="A330" s="10" t="s">
        <v>904</v>
      </c>
      <c r="B330" s="10" t="s">
        <v>25</v>
      </c>
      <c r="C330" s="10">
        <v>1</v>
      </c>
      <c r="D330" s="10">
        <v>347.82</v>
      </c>
      <c r="E330" s="7">
        <f>Table2[[#This Row],[UnitValue]]*Table2[[#This Row],[Qty]]</f>
        <v>347.82</v>
      </c>
      <c r="F330" s="10" t="s">
        <v>903</v>
      </c>
      <c r="G330" s="10" t="s">
        <v>902</v>
      </c>
      <c r="H330" s="10" t="s">
        <v>5</v>
      </c>
      <c r="I330" s="10" t="s">
        <v>14</v>
      </c>
      <c r="J330" s="10" t="s">
        <v>13</v>
      </c>
      <c r="K330" s="10" t="s">
        <v>12</v>
      </c>
      <c r="L330" s="10" t="s">
        <v>11</v>
      </c>
      <c r="M330" s="10" t="s">
        <v>901</v>
      </c>
      <c r="N330" s="11" t="s">
        <v>192</v>
      </c>
      <c r="O330" s="10" t="s">
        <v>262</v>
      </c>
      <c r="P330" s="13">
        <v>42752</v>
      </c>
      <c r="Q330" s="10" t="s">
        <v>866</v>
      </c>
      <c r="R330" s="10"/>
      <c r="S330" s="10"/>
      <c r="T330" s="10">
        <v>2017</v>
      </c>
      <c r="U330" s="10">
        <v>2027</v>
      </c>
      <c r="V330" s="12" t="s">
        <v>0</v>
      </c>
      <c r="W330" s="12"/>
      <c r="X330" s="10"/>
      <c r="Y330" s="10"/>
      <c r="Z330" s="10"/>
    </row>
    <row r="331" spans="1:26" hidden="1">
      <c r="A331" s="7" t="s">
        <v>900</v>
      </c>
      <c r="B331" s="7" t="s">
        <v>25</v>
      </c>
      <c r="C331" s="7">
        <v>1</v>
      </c>
      <c r="D331" s="7">
        <v>69.989999999999995</v>
      </c>
      <c r="E331" s="7">
        <f>Table2[[#This Row],[UnitValue]]*Table2[[#This Row],[Qty]]</f>
        <v>69.989999999999995</v>
      </c>
      <c r="F331" s="7" t="s">
        <v>895</v>
      </c>
      <c r="G331" s="7" t="s">
        <v>899</v>
      </c>
      <c r="H331" s="7" t="s">
        <v>5</v>
      </c>
      <c r="I331" s="21" t="s">
        <v>22</v>
      </c>
      <c r="J331" s="21" t="s">
        <v>22</v>
      </c>
      <c r="K331" s="7" t="s">
        <v>898</v>
      </c>
      <c r="L331" s="7" t="s">
        <v>129</v>
      </c>
      <c r="M331" s="7" t="s">
        <v>897</v>
      </c>
      <c r="N331" s="8" t="s">
        <v>192</v>
      </c>
      <c r="O331" s="7" t="s">
        <v>262</v>
      </c>
      <c r="P331" s="18">
        <v>42731</v>
      </c>
      <c r="Q331" s="7" t="s">
        <v>892</v>
      </c>
      <c r="R331" s="7"/>
      <c r="S331" s="7"/>
      <c r="T331" s="7">
        <v>2016</v>
      </c>
      <c r="U331" s="7">
        <v>2026</v>
      </c>
      <c r="V331" s="9" t="s">
        <v>0</v>
      </c>
      <c r="W331" s="9"/>
      <c r="X331" s="7"/>
      <c r="Y331" s="7"/>
      <c r="Z331" s="7"/>
    </row>
    <row r="332" spans="1:26" hidden="1">
      <c r="A332" s="10" t="s">
        <v>896</v>
      </c>
      <c r="B332" s="10" t="s">
        <v>25</v>
      </c>
      <c r="C332" s="10">
        <v>1</v>
      </c>
      <c r="D332" s="10">
        <v>699.99</v>
      </c>
      <c r="E332" s="7">
        <f>Table2[[#This Row],[UnitValue]]*Table2[[#This Row],[Qty]]</f>
        <v>699.99</v>
      </c>
      <c r="F332" s="10" t="s">
        <v>895</v>
      </c>
      <c r="G332" s="10" t="s">
        <v>894</v>
      </c>
      <c r="H332" s="10" t="s">
        <v>5</v>
      </c>
      <c r="I332" s="10" t="s">
        <v>14</v>
      </c>
      <c r="J332" s="10" t="s">
        <v>13</v>
      </c>
      <c r="K332" s="10" t="s">
        <v>12</v>
      </c>
      <c r="L332" s="10" t="s">
        <v>825</v>
      </c>
      <c r="M332" s="10" t="s">
        <v>893</v>
      </c>
      <c r="N332" s="11" t="s">
        <v>192</v>
      </c>
      <c r="O332" s="10" t="s">
        <v>262</v>
      </c>
      <c r="P332" s="13">
        <v>42731</v>
      </c>
      <c r="Q332" s="10" t="s">
        <v>892</v>
      </c>
      <c r="R332" s="10"/>
      <c r="S332" s="10"/>
      <c r="T332" s="10">
        <v>2016</v>
      </c>
      <c r="U332" s="10">
        <v>2026</v>
      </c>
      <c r="V332" s="12" t="s">
        <v>0</v>
      </c>
      <c r="W332" s="12"/>
      <c r="X332" s="10"/>
      <c r="Y332" s="10"/>
      <c r="Z332" s="10"/>
    </row>
    <row r="333" spans="1:26" hidden="1">
      <c r="A333" s="7" t="s">
        <v>891</v>
      </c>
      <c r="B333" s="7" t="s">
        <v>8</v>
      </c>
      <c r="C333" s="7">
        <v>1</v>
      </c>
      <c r="D333" s="7">
        <v>27529</v>
      </c>
      <c r="E333" s="7">
        <f>Table2[[#This Row],[UnitValue]]*Table2[[#This Row],[Qty]]</f>
        <v>27529</v>
      </c>
      <c r="F333" s="7" t="s">
        <v>696</v>
      </c>
      <c r="G333" s="7" t="s">
        <v>890</v>
      </c>
      <c r="H333" s="21" t="s">
        <v>5</v>
      </c>
      <c r="I333" s="21" t="s">
        <v>22</v>
      </c>
      <c r="J333" s="21" t="s">
        <v>22</v>
      </c>
      <c r="K333" s="7" t="s">
        <v>29</v>
      </c>
      <c r="L333" s="7" t="s">
        <v>154</v>
      </c>
      <c r="M333" s="7" t="s">
        <v>887</v>
      </c>
      <c r="N333" s="8" t="s">
        <v>1577</v>
      </c>
      <c r="O333" s="7" t="s">
        <v>262</v>
      </c>
      <c r="P333" s="18">
        <v>39261</v>
      </c>
      <c r="Q333" s="7" t="s">
        <v>886</v>
      </c>
      <c r="R333" s="7" t="s">
        <v>885</v>
      </c>
      <c r="S333" s="7"/>
      <c r="T333" s="7">
        <v>2007</v>
      </c>
      <c r="U333" s="7">
        <v>2022</v>
      </c>
      <c r="V333" s="9" t="s">
        <v>0</v>
      </c>
      <c r="W333" s="9"/>
      <c r="X333" s="7"/>
      <c r="Y333" s="7"/>
      <c r="Z333" s="7"/>
    </row>
    <row r="334" spans="1:26" hidden="1">
      <c r="A334" s="10" t="s">
        <v>889</v>
      </c>
      <c r="B334" s="10" t="s">
        <v>8</v>
      </c>
      <c r="C334" s="10">
        <v>1</v>
      </c>
      <c r="D334" s="10">
        <v>7950</v>
      </c>
      <c r="E334" s="7">
        <f>Table2[[#This Row],[UnitValue]]*Table2[[#This Row],[Qty]]</f>
        <v>7950</v>
      </c>
      <c r="F334" s="10" t="s">
        <v>696</v>
      </c>
      <c r="G334" s="10" t="s">
        <v>888</v>
      </c>
      <c r="H334" s="20" t="s">
        <v>5</v>
      </c>
      <c r="I334" s="20" t="s">
        <v>22</v>
      </c>
      <c r="J334" s="20" t="s">
        <v>22</v>
      </c>
      <c r="K334" s="10" t="s">
        <v>29</v>
      </c>
      <c r="L334" s="10" t="s">
        <v>154</v>
      </c>
      <c r="M334" s="10" t="s">
        <v>887</v>
      </c>
      <c r="N334" s="11"/>
      <c r="O334" s="10" t="s">
        <v>262</v>
      </c>
      <c r="P334" s="13">
        <v>39261</v>
      </c>
      <c r="Q334" s="10" t="s">
        <v>886</v>
      </c>
      <c r="R334" s="10" t="s">
        <v>885</v>
      </c>
      <c r="S334" s="10" t="s">
        <v>1578</v>
      </c>
      <c r="T334" s="10">
        <v>2007</v>
      </c>
      <c r="U334" s="10">
        <v>2022</v>
      </c>
      <c r="V334" s="12" t="s">
        <v>0</v>
      </c>
      <c r="W334" s="12"/>
      <c r="X334" s="10"/>
      <c r="Y334" s="10"/>
      <c r="Z334" s="10"/>
    </row>
    <row r="335" spans="1:26" hidden="1">
      <c r="A335" s="7"/>
      <c r="B335" s="7" t="s">
        <v>8</v>
      </c>
      <c r="C335" s="7">
        <v>1</v>
      </c>
      <c r="D335" s="7">
        <v>300</v>
      </c>
      <c r="E335" s="7">
        <f>Table2[[#This Row],[UnitValue]]*Table2[[#This Row],[Qty]]</f>
        <v>300</v>
      </c>
      <c r="F335" s="7" t="s">
        <v>7</v>
      </c>
      <c r="G335" s="7" t="s">
        <v>884</v>
      </c>
      <c r="H335" s="21" t="s">
        <v>5</v>
      </c>
      <c r="I335" s="21" t="s">
        <v>22</v>
      </c>
      <c r="J335" s="21" t="s">
        <v>22</v>
      </c>
      <c r="K335" s="7" t="s">
        <v>22</v>
      </c>
      <c r="L335" s="7" t="s">
        <v>154</v>
      </c>
      <c r="M335" s="7" t="s">
        <v>883</v>
      </c>
      <c r="N335" s="8"/>
      <c r="O335" s="7" t="s">
        <v>0</v>
      </c>
      <c r="P335" s="7"/>
      <c r="Q335" s="7" t="s">
        <v>697</v>
      </c>
      <c r="R335" s="7"/>
      <c r="S335" s="7" t="s">
        <v>882</v>
      </c>
      <c r="T335" s="7"/>
      <c r="U335" s="7">
        <v>2020</v>
      </c>
      <c r="V335" s="9" t="s">
        <v>0</v>
      </c>
      <c r="W335" s="7"/>
      <c r="X335" s="7"/>
      <c r="Y335" s="7"/>
      <c r="Z335" s="7"/>
    </row>
    <row r="336" spans="1:26" hidden="1">
      <c r="A336" s="10" t="s">
        <v>881</v>
      </c>
      <c r="B336" s="10" t="s">
        <v>25</v>
      </c>
      <c r="C336" s="10">
        <v>1</v>
      </c>
      <c r="D336" s="10">
        <v>2086.52</v>
      </c>
      <c r="E336" s="7">
        <f>Table2[[#This Row],[UnitValue]]*Table2[[#This Row],[Qty]]</f>
        <v>2086.52</v>
      </c>
      <c r="F336" s="10" t="s">
        <v>815</v>
      </c>
      <c r="G336" s="10" t="s">
        <v>880</v>
      </c>
      <c r="H336" s="20" t="s">
        <v>5</v>
      </c>
      <c r="I336" s="20" t="s">
        <v>22</v>
      </c>
      <c r="J336" s="20" t="s">
        <v>22</v>
      </c>
      <c r="K336" s="10" t="s">
        <v>22</v>
      </c>
      <c r="L336" s="10" t="s">
        <v>150</v>
      </c>
      <c r="M336" s="10" t="s">
        <v>879</v>
      </c>
      <c r="N336" s="11" t="s">
        <v>192</v>
      </c>
      <c r="O336" s="10" t="s">
        <v>262</v>
      </c>
      <c r="P336" s="13">
        <v>42481</v>
      </c>
      <c r="Q336" s="10" t="s">
        <v>866</v>
      </c>
      <c r="R336" s="10"/>
      <c r="S336" s="10"/>
      <c r="T336" s="10">
        <v>2016</v>
      </c>
      <c r="U336" s="10">
        <v>2026</v>
      </c>
      <c r="V336" s="12" t="s">
        <v>0</v>
      </c>
      <c r="W336" s="12"/>
      <c r="X336" s="10"/>
      <c r="Y336" s="10"/>
      <c r="Z336" s="10"/>
    </row>
    <row r="337" spans="1:26" hidden="1">
      <c r="A337" s="7"/>
      <c r="B337" s="7" t="s">
        <v>25</v>
      </c>
      <c r="C337" s="7">
        <v>1</v>
      </c>
      <c r="D337" s="7">
        <v>645.69000000000005</v>
      </c>
      <c r="E337" s="7">
        <f>Table2[[#This Row],[UnitValue]]*Table2[[#This Row],[Qty]]</f>
        <v>645.69000000000005</v>
      </c>
      <c r="F337" s="7" t="s">
        <v>876</v>
      </c>
      <c r="G337" s="7" t="s">
        <v>878</v>
      </c>
      <c r="H337" s="21" t="s">
        <v>5</v>
      </c>
      <c r="I337" s="21" t="s">
        <v>22</v>
      </c>
      <c r="J337" s="21" t="s">
        <v>22</v>
      </c>
      <c r="K337" s="7" t="s">
        <v>22</v>
      </c>
      <c r="L337" s="7" t="s">
        <v>11</v>
      </c>
      <c r="M337" s="7" t="s">
        <v>877</v>
      </c>
      <c r="N337" s="8" t="s">
        <v>192</v>
      </c>
      <c r="O337" s="7" t="s">
        <v>262</v>
      </c>
      <c r="P337" s="18">
        <v>42481</v>
      </c>
      <c r="Q337" s="7" t="s">
        <v>866</v>
      </c>
      <c r="R337" s="7"/>
      <c r="S337" s="7"/>
      <c r="T337" s="7">
        <v>2016</v>
      </c>
      <c r="U337" s="7">
        <v>2026</v>
      </c>
      <c r="V337" s="9" t="s">
        <v>0</v>
      </c>
      <c r="W337" s="9"/>
      <c r="X337" s="7"/>
      <c r="Y337" s="7"/>
      <c r="Z337" s="7"/>
    </row>
    <row r="338" spans="1:26" hidden="1">
      <c r="A338" s="10"/>
      <c r="B338" s="10" t="s">
        <v>25</v>
      </c>
      <c r="C338" s="10">
        <v>1</v>
      </c>
      <c r="D338" s="10">
        <v>299.14</v>
      </c>
      <c r="E338" s="10">
        <v>299.14</v>
      </c>
      <c r="F338" s="10" t="s">
        <v>876</v>
      </c>
      <c r="G338" s="10" t="s">
        <v>875</v>
      </c>
      <c r="H338" s="20" t="s">
        <v>5</v>
      </c>
      <c r="I338" s="20" t="s">
        <v>22</v>
      </c>
      <c r="J338" s="20" t="s">
        <v>22</v>
      </c>
      <c r="K338" s="10" t="s">
        <v>22</v>
      </c>
      <c r="L338" s="10" t="s">
        <v>39</v>
      </c>
      <c r="M338" s="10" t="s">
        <v>874</v>
      </c>
      <c r="N338" s="11" t="s">
        <v>37</v>
      </c>
      <c r="O338" s="10" t="s">
        <v>262</v>
      </c>
      <c r="P338" s="13">
        <v>42481</v>
      </c>
      <c r="Q338" s="10" t="s">
        <v>866</v>
      </c>
      <c r="R338" s="10"/>
      <c r="S338" s="10"/>
      <c r="T338" s="10">
        <v>2016</v>
      </c>
      <c r="U338" s="10">
        <v>2050</v>
      </c>
      <c r="V338" s="12" t="s">
        <v>0</v>
      </c>
      <c r="W338" s="12"/>
      <c r="X338" s="10"/>
      <c r="Y338" s="10"/>
      <c r="Z338" s="10"/>
    </row>
    <row r="339" spans="1:26" hidden="1">
      <c r="A339" s="7"/>
      <c r="B339" s="7" t="s">
        <v>25</v>
      </c>
      <c r="C339" s="7">
        <v>1</v>
      </c>
      <c r="D339" s="7">
        <v>197.59</v>
      </c>
      <c r="E339" s="7">
        <f>Table2[[#This Row],[UnitValue]]*Table2[[#This Row],[Qty]]</f>
        <v>197.59</v>
      </c>
      <c r="F339" s="7" t="s">
        <v>869</v>
      </c>
      <c r="G339" s="7" t="s">
        <v>873</v>
      </c>
      <c r="H339" s="21" t="s">
        <v>5</v>
      </c>
      <c r="I339" s="21" t="s">
        <v>22</v>
      </c>
      <c r="J339" s="21" t="s">
        <v>22</v>
      </c>
      <c r="K339" s="7" t="s">
        <v>22</v>
      </c>
      <c r="L339" s="7" t="s">
        <v>70</v>
      </c>
      <c r="M339" s="7" t="s">
        <v>872</v>
      </c>
      <c r="N339" s="8" t="s">
        <v>37</v>
      </c>
      <c r="O339" s="7" t="s">
        <v>262</v>
      </c>
      <c r="P339" s="18">
        <v>42481</v>
      </c>
      <c r="Q339" s="7" t="s">
        <v>866</v>
      </c>
      <c r="R339" s="7"/>
      <c r="S339" s="7"/>
      <c r="T339" s="7">
        <v>2016</v>
      </c>
      <c r="U339" s="7">
        <v>2050</v>
      </c>
      <c r="V339" s="9" t="s">
        <v>0</v>
      </c>
      <c r="W339" s="9"/>
      <c r="X339" s="7"/>
      <c r="Y339" s="7"/>
      <c r="Z339" s="7"/>
    </row>
    <row r="340" spans="1:26" hidden="1">
      <c r="A340" s="10"/>
      <c r="B340" s="10" t="s">
        <v>25</v>
      </c>
      <c r="C340" s="10">
        <v>1</v>
      </c>
      <c r="D340" s="10">
        <v>56.56</v>
      </c>
      <c r="E340" s="7">
        <f>Table2[[#This Row],[UnitValue]]*Table2[[#This Row],[Qty]]</f>
        <v>56.56</v>
      </c>
      <c r="F340" s="10" t="s">
        <v>869</v>
      </c>
      <c r="G340" s="10" t="s">
        <v>871</v>
      </c>
      <c r="H340" s="20" t="s">
        <v>5</v>
      </c>
      <c r="I340" s="20" t="s">
        <v>22</v>
      </c>
      <c r="J340" s="20" t="s">
        <v>22</v>
      </c>
      <c r="K340" s="10" t="s">
        <v>22</v>
      </c>
      <c r="L340" s="10" t="s">
        <v>70</v>
      </c>
      <c r="M340" s="10" t="s">
        <v>870</v>
      </c>
      <c r="N340" s="11" t="s">
        <v>37</v>
      </c>
      <c r="O340" s="10" t="s">
        <v>262</v>
      </c>
      <c r="P340" s="13">
        <v>42481</v>
      </c>
      <c r="Q340" s="10" t="s">
        <v>866</v>
      </c>
      <c r="R340" s="10"/>
      <c r="S340" s="10"/>
      <c r="T340" s="10">
        <v>2016</v>
      </c>
      <c r="U340" s="10">
        <v>2050</v>
      </c>
      <c r="V340" s="12" t="s">
        <v>0</v>
      </c>
      <c r="W340" s="12"/>
      <c r="X340" s="10"/>
      <c r="Y340" s="10"/>
      <c r="Z340" s="10"/>
    </row>
    <row r="341" spans="1:26" hidden="1">
      <c r="A341" s="7"/>
      <c r="B341" s="7" t="s">
        <v>25</v>
      </c>
      <c r="C341" s="7">
        <v>1</v>
      </c>
      <c r="D341" s="7">
        <v>36.51</v>
      </c>
      <c r="E341" s="7">
        <f>Table2[[#This Row],[UnitValue]]*Table2[[#This Row],[Qty]]</f>
        <v>36.51</v>
      </c>
      <c r="F341" s="7" t="s">
        <v>869</v>
      </c>
      <c r="G341" s="7" t="s">
        <v>868</v>
      </c>
      <c r="H341" s="21" t="s">
        <v>5</v>
      </c>
      <c r="I341" s="21" t="s">
        <v>22</v>
      </c>
      <c r="J341" s="21" t="s">
        <v>22</v>
      </c>
      <c r="K341" s="7" t="s">
        <v>22</v>
      </c>
      <c r="L341" s="7" t="s">
        <v>70</v>
      </c>
      <c r="M341" s="7" t="s">
        <v>867</v>
      </c>
      <c r="N341" s="8" t="s">
        <v>37</v>
      </c>
      <c r="O341" s="7" t="s">
        <v>262</v>
      </c>
      <c r="P341" s="18">
        <v>42481</v>
      </c>
      <c r="Q341" s="7" t="s">
        <v>866</v>
      </c>
      <c r="R341" s="7"/>
      <c r="S341" s="7"/>
      <c r="T341" s="7">
        <v>2016</v>
      </c>
      <c r="U341" s="7">
        <v>2050</v>
      </c>
      <c r="V341" s="9" t="s">
        <v>0</v>
      </c>
      <c r="W341" s="9"/>
      <c r="X341" s="7"/>
      <c r="Y341" s="7"/>
      <c r="Z341" s="7"/>
    </row>
    <row r="342" spans="1:26" hidden="1">
      <c r="A342" s="10"/>
      <c r="B342" s="10" t="s">
        <v>25</v>
      </c>
      <c r="C342" s="10">
        <v>1</v>
      </c>
      <c r="D342" s="10">
        <v>200</v>
      </c>
      <c r="E342" s="7">
        <f>Table2[[#This Row],[UnitValue]]*Table2[[#This Row],[Qty]]</f>
        <v>200</v>
      </c>
      <c r="F342" s="10"/>
      <c r="G342" s="10"/>
      <c r="H342" s="20" t="s">
        <v>5</v>
      </c>
      <c r="I342" s="20" t="s">
        <v>22</v>
      </c>
      <c r="J342" s="20" t="s">
        <v>22</v>
      </c>
      <c r="K342" s="10" t="s">
        <v>40</v>
      </c>
      <c r="L342" s="10" t="s">
        <v>59</v>
      </c>
      <c r="M342" s="10" t="s">
        <v>865</v>
      </c>
      <c r="N342" s="11"/>
      <c r="O342" s="10" t="s">
        <v>262</v>
      </c>
      <c r="P342" s="10"/>
      <c r="Q342" s="10"/>
      <c r="R342" s="10"/>
      <c r="S342" s="10" t="s">
        <v>547</v>
      </c>
      <c r="T342" s="10"/>
      <c r="U342" s="10">
        <v>2020</v>
      </c>
      <c r="V342" s="12" t="s">
        <v>0</v>
      </c>
      <c r="W342" s="12"/>
      <c r="X342" s="10"/>
      <c r="Y342" s="10"/>
      <c r="Z342" s="10"/>
    </row>
    <row r="343" spans="1:26" s="4" customFormat="1" hidden="1">
      <c r="A343" s="14"/>
      <c r="B343" s="14" t="s">
        <v>25</v>
      </c>
      <c r="C343" s="14">
        <v>1</v>
      </c>
      <c r="D343" s="14">
        <v>50</v>
      </c>
      <c r="E343" s="7">
        <f>Table2[[#This Row],[UnitValue]]*Table2[[#This Row],[Qty]]</f>
        <v>50</v>
      </c>
      <c r="F343" s="14" t="s">
        <v>862</v>
      </c>
      <c r="G343" s="14" t="s">
        <v>864</v>
      </c>
      <c r="H343" s="26" t="s">
        <v>5</v>
      </c>
      <c r="I343" s="26" t="s">
        <v>22</v>
      </c>
      <c r="J343" s="26" t="s">
        <v>22</v>
      </c>
      <c r="K343" s="14" t="s">
        <v>22</v>
      </c>
      <c r="L343" s="14" t="s">
        <v>11</v>
      </c>
      <c r="M343" s="14" t="s">
        <v>863</v>
      </c>
      <c r="N343" s="15" t="s">
        <v>37</v>
      </c>
      <c r="O343" s="14" t="s">
        <v>0</v>
      </c>
      <c r="P343" s="14"/>
      <c r="Q343" s="14"/>
      <c r="R343" s="14"/>
      <c r="S343" s="14" t="s">
        <v>547</v>
      </c>
      <c r="T343" s="14"/>
      <c r="U343" s="14">
        <v>2015</v>
      </c>
      <c r="V343" s="16" t="s">
        <v>656</v>
      </c>
      <c r="W343" s="14"/>
      <c r="X343" s="14">
        <v>20</v>
      </c>
      <c r="Y343" s="14"/>
      <c r="Z343" s="14"/>
    </row>
    <row r="344" spans="1:26" s="4" customFormat="1" hidden="1">
      <c r="A344" s="14"/>
      <c r="B344" s="14" t="s">
        <v>25</v>
      </c>
      <c r="C344" s="14">
        <v>4</v>
      </c>
      <c r="D344" s="14">
        <v>60</v>
      </c>
      <c r="E344" s="7">
        <f>Table2[[#This Row],[UnitValue]]*Table2[[#This Row],[Qty]]</f>
        <v>240</v>
      </c>
      <c r="F344" s="14" t="s">
        <v>862</v>
      </c>
      <c r="G344" s="14" t="s">
        <v>861</v>
      </c>
      <c r="H344" s="26" t="s">
        <v>5</v>
      </c>
      <c r="I344" s="26" t="s">
        <v>22</v>
      </c>
      <c r="J344" s="26" t="s">
        <v>22</v>
      </c>
      <c r="K344" s="14" t="s">
        <v>22</v>
      </c>
      <c r="L344" s="14" t="s">
        <v>11</v>
      </c>
      <c r="M344" s="14" t="s">
        <v>860</v>
      </c>
      <c r="N344" s="15" t="s">
        <v>37</v>
      </c>
      <c r="O344" s="14" t="s">
        <v>0</v>
      </c>
      <c r="P344" s="14"/>
      <c r="Q344" s="14"/>
      <c r="R344" s="14"/>
      <c r="S344" s="14" t="s">
        <v>547</v>
      </c>
      <c r="T344" s="14"/>
      <c r="U344" s="14">
        <v>2015</v>
      </c>
      <c r="V344" s="16" t="s">
        <v>656</v>
      </c>
      <c r="W344" s="14"/>
      <c r="X344" s="14">
        <v>20</v>
      </c>
      <c r="Y344" s="14"/>
      <c r="Z344" s="14"/>
    </row>
    <row r="345" spans="1:26" hidden="1">
      <c r="A345" s="7"/>
      <c r="B345" s="7" t="s">
        <v>25</v>
      </c>
      <c r="C345" s="7">
        <v>1</v>
      </c>
      <c r="D345" s="7">
        <v>200</v>
      </c>
      <c r="E345" s="7">
        <f>Table2[[#This Row],[UnitValue]]*Table2[[#This Row],[Qty]]</f>
        <v>200</v>
      </c>
      <c r="F345" s="7"/>
      <c r="G345" s="7"/>
      <c r="H345" s="21" t="s">
        <v>5</v>
      </c>
      <c r="I345" s="21" t="s">
        <v>22</v>
      </c>
      <c r="J345" s="21" t="s">
        <v>22</v>
      </c>
      <c r="K345" s="7" t="s">
        <v>22</v>
      </c>
      <c r="L345" s="7" t="s">
        <v>59</v>
      </c>
      <c r="M345" s="7" t="s">
        <v>859</v>
      </c>
      <c r="N345" s="8"/>
      <c r="O345" s="7" t="s">
        <v>0</v>
      </c>
      <c r="P345" s="7"/>
      <c r="Q345" s="7"/>
      <c r="R345" s="7"/>
      <c r="S345" s="7" t="s">
        <v>547</v>
      </c>
      <c r="T345" s="7"/>
      <c r="U345" s="7">
        <v>2020</v>
      </c>
      <c r="V345" s="9" t="s">
        <v>0</v>
      </c>
      <c r="W345" s="7"/>
      <c r="X345" s="7"/>
      <c r="Y345" s="7"/>
      <c r="Z345" s="7"/>
    </row>
    <row r="346" spans="1:26" s="4" customFormat="1" hidden="1">
      <c r="A346" s="14"/>
      <c r="B346" s="14" t="s">
        <v>25</v>
      </c>
      <c r="C346" s="14">
        <v>4</v>
      </c>
      <c r="D346" s="14">
        <v>200</v>
      </c>
      <c r="E346" s="7">
        <f>Table2[[#This Row],[UnitValue]]*Table2[[#This Row],[Qty]]</f>
        <v>800</v>
      </c>
      <c r="F346" s="14" t="s">
        <v>858</v>
      </c>
      <c r="G346" s="14" t="s">
        <v>857</v>
      </c>
      <c r="H346" s="26" t="s">
        <v>5</v>
      </c>
      <c r="I346" s="26" t="s">
        <v>22</v>
      </c>
      <c r="J346" s="26" t="s">
        <v>22</v>
      </c>
      <c r="K346" s="14" t="s">
        <v>22</v>
      </c>
      <c r="L346" s="14" t="s">
        <v>59</v>
      </c>
      <c r="M346" s="14" t="s">
        <v>856</v>
      </c>
      <c r="N346" s="15"/>
      <c r="O346" s="14" t="s">
        <v>0</v>
      </c>
      <c r="P346" s="27">
        <v>36526</v>
      </c>
      <c r="Q346" s="14"/>
      <c r="R346" s="14"/>
      <c r="S346" s="14" t="s">
        <v>547</v>
      </c>
      <c r="T346" s="14"/>
      <c r="U346" s="14"/>
      <c r="V346" s="16" t="s">
        <v>656</v>
      </c>
      <c r="W346" s="16"/>
      <c r="X346" s="14">
        <v>25</v>
      </c>
      <c r="Y346" s="14" t="s">
        <v>855</v>
      </c>
      <c r="Z346" s="14"/>
    </row>
    <row r="347" spans="1:26" hidden="1">
      <c r="A347" s="7"/>
      <c r="B347" s="7" t="s">
        <v>25</v>
      </c>
      <c r="C347" s="7">
        <v>1</v>
      </c>
      <c r="D347" s="7">
        <v>2500</v>
      </c>
      <c r="E347" s="7">
        <f>Table2[[#This Row],[UnitValue]]*Table2[[#This Row],[Qty]]</f>
        <v>2500</v>
      </c>
      <c r="F347" s="7" t="s">
        <v>853</v>
      </c>
      <c r="G347" s="7" t="s">
        <v>854</v>
      </c>
      <c r="H347" s="21" t="s">
        <v>5</v>
      </c>
      <c r="I347" s="21" t="s">
        <v>22</v>
      </c>
      <c r="J347" s="21" t="s">
        <v>22</v>
      </c>
      <c r="K347" s="7" t="s">
        <v>629</v>
      </c>
      <c r="L347" s="7" t="s">
        <v>253</v>
      </c>
      <c r="M347" s="7" t="s">
        <v>851</v>
      </c>
      <c r="N347" s="8" t="s">
        <v>37</v>
      </c>
      <c r="O347" s="7" t="s">
        <v>0</v>
      </c>
      <c r="P347" s="7"/>
      <c r="Q347" s="7" t="s">
        <v>535</v>
      </c>
      <c r="R347" s="7"/>
      <c r="S347" s="7" t="s">
        <v>845</v>
      </c>
      <c r="T347" s="7"/>
      <c r="U347" s="7">
        <v>2010</v>
      </c>
      <c r="V347" s="9" t="s">
        <v>0</v>
      </c>
      <c r="W347" s="9"/>
      <c r="X347" s="7"/>
      <c r="Y347" s="7"/>
      <c r="Z347" s="7"/>
    </row>
    <row r="348" spans="1:26" hidden="1">
      <c r="A348" s="10"/>
      <c r="B348" s="10" t="s">
        <v>25</v>
      </c>
      <c r="C348" s="10">
        <v>2</v>
      </c>
      <c r="D348" s="10">
        <v>3000</v>
      </c>
      <c r="E348" s="7">
        <f>Table2[[#This Row],[UnitValue]]*Table2[[#This Row],[Qty]]</f>
        <v>6000</v>
      </c>
      <c r="F348" s="10" t="s">
        <v>853</v>
      </c>
      <c r="G348" s="10" t="s">
        <v>852</v>
      </c>
      <c r="H348" s="20" t="s">
        <v>5</v>
      </c>
      <c r="I348" s="20" t="s">
        <v>22</v>
      </c>
      <c r="J348" s="20" t="s">
        <v>22</v>
      </c>
      <c r="K348" s="10" t="s">
        <v>629</v>
      </c>
      <c r="L348" s="10" t="s">
        <v>253</v>
      </c>
      <c r="M348" s="10" t="s">
        <v>851</v>
      </c>
      <c r="N348" s="11" t="s">
        <v>37</v>
      </c>
      <c r="O348" s="10" t="s">
        <v>0</v>
      </c>
      <c r="P348" s="10"/>
      <c r="Q348" s="10" t="s">
        <v>535</v>
      </c>
      <c r="R348" s="10"/>
      <c r="S348" s="10" t="s">
        <v>845</v>
      </c>
      <c r="T348" s="10"/>
      <c r="U348" s="10">
        <v>2010</v>
      </c>
      <c r="V348" s="12" t="s">
        <v>0</v>
      </c>
      <c r="W348" s="12"/>
      <c r="X348" s="10"/>
      <c r="Y348" s="10"/>
      <c r="Z348" s="10"/>
    </row>
    <row r="349" spans="1:26" hidden="1">
      <c r="A349" s="7"/>
      <c r="B349" s="7" t="s">
        <v>25</v>
      </c>
      <c r="C349" s="7">
        <v>1</v>
      </c>
      <c r="D349" s="7">
        <v>750</v>
      </c>
      <c r="E349" s="7">
        <f>Table2[[#This Row],[UnitValue]]*Table2[[#This Row],[Qty]]</f>
        <v>750</v>
      </c>
      <c r="F349" s="7" t="s">
        <v>848</v>
      </c>
      <c r="G349" s="7" t="s">
        <v>847</v>
      </c>
      <c r="H349" s="21" t="s">
        <v>5</v>
      </c>
      <c r="I349" s="21" t="s">
        <v>22</v>
      </c>
      <c r="J349" s="21" t="s">
        <v>22</v>
      </c>
      <c r="K349" s="7" t="s">
        <v>629</v>
      </c>
      <c r="L349" s="7" t="s">
        <v>70</v>
      </c>
      <c r="M349" s="7" t="s">
        <v>850</v>
      </c>
      <c r="N349" s="8" t="s">
        <v>37</v>
      </c>
      <c r="O349" s="7" t="s">
        <v>262</v>
      </c>
      <c r="P349" s="7"/>
      <c r="Q349" s="7" t="s">
        <v>535</v>
      </c>
      <c r="R349" s="7"/>
      <c r="S349" s="7" t="s">
        <v>845</v>
      </c>
      <c r="T349" s="7"/>
      <c r="U349" s="7"/>
      <c r="V349" s="9" t="s">
        <v>0</v>
      </c>
      <c r="W349" s="9"/>
      <c r="X349" s="7"/>
      <c r="Y349" s="7"/>
      <c r="Z349" s="7"/>
    </row>
    <row r="350" spans="1:26" hidden="1">
      <c r="A350" s="10"/>
      <c r="B350" s="10" t="s">
        <v>25</v>
      </c>
      <c r="C350" s="10">
        <v>1</v>
      </c>
      <c r="D350" s="10">
        <v>500</v>
      </c>
      <c r="E350" s="7">
        <f>Table2[[#This Row],[UnitValue]]*Table2[[#This Row],[Qty]]</f>
        <v>500</v>
      </c>
      <c r="F350" s="10"/>
      <c r="G350" s="10"/>
      <c r="H350" s="20" t="s">
        <v>5</v>
      </c>
      <c r="I350" s="20" t="s">
        <v>22</v>
      </c>
      <c r="J350" s="20" t="s">
        <v>22</v>
      </c>
      <c r="K350" s="10" t="s">
        <v>629</v>
      </c>
      <c r="L350" s="10" t="s">
        <v>167</v>
      </c>
      <c r="M350" s="10" t="s">
        <v>849</v>
      </c>
      <c r="N350" s="11" t="s">
        <v>37</v>
      </c>
      <c r="O350" s="10" t="s">
        <v>262</v>
      </c>
      <c r="P350" s="10"/>
      <c r="Q350" s="10"/>
      <c r="R350" s="10"/>
      <c r="S350" s="10" t="s">
        <v>547</v>
      </c>
      <c r="T350" s="10"/>
      <c r="U350" s="10"/>
      <c r="V350" s="12" t="s">
        <v>0</v>
      </c>
      <c r="W350" s="12"/>
      <c r="X350" s="10"/>
      <c r="Y350" s="10"/>
      <c r="Z350" s="10"/>
    </row>
    <row r="351" spans="1:26" hidden="1">
      <c r="A351" s="7"/>
      <c r="B351" s="7" t="s">
        <v>25</v>
      </c>
      <c r="C351" s="7">
        <v>2</v>
      </c>
      <c r="D351" s="7">
        <v>750</v>
      </c>
      <c r="E351" s="7">
        <f>Table2[[#This Row],[UnitValue]]*Table2[[#This Row],[Qty]]</f>
        <v>1500</v>
      </c>
      <c r="F351" s="7" t="s">
        <v>848</v>
      </c>
      <c r="G351" s="7" t="s">
        <v>847</v>
      </c>
      <c r="H351" s="21" t="s">
        <v>5</v>
      </c>
      <c r="I351" s="21" t="s">
        <v>22</v>
      </c>
      <c r="J351" s="21" t="s">
        <v>22</v>
      </c>
      <c r="K351" s="7" t="s">
        <v>629</v>
      </c>
      <c r="L351" s="7" t="s">
        <v>70</v>
      </c>
      <c r="M351" s="7" t="s">
        <v>846</v>
      </c>
      <c r="N351" s="8" t="s">
        <v>37</v>
      </c>
      <c r="O351" s="7" t="s">
        <v>262</v>
      </c>
      <c r="P351" s="7"/>
      <c r="Q351" s="7" t="s">
        <v>535</v>
      </c>
      <c r="R351" s="7"/>
      <c r="S351" s="7" t="s">
        <v>845</v>
      </c>
      <c r="T351" s="7"/>
      <c r="U351" s="7"/>
      <c r="V351" s="9" t="s">
        <v>0</v>
      </c>
      <c r="W351" s="9"/>
      <c r="X351" s="7"/>
      <c r="Y351" s="7"/>
      <c r="Z351" s="7"/>
    </row>
    <row r="352" spans="1:26" hidden="1">
      <c r="A352" s="10"/>
      <c r="B352" s="10" t="s">
        <v>357</v>
      </c>
      <c r="C352" s="10">
        <v>1</v>
      </c>
      <c r="D352" s="10">
        <v>200</v>
      </c>
      <c r="E352" s="7">
        <f>Table2[[#This Row],[UnitValue]]*Table2[[#This Row],[Qty]]</f>
        <v>200</v>
      </c>
      <c r="F352" s="10"/>
      <c r="G352" s="10"/>
      <c r="H352" s="20" t="s">
        <v>5</v>
      </c>
      <c r="I352" s="20" t="s">
        <v>22</v>
      </c>
      <c r="J352" s="20" t="s">
        <v>22</v>
      </c>
      <c r="K352" s="10" t="s">
        <v>22</v>
      </c>
      <c r="L352" s="10" t="s">
        <v>59</v>
      </c>
      <c r="M352" s="10" t="s">
        <v>844</v>
      </c>
      <c r="N352" s="11" t="s">
        <v>37</v>
      </c>
      <c r="O352" s="10" t="s">
        <v>0</v>
      </c>
      <c r="P352" s="10"/>
      <c r="Q352" s="10"/>
      <c r="R352" s="10"/>
      <c r="S352" s="10" t="s">
        <v>547</v>
      </c>
      <c r="T352" s="10"/>
      <c r="U352" s="10"/>
      <c r="V352" s="12" t="s">
        <v>0</v>
      </c>
      <c r="W352" s="12"/>
      <c r="X352" s="10"/>
      <c r="Y352" s="10"/>
      <c r="Z352" s="10"/>
    </row>
    <row r="353" spans="1:26" hidden="1">
      <c r="A353" s="7" t="s">
        <v>843</v>
      </c>
      <c r="B353" s="7" t="s">
        <v>8</v>
      </c>
      <c r="C353" s="7">
        <v>2</v>
      </c>
      <c r="D353" s="7">
        <v>2000</v>
      </c>
      <c r="E353" s="7">
        <f>Table2[[#This Row],[UnitValue]]*Table2[[#This Row],[Qty]]</f>
        <v>4000</v>
      </c>
      <c r="F353" s="7" t="s">
        <v>836</v>
      </c>
      <c r="G353" s="7" t="s">
        <v>842</v>
      </c>
      <c r="H353" s="21" t="s">
        <v>5</v>
      </c>
      <c r="I353" s="21" t="s">
        <v>5</v>
      </c>
      <c r="J353" s="21" t="s">
        <v>270</v>
      </c>
      <c r="K353" s="7" t="s">
        <v>117</v>
      </c>
      <c r="L353" s="7" t="s">
        <v>92</v>
      </c>
      <c r="M353" s="7" t="s">
        <v>841</v>
      </c>
      <c r="N353" s="8" t="s">
        <v>37</v>
      </c>
      <c r="O353" s="7" t="s">
        <v>262</v>
      </c>
      <c r="P353" s="18">
        <v>36526</v>
      </c>
      <c r="Q353" s="7" t="s">
        <v>544</v>
      </c>
      <c r="R353" s="7"/>
      <c r="S353" s="7" t="s">
        <v>547</v>
      </c>
      <c r="T353" s="7"/>
      <c r="U353" s="7">
        <v>2020</v>
      </c>
      <c r="V353" s="9" t="s">
        <v>0</v>
      </c>
      <c r="W353" s="9"/>
      <c r="X353" s="7"/>
      <c r="Y353" s="7"/>
      <c r="Z353" s="7"/>
    </row>
    <row r="354" spans="1:26" hidden="1">
      <c r="A354" s="10" t="s">
        <v>840</v>
      </c>
      <c r="B354" s="10" t="s">
        <v>8</v>
      </c>
      <c r="C354" s="10">
        <v>3</v>
      </c>
      <c r="D354" s="10">
        <v>2000</v>
      </c>
      <c r="E354" s="7">
        <f>Table2[[#This Row],[UnitValue]]*Table2[[#This Row],[Qty]]</f>
        <v>6000</v>
      </c>
      <c r="F354" s="10" t="s">
        <v>836</v>
      </c>
      <c r="G354" s="10" t="s">
        <v>839</v>
      </c>
      <c r="H354" s="20" t="s">
        <v>5</v>
      </c>
      <c r="I354" s="20" t="s">
        <v>5</v>
      </c>
      <c r="J354" s="20" t="s">
        <v>270</v>
      </c>
      <c r="K354" s="10" t="s">
        <v>117</v>
      </c>
      <c r="L354" s="10" t="s">
        <v>92</v>
      </c>
      <c r="M354" s="10" t="s">
        <v>838</v>
      </c>
      <c r="N354" s="11" t="s">
        <v>37</v>
      </c>
      <c r="O354" s="10" t="s">
        <v>262</v>
      </c>
      <c r="P354" s="13">
        <v>36526</v>
      </c>
      <c r="Q354" s="10" t="s">
        <v>544</v>
      </c>
      <c r="R354" s="10"/>
      <c r="S354" s="10" t="s">
        <v>547</v>
      </c>
      <c r="T354" s="10"/>
      <c r="U354" s="10">
        <v>2020</v>
      </c>
      <c r="V354" s="12" t="s">
        <v>0</v>
      </c>
      <c r="W354" s="12"/>
      <c r="X354" s="10"/>
      <c r="Y354" s="10"/>
      <c r="Z354" s="10"/>
    </row>
    <row r="355" spans="1:26" hidden="1">
      <c r="A355" s="7" t="s">
        <v>837</v>
      </c>
      <c r="B355" s="7" t="s">
        <v>8</v>
      </c>
      <c r="C355" s="7">
        <v>6</v>
      </c>
      <c r="D355" s="7">
        <v>1200</v>
      </c>
      <c r="E355" s="7">
        <f>Table2[[#This Row],[UnitValue]]*Table2[[#This Row],[Qty]]</f>
        <v>7200</v>
      </c>
      <c r="F355" s="7" t="s">
        <v>836</v>
      </c>
      <c r="G355" s="7" t="s">
        <v>835</v>
      </c>
      <c r="H355" s="21" t="s">
        <v>5</v>
      </c>
      <c r="I355" s="21" t="s">
        <v>5</v>
      </c>
      <c r="J355" s="21" t="s">
        <v>270</v>
      </c>
      <c r="K355" s="7" t="s">
        <v>117</v>
      </c>
      <c r="L355" s="7" t="s">
        <v>92</v>
      </c>
      <c r="M355" s="7" t="s">
        <v>834</v>
      </c>
      <c r="N355" s="8" t="s">
        <v>37</v>
      </c>
      <c r="O355" s="7" t="s">
        <v>262</v>
      </c>
      <c r="P355" s="18">
        <v>36526</v>
      </c>
      <c r="Q355" s="7" t="s">
        <v>544</v>
      </c>
      <c r="R355" s="7"/>
      <c r="S355" s="7" t="s">
        <v>547</v>
      </c>
      <c r="T355" s="7"/>
      <c r="U355" s="7">
        <v>2020</v>
      </c>
      <c r="V355" s="9" t="s">
        <v>0</v>
      </c>
      <c r="W355" s="9"/>
      <c r="X355" s="7"/>
      <c r="Y355" s="7"/>
      <c r="Z355" s="7"/>
    </row>
    <row r="356" spans="1:26" hidden="1">
      <c r="A356" s="10" t="s">
        <v>833</v>
      </c>
      <c r="B356" s="10" t="s">
        <v>8</v>
      </c>
      <c r="C356" s="10">
        <v>8</v>
      </c>
      <c r="D356" s="10">
        <v>300</v>
      </c>
      <c r="E356" s="7">
        <f>Table2[[#This Row],[UnitValue]]*Table2[[#This Row],[Qty]]</f>
        <v>2400</v>
      </c>
      <c r="F356" s="10" t="s">
        <v>830</v>
      </c>
      <c r="G356" s="10"/>
      <c r="H356" s="20" t="s">
        <v>5</v>
      </c>
      <c r="I356" s="20" t="s">
        <v>22</v>
      </c>
      <c r="J356" s="20" t="s">
        <v>22</v>
      </c>
      <c r="K356" s="10" t="s">
        <v>22</v>
      </c>
      <c r="L356" s="10" t="s">
        <v>92</v>
      </c>
      <c r="M356" s="10" t="s">
        <v>832</v>
      </c>
      <c r="N356" s="11" t="s">
        <v>37</v>
      </c>
      <c r="O356" s="10" t="s">
        <v>262</v>
      </c>
      <c r="P356" s="13">
        <v>36526</v>
      </c>
      <c r="Q356" s="10" t="s">
        <v>544</v>
      </c>
      <c r="R356" s="10"/>
      <c r="S356" s="10" t="s">
        <v>547</v>
      </c>
      <c r="T356" s="10"/>
      <c r="U356" s="10">
        <v>2020</v>
      </c>
      <c r="V356" s="12" t="s">
        <v>0</v>
      </c>
      <c r="W356" s="12"/>
      <c r="X356" s="10"/>
      <c r="Y356" s="10"/>
      <c r="Z356" s="10"/>
    </row>
    <row r="357" spans="1:26" hidden="1">
      <c r="A357" s="7" t="s">
        <v>831</v>
      </c>
      <c r="B357" s="7" t="s">
        <v>8</v>
      </c>
      <c r="C357" s="7">
        <v>2</v>
      </c>
      <c r="D357" s="7">
        <v>500</v>
      </c>
      <c r="E357" s="7">
        <f>Table2[[#This Row],[UnitValue]]*Table2[[#This Row],[Qty]]</f>
        <v>1000</v>
      </c>
      <c r="F357" s="7" t="s">
        <v>830</v>
      </c>
      <c r="G357" s="7"/>
      <c r="H357" s="21" t="s">
        <v>5</v>
      </c>
      <c r="I357" s="21" t="s">
        <v>5</v>
      </c>
      <c r="J357" s="21" t="s">
        <v>270</v>
      </c>
      <c r="K357" s="7" t="s">
        <v>117</v>
      </c>
      <c r="L357" s="7" t="s">
        <v>92</v>
      </c>
      <c r="M357" s="7" t="s">
        <v>829</v>
      </c>
      <c r="N357" s="8" t="s">
        <v>37</v>
      </c>
      <c r="O357" s="7" t="s">
        <v>262</v>
      </c>
      <c r="P357" s="18">
        <v>36526</v>
      </c>
      <c r="Q357" s="7" t="s">
        <v>544</v>
      </c>
      <c r="R357" s="7"/>
      <c r="S357" s="7" t="s">
        <v>547</v>
      </c>
      <c r="T357" s="7"/>
      <c r="U357" s="7"/>
      <c r="V357" s="9" t="s">
        <v>0</v>
      </c>
      <c r="W357" s="9"/>
      <c r="X357" s="7"/>
      <c r="Y357" s="7"/>
      <c r="Z357" s="7"/>
    </row>
    <row r="358" spans="1:26" hidden="1">
      <c r="A358" s="10" t="s">
        <v>828</v>
      </c>
      <c r="B358" s="10" t="s">
        <v>25</v>
      </c>
      <c r="C358" s="10">
        <v>1</v>
      </c>
      <c r="D358" s="10">
        <v>300</v>
      </c>
      <c r="E358" s="7">
        <f>Table2[[#This Row],[UnitValue]]*Table2[[#This Row],[Qty]]</f>
        <v>300</v>
      </c>
      <c r="F358" s="10" t="s">
        <v>130</v>
      </c>
      <c r="G358" s="10" t="s">
        <v>827</v>
      </c>
      <c r="H358" s="10" t="s">
        <v>5</v>
      </c>
      <c r="I358" s="10" t="s">
        <v>14</v>
      </c>
      <c r="J358" s="10" t="s">
        <v>826</v>
      </c>
      <c r="K358" s="10" t="s">
        <v>12</v>
      </c>
      <c r="L358" s="10" t="s">
        <v>825</v>
      </c>
      <c r="M358" s="10" t="s">
        <v>824</v>
      </c>
      <c r="N358" s="11" t="s">
        <v>37</v>
      </c>
      <c r="O358" s="10" t="s">
        <v>262</v>
      </c>
      <c r="P358" s="10"/>
      <c r="Q358" s="10" t="s">
        <v>535</v>
      </c>
      <c r="R358" s="10"/>
      <c r="S358" s="10" t="s">
        <v>823</v>
      </c>
      <c r="T358" s="10">
        <v>2014</v>
      </c>
      <c r="U358" s="10">
        <v>2020</v>
      </c>
      <c r="V358" s="12" t="s">
        <v>0</v>
      </c>
      <c r="W358" s="12"/>
      <c r="X358" s="10"/>
      <c r="Y358" s="10"/>
      <c r="Z358" s="10"/>
    </row>
    <row r="359" spans="1:26" hidden="1">
      <c r="A359" s="7"/>
      <c r="B359" s="7" t="s">
        <v>25</v>
      </c>
      <c r="C359" s="7">
        <v>1</v>
      </c>
      <c r="D359" s="7">
        <v>52.77</v>
      </c>
      <c r="E359" s="7">
        <f>Table2[[#This Row],[UnitValue]]*Table2[[#This Row],[Qty]]</f>
        <v>52.77</v>
      </c>
      <c r="F359" s="7" t="s">
        <v>820</v>
      </c>
      <c r="G359" s="7" t="s">
        <v>822</v>
      </c>
      <c r="H359" s="21" t="s">
        <v>5</v>
      </c>
      <c r="I359" s="21" t="s">
        <v>22</v>
      </c>
      <c r="J359" s="21" t="s">
        <v>22</v>
      </c>
      <c r="K359" s="7" t="s">
        <v>22</v>
      </c>
      <c r="L359" s="7"/>
      <c r="M359" s="7" t="s">
        <v>821</v>
      </c>
      <c r="N359" s="8" t="s">
        <v>37</v>
      </c>
      <c r="O359" s="7" t="s">
        <v>262</v>
      </c>
      <c r="P359" s="18">
        <v>42750</v>
      </c>
      <c r="Q359" s="7" t="s">
        <v>414</v>
      </c>
      <c r="R359" s="7"/>
      <c r="S359" s="7"/>
      <c r="T359" s="7">
        <v>2017</v>
      </c>
      <c r="U359" s="7">
        <v>2027</v>
      </c>
      <c r="V359" s="9" t="s">
        <v>0</v>
      </c>
      <c r="W359" s="9"/>
      <c r="X359" s="7"/>
      <c r="Y359" s="7"/>
      <c r="Z359" s="7"/>
    </row>
    <row r="360" spans="1:26" hidden="1">
      <c r="A360" s="10"/>
      <c r="B360" s="10" t="s">
        <v>25</v>
      </c>
      <c r="C360" s="10">
        <v>1</v>
      </c>
      <c r="D360" s="10">
        <v>53.99</v>
      </c>
      <c r="E360" s="7">
        <f>Table2[[#This Row],[UnitValue]]*Table2[[#This Row],[Qty]]</f>
        <v>53.99</v>
      </c>
      <c r="F360" s="10" t="s">
        <v>820</v>
      </c>
      <c r="G360" s="10" t="s">
        <v>819</v>
      </c>
      <c r="H360" s="20" t="s">
        <v>5</v>
      </c>
      <c r="I360" s="20" t="s">
        <v>22</v>
      </c>
      <c r="J360" s="20" t="s">
        <v>22</v>
      </c>
      <c r="K360" s="10" t="s">
        <v>22</v>
      </c>
      <c r="L360" s="10"/>
      <c r="M360" s="10" t="s">
        <v>818</v>
      </c>
      <c r="N360" s="11" t="s">
        <v>37</v>
      </c>
      <c r="O360" s="10" t="s">
        <v>262</v>
      </c>
      <c r="P360" s="13">
        <v>42750</v>
      </c>
      <c r="Q360" s="10" t="s">
        <v>414</v>
      </c>
      <c r="R360" s="10"/>
      <c r="S360" s="10"/>
      <c r="T360" s="10">
        <v>2017</v>
      </c>
      <c r="U360" s="10">
        <v>2027</v>
      </c>
      <c r="V360" s="12" t="s">
        <v>0</v>
      </c>
      <c r="W360" s="12"/>
      <c r="X360" s="10"/>
      <c r="Y360" s="10"/>
      <c r="Z360" s="10"/>
    </row>
    <row r="361" spans="1:26" hidden="1">
      <c r="A361" s="7" t="s">
        <v>817</v>
      </c>
      <c r="B361" s="7" t="s">
        <v>25</v>
      </c>
      <c r="C361" s="7">
        <v>1</v>
      </c>
      <c r="D361" s="7">
        <v>2335</v>
      </c>
      <c r="E361" s="7">
        <f>Table2[[#This Row],[UnitValue]]*Table2[[#This Row],[Qty]]</f>
        <v>2335</v>
      </c>
      <c r="F361" s="7" t="s">
        <v>815</v>
      </c>
      <c r="G361" s="7" t="s">
        <v>814</v>
      </c>
      <c r="H361" s="21" t="s">
        <v>5</v>
      </c>
      <c r="I361" s="21" t="s">
        <v>5</v>
      </c>
      <c r="J361" s="7" t="s">
        <v>639</v>
      </c>
      <c r="K361" s="7" t="s">
        <v>813</v>
      </c>
      <c r="L361" s="7" t="s">
        <v>150</v>
      </c>
      <c r="M361" s="7" t="s">
        <v>812</v>
      </c>
      <c r="N361" s="8" t="s">
        <v>37</v>
      </c>
      <c r="O361" s="7" t="s">
        <v>0</v>
      </c>
      <c r="P361" s="18">
        <v>38678</v>
      </c>
      <c r="Q361" s="7" t="s">
        <v>811</v>
      </c>
      <c r="R361" s="7" t="s">
        <v>810</v>
      </c>
      <c r="S361" s="7"/>
      <c r="T361" s="7">
        <v>2005</v>
      </c>
      <c r="U361" s="7">
        <v>2015</v>
      </c>
      <c r="V361" s="9" t="s">
        <v>656</v>
      </c>
      <c r="W361" s="9"/>
      <c r="X361" s="7">
        <v>0</v>
      </c>
      <c r="Y361" s="14"/>
      <c r="Z361" s="7"/>
    </row>
    <row r="362" spans="1:26" hidden="1">
      <c r="A362" s="10" t="s">
        <v>816</v>
      </c>
      <c r="B362" s="10" t="s">
        <v>25</v>
      </c>
      <c r="C362" s="10">
        <v>1</v>
      </c>
      <c r="D362" s="10">
        <v>2335</v>
      </c>
      <c r="E362" s="7">
        <f>Table2[[#This Row],[UnitValue]]*Table2[[#This Row],[Qty]]</f>
        <v>2335</v>
      </c>
      <c r="F362" s="10" t="s">
        <v>815</v>
      </c>
      <c r="G362" s="10" t="s">
        <v>814</v>
      </c>
      <c r="H362" s="20" t="s">
        <v>5</v>
      </c>
      <c r="I362" s="20" t="s">
        <v>5</v>
      </c>
      <c r="J362" s="10" t="s">
        <v>639</v>
      </c>
      <c r="K362" s="10" t="s">
        <v>813</v>
      </c>
      <c r="L362" s="10" t="s">
        <v>150</v>
      </c>
      <c r="M362" s="10" t="s">
        <v>812</v>
      </c>
      <c r="N362" s="11" t="s">
        <v>37</v>
      </c>
      <c r="O362" s="10" t="s">
        <v>0</v>
      </c>
      <c r="P362" s="13">
        <v>38678</v>
      </c>
      <c r="Q362" s="10" t="s">
        <v>811</v>
      </c>
      <c r="R362" s="10" t="s">
        <v>810</v>
      </c>
      <c r="S362" s="10"/>
      <c r="T362" s="10">
        <v>2005</v>
      </c>
      <c r="U362" s="10">
        <v>2015</v>
      </c>
      <c r="V362" s="12" t="s">
        <v>656</v>
      </c>
      <c r="W362" s="12"/>
      <c r="X362" s="10">
        <v>0</v>
      </c>
      <c r="Y362" s="14"/>
      <c r="Z362" s="10"/>
    </row>
    <row r="363" spans="1:26" hidden="1">
      <c r="A363" s="7"/>
      <c r="B363" s="7" t="s">
        <v>25</v>
      </c>
      <c r="C363" s="7">
        <v>1</v>
      </c>
      <c r="D363" s="7">
        <v>250</v>
      </c>
      <c r="E363" s="7">
        <f>Table2[[#This Row],[UnitValue]]*Table2[[#This Row],[Qty]]</f>
        <v>250</v>
      </c>
      <c r="F363" s="7"/>
      <c r="G363" s="7"/>
      <c r="H363" s="21" t="s">
        <v>5</v>
      </c>
      <c r="I363" s="21" t="s">
        <v>22</v>
      </c>
      <c r="J363" s="21" t="s">
        <v>22</v>
      </c>
      <c r="K363" s="7" t="s">
        <v>809</v>
      </c>
      <c r="L363" s="7" t="s">
        <v>129</v>
      </c>
      <c r="M363" s="7" t="s">
        <v>808</v>
      </c>
      <c r="N363" s="8" t="s">
        <v>37</v>
      </c>
      <c r="O363" s="7" t="s">
        <v>0</v>
      </c>
      <c r="P363" s="18">
        <v>36526</v>
      </c>
      <c r="Q363" s="7" t="s">
        <v>544</v>
      </c>
      <c r="R363" s="7"/>
      <c r="S363" s="7" t="s">
        <v>547</v>
      </c>
      <c r="T363" s="7"/>
      <c r="U363" s="7"/>
      <c r="V363" s="9" t="s">
        <v>0</v>
      </c>
      <c r="W363" s="7"/>
      <c r="X363" s="7"/>
      <c r="Y363" s="7"/>
      <c r="Z363" s="7"/>
    </row>
    <row r="364" spans="1:26" s="5" customFormat="1" hidden="1">
      <c r="A364" s="33"/>
      <c r="B364" s="33" t="s">
        <v>8</v>
      </c>
      <c r="C364" s="33">
        <v>6</v>
      </c>
      <c r="D364" s="33">
        <v>2000</v>
      </c>
      <c r="E364" s="7">
        <f>Table2[[#This Row],[UnitValue]]*Table2[[#This Row],[Qty]]</f>
        <v>12000</v>
      </c>
      <c r="F364" s="33" t="s">
        <v>799</v>
      </c>
      <c r="G364" s="33" t="s">
        <v>807</v>
      </c>
      <c r="H364" s="20" t="s">
        <v>1678</v>
      </c>
      <c r="I364" s="34" t="s">
        <v>22</v>
      </c>
      <c r="J364" s="34" t="s">
        <v>22</v>
      </c>
      <c r="K364" s="33" t="s">
        <v>22</v>
      </c>
      <c r="L364" s="33" t="s">
        <v>167</v>
      </c>
      <c r="M364" s="33" t="s">
        <v>806</v>
      </c>
      <c r="N364" s="35" t="s">
        <v>37</v>
      </c>
      <c r="O364" s="33" t="s">
        <v>0</v>
      </c>
      <c r="P364" s="36">
        <v>36526</v>
      </c>
      <c r="Q364" s="33" t="s">
        <v>544</v>
      </c>
      <c r="R364" s="33"/>
      <c r="S364" s="33" t="s">
        <v>797</v>
      </c>
      <c r="T364" s="33"/>
      <c r="U364" s="33">
        <v>2013</v>
      </c>
      <c r="V364" s="37" t="s">
        <v>626</v>
      </c>
      <c r="W364" s="33">
        <v>2018</v>
      </c>
      <c r="X364" s="33">
        <v>0</v>
      </c>
      <c r="Y364" s="33"/>
      <c r="Z364" s="33" t="s">
        <v>796</v>
      </c>
    </row>
    <row r="365" spans="1:26" s="5" customFormat="1" hidden="1">
      <c r="A365" s="33"/>
      <c r="B365" s="33" t="s">
        <v>8</v>
      </c>
      <c r="C365" s="33">
        <v>6</v>
      </c>
      <c r="D365" s="33">
        <v>1500</v>
      </c>
      <c r="E365" s="7">
        <f>Table2[[#This Row],[UnitValue]]*Table2[[#This Row],[Qty]]</f>
        <v>9000</v>
      </c>
      <c r="F365" s="33" t="s">
        <v>799</v>
      </c>
      <c r="G365" s="33" t="s">
        <v>805</v>
      </c>
      <c r="H365" s="20" t="s">
        <v>1678</v>
      </c>
      <c r="I365" s="34" t="s">
        <v>22</v>
      </c>
      <c r="J365" s="34" t="s">
        <v>22</v>
      </c>
      <c r="K365" s="33" t="s">
        <v>22</v>
      </c>
      <c r="L365" s="33" t="s">
        <v>167</v>
      </c>
      <c r="M365" s="33" t="s">
        <v>804</v>
      </c>
      <c r="N365" s="35" t="s">
        <v>37</v>
      </c>
      <c r="O365" s="33" t="s">
        <v>0</v>
      </c>
      <c r="P365" s="33"/>
      <c r="Q365" s="33" t="s">
        <v>697</v>
      </c>
      <c r="R365" s="33"/>
      <c r="S365" s="33" t="s">
        <v>797</v>
      </c>
      <c r="T365" s="33"/>
      <c r="U365" s="33">
        <v>2013</v>
      </c>
      <c r="V365" s="37" t="s">
        <v>626</v>
      </c>
      <c r="W365" s="33">
        <v>2018</v>
      </c>
      <c r="X365" s="33">
        <v>0</v>
      </c>
      <c r="Y365" s="33"/>
      <c r="Z365" s="33" t="s">
        <v>796</v>
      </c>
    </row>
    <row r="366" spans="1:26" s="5" customFormat="1" hidden="1">
      <c r="A366" s="33"/>
      <c r="B366" s="33" t="s">
        <v>8</v>
      </c>
      <c r="C366" s="33">
        <v>2</v>
      </c>
      <c r="D366" s="33">
        <v>150</v>
      </c>
      <c r="E366" s="7">
        <f>Table2[[#This Row],[UnitValue]]*Table2[[#This Row],[Qty]]</f>
        <v>300</v>
      </c>
      <c r="F366" s="33" t="s">
        <v>799</v>
      </c>
      <c r="G366" s="33"/>
      <c r="H366" s="20" t="s">
        <v>1678</v>
      </c>
      <c r="I366" s="34" t="s">
        <v>22</v>
      </c>
      <c r="J366" s="34" t="s">
        <v>22</v>
      </c>
      <c r="K366" s="33" t="s">
        <v>22</v>
      </c>
      <c r="L366" s="33" t="s">
        <v>167</v>
      </c>
      <c r="M366" s="33" t="s">
        <v>803</v>
      </c>
      <c r="N366" s="35" t="s">
        <v>37</v>
      </c>
      <c r="O366" s="33" t="s">
        <v>0</v>
      </c>
      <c r="P366" s="33"/>
      <c r="Q366" s="33"/>
      <c r="R366" s="33"/>
      <c r="S366" s="33" t="s">
        <v>797</v>
      </c>
      <c r="T366" s="33"/>
      <c r="U366" s="33">
        <v>2015</v>
      </c>
      <c r="V366" s="37" t="s">
        <v>626</v>
      </c>
      <c r="W366" s="33">
        <v>2018</v>
      </c>
      <c r="X366" s="33">
        <v>0</v>
      </c>
      <c r="Y366" s="33"/>
      <c r="Z366" s="33" t="s">
        <v>796</v>
      </c>
    </row>
    <row r="367" spans="1:26" s="5" customFormat="1" hidden="1">
      <c r="A367" s="33"/>
      <c r="B367" s="33" t="s">
        <v>8</v>
      </c>
      <c r="C367" s="33">
        <v>2</v>
      </c>
      <c r="D367" s="33">
        <v>150</v>
      </c>
      <c r="E367" s="7">
        <f>Table2[[#This Row],[UnitValue]]*Table2[[#This Row],[Qty]]</f>
        <v>300</v>
      </c>
      <c r="F367" s="33" t="s">
        <v>799</v>
      </c>
      <c r="G367" s="33"/>
      <c r="H367" s="20" t="s">
        <v>1678</v>
      </c>
      <c r="I367" s="34" t="s">
        <v>22</v>
      </c>
      <c r="J367" s="34" t="s">
        <v>22</v>
      </c>
      <c r="K367" s="33" t="s">
        <v>22</v>
      </c>
      <c r="L367" s="33" t="s">
        <v>167</v>
      </c>
      <c r="M367" s="33" t="s">
        <v>802</v>
      </c>
      <c r="N367" s="35" t="s">
        <v>37</v>
      </c>
      <c r="O367" s="33" t="s">
        <v>0</v>
      </c>
      <c r="P367" s="33"/>
      <c r="Q367" s="33"/>
      <c r="R367" s="33"/>
      <c r="S367" s="33" t="s">
        <v>797</v>
      </c>
      <c r="T367" s="33"/>
      <c r="U367" s="33">
        <v>2015</v>
      </c>
      <c r="V367" s="37" t="s">
        <v>626</v>
      </c>
      <c r="W367" s="33">
        <v>2018</v>
      </c>
      <c r="X367" s="33">
        <v>0</v>
      </c>
      <c r="Y367" s="33"/>
      <c r="Z367" s="33" t="s">
        <v>796</v>
      </c>
    </row>
    <row r="368" spans="1:26" hidden="1">
      <c r="A368" s="10"/>
      <c r="B368" s="10" t="s">
        <v>8</v>
      </c>
      <c r="C368" s="10">
        <v>4</v>
      </c>
      <c r="D368" s="10">
        <v>500</v>
      </c>
      <c r="E368" s="7">
        <f>Table2[[#This Row],[UnitValue]]*Table2[[#This Row],[Qty]]</f>
        <v>2000</v>
      </c>
      <c r="F368" s="10" t="s">
        <v>479</v>
      </c>
      <c r="G368" s="10" t="s">
        <v>801</v>
      </c>
      <c r="H368" s="20" t="s">
        <v>5</v>
      </c>
      <c r="I368" s="20" t="s">
        <v>22</v>
      </c>
      <c r="J368" s="20" t="s">
        <v>22</v>
      </c>
      <c r="K368" s="10" t="s">
        <v>22</v>
      </c>
      <c r="L368" s="10" t="s">
        <v>167</v>
      </c>
      <c r="M368" s="10" t="s">
        <v>800</v>
      </c>
      <c r="N368" s="11" t="s">
        <v>37</v>
      </c>
      <c r="O368" s="10" t="s">
        <v>262</v>
      </c>
      <c r="P368" s="13">
        <v>36526</v>
      </c>
      <c r="Q368" s="10" t="s">
        <v>544</v>
      </c>
      <c r="R368" s="10"/>
      <c r="S368" s="10" t="s">
        <v>547</v>
      </c>
      <c r="T368" s="10"/>
      <c r="U368" s="10">
        <v>2020</v>
      </c>
      <c r="V368" s="12" t="s">
        <v>0</v>
      </c>
      <c r="W368" s="12"/>
      <c r="X368" s="10"/>
      <c r="Y368" s="10"/>
      <c r="Z368" s="10"/>
    </row>
    <row r="369" spans="1:26" s="5" customFormat="1" hidden="1">
      <c r="A369" s="33"/>
      <c r="B369" s="33" t="s">
        <v>8</v>
      </c>
      <c r="C369" s="33">
        <v>2</v>
      </c>
      <c r="D369" s="33">
        <v>750</v>
      </c>
      <c r="E369" s="7">
        <f>Table2[[#This Row],[UnitValue]]*Table2[[#This Row],[Qty]]</f>
        <v>1500</v>
      </c>
      <c r="F369" s="33" t="s">
        <v>799</v>
      </c>
      <c r="G369" s="33"/>
      <c r="H369" s="20" t="s">
        <v>1678</v>
      </c>
      <c r="I369" s="34" t="s">
        <v>22</v>
      </c>
      <c r="J369" s="34" t="s">
        <v>22</v>
      </c>
      <c r="K369" s="33" t="s">
        <v>22</v>
      </c>
      <c r="L369" s="33" t="s">
        <v>167</v>
      </c>
      <c r="M369" s="33" t="s">
        <v>798</v>
      </c>
      <c r="N369" s="35" t="s">
        <v>37</v>
      </c>
      <c r="O369" s="33" t="s">
        <v>0</v>
      </c>
      <c r="P369" s="36">
        <v>36526</v>
      </c>
      <c r="Q369" s="33" t="s">
        <v>544</v>
      </c>
      <c r="R369" s="33"/>
      <c r="S369" s="33" t="s">
        <v>797</v>
      </c>
      <c r="T369" s="33"/>
      <c r="U369" s="33">
        <v>2015</v>
      </c>
      <c r="V369" s="37" t="s">
        <v>626</v>
      </c>
      <c r="W369" s="33">
        <v>2018</v>
      </c>
      <c r="X369" s="33">
        <v>0</v>
      </c>
      <c r="Y369" s="33"/>
      <c r="Z369" s="33" t="s">
        <v>796</v>
      </c>
    </row>
    <row r="370" spans="1:26" hidden="1">
      <c r="A370" s="10" t="s">
        <v>795</v>
      </c>
      <c r="B370" s="10" t="s">
        <v>8</v>
      </c>
      <c r="C370" s="10">
        <v>1</v>
      </c>
      <c r="D370" s="10">
        <v>5000</v>
      </c>
      <c r="E370" s="7">
        <f>Table2[[#This Row],[UnitValue]]*Table2[[#This Row],[Qty]]</f>
        <v>5000</v>
      </c>
      <c r="F370" s="10" t="s">
        <v>794</v>
      </c>
      <c r="G370" s="10" t="s">
        <v>793</v>
      </c>
      <c r="H370" s="20" t="s">
        <v>5</v>
      </c>
      <c r="I370" s="20" t="s">
        <v>22</v>
      </c>
      <c r="J370" s="20" t="s">
        <v>22</v>
      </c>
      <c r="K370" s="10" t="s">
        <v>40</v>
      </c>
      <c r="L370" s="10" t="s">
        <v>121</v>
      </c>
      <c r="M370" s="10" t="s">
        <v>792</v>
      </c>
      <c r="N370" s="11" t="s">
        <v>37</v>
      </c>
      <c r="O370" s="10" t="s">
        <v>262</v>
      </c>
      <c r="P370" s="13">
        <v>36526</v>
      </c>
      <c r="Q370" s="10" t="s">
        <v>544</v>
      </c>
      <c r="R370" s="10"/>
      <c r="S370" s="10" t="s">
        <v>547</v>
      </c>
      <c r="T370" s="10"/>
      <c r="U370" s="10">
        <v>2020</v>
      </c>
      <c r="V370" s="12" t="s">
        <v>0</v>
      </c>
      <c r="W370" s="12"/>
      <c r="X370" s="10"/>
      <c r="Y370" s="10"/>
      <c r="Z370" s="10"/>
    </row>
    <row r="371" spans="1:26" hidden="1">
      <c r="A371" s="7" t="s">
        <v>791</v>
      </c>
      <c r="B371" s="7" t="s">
        <v>8</v>
      </c>
      <c r="C371" s="7">
        <v>1</v>
      </c>
      <c r="D371" s="7">
        <v>2000</v>
      </c>
      <c r="E371" s="7">
        <f>Table2[[#This Row],[UnitValue]]*Table2[[#This Row],[Qty]]</f>
        <v>2000</v>
      </c>
      <c r="F371" s="7" t="s">
        <v>790</v>
      </c>
      <c r="G371" s="7" t="s">
        <v>789</v>
      </c>
      <c r="H371" s="21" t="s">
        <v>5</v>
      </c>
      <c r="I371" s="21" t="s">
        <v>22</v>
      </c>
      <c r="J371" s="21" t="s">
        <v>22</v>
      </c>
      <c r="K371" s="7" t="s">
        <v>29</v>
      </c>
      <c r="L371" s="7" t="s">
        <v>121</v>
      </c>
      <c r="M371" s="7" t="s">
        <v>785</v>
      </c>
      <c r="N371" s="8" t="s">
        <v>37</v>
      </c>
      <c r="O371" s="7" t="s">
        <v>262</v>
      </c>
      <c r="P371" s="7"/>
      <c r="Q371" s="7"/>
      <c r="R371" s="7"/>
      <c r="S371" s="7" t="s">
        <v>547</v>
      </c>
      <c r="T371" s="7"/>
      <c r="U371" s="7">
        <v>2025</v>
      </c>
      <c r="V371" s="9" t="s">
        <v>0</v>
      </c>
      <c r="W371" s="9"/>
      <c r="X371" s="7"/>
      <c r="Y371" s="7"/>
      <c r="Z371" s="7"/>
    </row>
    <row r="372" spans="1:26" hidden="1">
      <c r="A372" s="10" t="s">
        <v>788</v>
      </c>
      <c r="B372" s="10" t="s">
        <v>8</v>
      </c>
      <c r="C372" s="10">
        <v>1</v>
      </c>
      <c r="D372" s="10">
        <v>1750</v>
      </c>
      <c r="E372" s="7">
        <f>Table2[[#This Row],[UnitValue]]*Table2[[#This Row],[Qty]]</f>
        <v>1750</v>
      </c>
      <c r="F372" s="10" t="s">
        <v>787</v>
      </c>
      <c r="G372" s="10" t="s">
        <v>786</v>
      </c>
      <c r="H372" s="20" t="s">
        <v>5</v>
      </c>
      <c r="I372" s="20" t="s">
        <v>22</v>
      </c>
      <c r="J372" s="20" t="s">
        <v>22</v>
      </c>
      <c r="K372" s="10" t="s">
        <v>29</v>
      </c>
      <c r="L372" s="10" t="s">
        <v>121</v>
      </c>
      <c r="M372" s="10" t="s">
        <v>785</v>
      </c>
      <c r="N372" s="11" t="s">
        <v>37</v>
      </c>
      <c r="O372" s="10" t="s">
        <v>262</v>
      </c>
      <c r="P372" s="38">
        <v>43012</v>
      </c>
      <c r="Q372" s="10" t="s">
        <v>544</v>
      </c>
      <c r="R372" s="10"/>
      <c r="S372" s="10" t="s">
        <v>547</v>
      </c>
      <c r="T372" s="10">
        <v>2004</v>
      </c>
      <c r="U372" s="10">
        <v>2025</v>
      </c>
      <c r="V372" s="12" t="s">
        <v>0</v>
      </c>
      <c r="W372" s="12"/>
      <c r="X372" s="10"/>
      <c r="Y372" s="10"/>
      <c r="Z372" s="10"/>
    </row>
    <row r="373" spans="1:26" hidden="1">
      <c r="A373" s="77" t="s">
        <v>784</v>
      </c>
      <c r="B373" s="7" t="s">
        <v>8</v>
      </c>
      <c r="C373" s="7">
        <v>1</v>
      </c>
      <c r="D373" s="7">
        <v>3300</v>
      </c>
      <c r="E373" s="7">
        <f>Table2[[#This Row],[UnitValue]]*Table2[[#This Row],[Qty]]</f>
        <v>3300</v>
      </c>
      <c r="F373" s="7" t="s">
        <v>783</v>
      </c>
      <c r="G373" s="7" t="s">
        <v>782</v>
      </c>
      <c r="H373" s="7" t="s">
        <v>5</v>
      </c>
      <c r="I373" s="7" t="s">
        <v>5</v>
      </c>
      <c r="J373" s="7" t="s">
        <v>781</v>
      </c>
      <c r="K373" s="7" t="s">
        <v>781</v>
      </c>
      <c r="L373" s="7" t="s">
        <v>591</v>
      </c>
      <c r="M373" s="7" t="s">
        <v>780</v>
      </c>
      <c r="N373" s="8" t="s">
        <v>37</v>
      </c>
      <c r="O373" s="7" t="s">
        <v>262</v>
      </c>
      <c r="P373" s="39">
        <v>43012</v>
      </c>
      <c r="Q373" s="7" t="s">
        <v>544</v>
      </c>
      <c r="R373" s="7"/>
      <c r="S373" s="7" t="s">
        <v>547</v>
      </c>
      <c r="T373" s="7">
        <v>2004</v>
      </c>
      <c r="U373" s="7">
        <v>2019</v>
      </c>
      <c r="V373" s="9" t="s">
        <v>0</v>
      </c>
      <c r="W373" s="9"/>
      <c r="X373" s="7"/>
      <c r="Y373" s="7"/>
      <c r="Z373" s="7"/>
    </row>
    <row r="374" spans="1:26" hidden="1">
      <c r="A374" s="10" t="s">
        <v>779</v>
      </c>
      <c r="B374" s="10" t="s">
        <v>8</v>
      </c>
      <c r="C374" s="10">
        <v>1</v>
      </c>
      <c r="D374" s="10">
        <v>1700</v>
      </c>
      <c r="E374" s="7">
        <f>Table2[[#This Row],[UnitValue]]*Table2[[#This Row],[Qty]]</f>
        <v>1700</v>
      </c>
      <c r="F374" s="10" t="s">
        <v>778</v>
      </c>
      <c r="G374" s="10" t="s">
        <v>777</v>
      </c>
      <c r="H374" s="20" t="s">
        <v>5</v>
      </c>
      <c r="I374" s="20" t="s">
        <v>22</v>
      </c>
      <c r="J374" s="20" t="s">
        <v>22</v>
      </c>
      <c r="K374" s="10" t="s">
        <v>29</v>
      </c>
      <c r="L374" s="10" t="s">
        <v>591</v>
      </c>
      <c r="M374" s="10" t="s">
        <v>776</v>
      </c>
      <c r="N374" s="11" t="s">
        <v>37</v>
      </c>
      <c r="O374" s="10" t="s">
        <v>262</v>
      </c>
      <c r="P374" s="38">
        <v>43012</v>
      </c>
      <c r="Q374" s="10" t="s">
        <v>544</v>
      </c>
      <c r="R374" s="10"/>
      <c r="S374" s="10" t="s">
        <v>547</v>
      </c>
      <c r="T374" s="10">
        <v>2004</v>
      </c>
      <c r="U374" s="10">
        <v>2019</v>
      </c>
      <c r="V374" s="12" t="s">
        <v>0</v>
      </c>
      <c r="W374" s="12"/>
      <c r="X374" s="10"/>
      <c r="Y374" s="10"/>
      <c r="Z374" s="10"/>
    </row>
    <row r="375" spans="1:26" hidden="1">
      <c r="A375" s="77" t="s">
        <v>775</v>
      </c>
      <c r="B375" s="7" t="s">
        <v>8</v>
      </c>
      <c r="C375" s="7">
        <v>1</v>
      </c>
      <c r="D375" s="7">
        <v>1000</v>
      </c>
      <c r="E375" s="7">
        <f>Table2[[#This Row],[UnitValue]]*Table2[[#This Row],[Qty]]</f>
        <v>1000</v>
      </c>
      <c r="F375" s="7" t="s">
        <v>774</v>
      </c>
      <c r="G375" s="7" t="s">
        <v>773</v>
      </c>
      <c r="H375" s="21" t="s">
        <v>5</v>
      </c>
      <c r="I375" s="21" t="s">
        <v>22</v>
      </c>
      <c r="J375" s="21" t="s">
        <v>22</v>
      </c>
      <c r="K375" s="7" t="s">
        <v>29</v>
      </c>
      <c r="L375" s="7" t="s">
        <v>129</v>
      </c>
      <c r="M375" s="7" t="s">
        <v>772</v>
      </c>
      <c r="N375" s="8" t="s">
        <v>37</v>
      </c>
      <c r="O375" s="7" t="s">
        <v>262</v>
      </c>
      <c r="P375" s="7"/>
      <c r="Q375" s="7" t="s">
        <v>697</v>
      </c>
      <c r="R375" s="7"/>
      <c r="S375" s="7" t="s">
        <v>509</v>
      </c>
      <c r="T375" s="7"/>
      <c r="U375" s="7">
        <v>2020</v>
      </c>
      <c r="V375" s="9" t="s">
        <v>0</v>
      </c>
      <c r="W375" s="9"/>
      <c r="X375" s="7"/>
      <c r="Y375" s="7"/>
      <c r="Z375" s="7"/>
    </row>
    <row r="376" spans="1:26" hidden="1">
      <c r="A376" s="77" t="s">
        <v>771</v>
      </c>
      <c r="B376" s="10" t="s">
        <v>8</v>
      </c>
      <c r="C376" s="10">
        <v>1</v>
      </c>
      <c r="D376" s="10">
        <v>900</v>
      </c>
      <c r="E376" s="7">
        <f>Table2[[#This Row],[UnitValue]]*Table2[[#This Row],[Qty]]</f>
        <v>900</v>
      </c>
      <c r="F376" s="10" t="s">
        <v>770</v>
      </c>
      <c r="G376" s="10" t="s">
        <v>769</v>
      </c>
      <c r="H376" s="20" t="s">
        <v>5</v>
      </c>
      <c r="I376" s="20" t="s">
        <v>22</v>
      </c>
      <c r="J376" s="20" t="s">
        <v>22</v>
      </c>
      <c r="K376" s="10" t="s">
        <v>29</v>
      </c>
      <c r="L376" s="10" t="s">
        <v>11</v>
      </c>
      <c r="M376" s="10" t="s">
        <v>734</v>
      </c>
      <c r="N376" s="11" t="s">
        <v>37</v>
      </c>
      <c r="O376" s="10" t="s">
        <v>262</v>
      </c>
      <c r="P376" s="38">
        <v>43012</v>
      </c>
      <c r="Q376" s="10" t="s">
        <v>544</v>
      </c>
      <c r="R376" s="10"/>
      <c r="S376" s="10" t="s">
        <v>547</v>
      </c>
      <c r="T376" s="10">
        <v>2004</v>
      </c>
      <c r="U376" s="10">
        <v>2025</v>
      </c>
      <c r="V376" s="12" t="s">
        <v>0</v>
      </c>
      <c r="W376" s="12"/>
      <c r="X376" s="10"/>
      <c r="Y376" s="10"/>
      <c r="Z376" s="10"/>
    </row>
    <row r="377" spans="1:26" hidden="1">
      <c r="A377" s="71" t="s">
        <v>768</v>
      </c>
      <c r="B377" s="7" t="s">
        <v>8</v>
      </c>
      <c r="C377" s="7">
        <v>3</v>
      </c>
      <c r="D377" s="7">
        <v>1000</v>
      </c>
      <c r="E377" s="7">
        <f>Table2[[#This Row],[UnitValue]]*Table2[[#This Row],[Qty]]</f>
        <v>3000</v>
      </c>
      <c r="F377" s="7" t="s">
        <v>754</v>
      </c>
      <c r="G377" s="7" t="s">
        <v>767</v>
      </c>
      <c r="H377" s="7" t="s">
        <v>5</v>
      </c>
      <c r="I377" s="7" t="s">
        <v>5</v>
      </c>
      <c r="J377" s="25" t="s">
        <v>4</v>
      </c>
      <c r="K377" s="25" t="s">
        <v>551</v>
      </c>
      <c r="L377" s="7" t="s">
        <v>3</v>
      </c>
      <c r="M377" s="7" t="s">
        <v>766</v>
      </c>
      <c r="N377" s="8" t="s">
        <v>37</v>
      </c>
      <c r="O377" s="7" t="s">
        <v>0</v>
      </c>
      <c r="P377" s="18">
        <v>36526</v>
      </c>
      <c r="Q377" s="7" t="s">
        <v>544</v>
      </c>
      <c r="R377" s="7"/>
      <c r="S377" s="7" t="s">
        <v>547</v>
      </c>
      <c r="T377" s="7"/>
      <c r="U377" s="7">
        <v>2020</v>
      </c>
      <c r="V377" s="9" t="s">
        <v>0</v>
      </c>
      <c r="W377" s="7"/>
      <c r="X377" s="7"/>
      <c r="Y377" s="7"/>
      <c r="Z377" s="7"/>
    </row>
    <row r="378" spans="1:26" hidden="1">
      <c r="A378" s="78" t="s">
        <v>765</v>
      </c>
      <c r="B378" s="10" t="s">
        <v>8</v>
      </c>
      <c r="C378" s="10">
        <v>1</v>
      </c>
      <c r="D378" s="10">
        <v>1000</v>
      </c>
      <c r="E378" s="7">
        <f>Table2[[#This Row],[UnitValue]]*Table2[[#This Row],[Qty]]</f>
        <v>1000</v>
      </c>
      <c r="F378" s="10" t="s">
        <v>754</v>
      </c>
      <c r="G378" s="10" t="s">
        <v>758</v>
      </c>
      <c r="H378" s="10" t="s">
        <v>5</v>
      </c>
      <c r="I378" s="10" t="s">
        <v>5</v>
      </c>
      <c r="J378" s="40" t="s">
        <v>4</v>
      </c>
      <c r="K378" s="25" t="s">
        <v>551</v>
      </c>
      <c r="L378" s="10" t="s">
        <v>3</v>
      </c>
      <c r="M378" s="10" t="s">
        <v>764</v>
      </c>
      <c r="N378" s="11" t="s">
        <v>763</v>
      </c>
      <c r="O378" s="10" t="s">
        <v>262</v>
      </c>
      <c r="P378" s="13">
        <v>36526</v>
      </c>
      <c r="Q378" s="10" t="s">
        <v>544</v>
      </c>
      <c r="R378" s="10"/>
      <c r="S378" s="10" t="s">
        <v>547</v>
      </c>
      <c r="T378" s="10"/>
      <c r="U378" s="10">
        <v>2020</v>
      </c>
      <c r="V378" s="12" t="s">
        <v>0</v>
      </c>
      <c r="W378" s="12"/>
      <c r="X378" s="10"/>
      <c r="Y378" s="10"/>
      <c r="Z378" s="10"/>
    </row>
    <row r="379" spans="1:26" hidden="1">
      <c r="A379" s="78" t="s">
        <v>762</v>
      </c>
      <c r="B379" s="7" t="s">
        <v>8</v>
      </c>
      <c r="C379" s="7">
        <v>1</v>
      </c>
      <c r="D379" s="7">
        <v>1000</v>
      </c>
      <c r="E379" s="7">
        <f>Table2[[#This Row],[UnitValue]]*Table2[[#This Row],[Qty]]</f>
        <v>1000</v>
      </c>
      <c r="F379" s="7" t="s">
        <v>754</v>
      </c>
      <c r="G379" s="7" t="s">
        <v>758</v>
      </c>
      <c r="H379" s="7" t="s">
        <v>5</v>
      </c>
      <c r="I379" s="7" t="s">
        <v>5</v>
      </c>
      <c r="J379" s="25" t="s">
        <v>4</v>
      </c>
      <c r="K379" s="25" t="s">
        <v>551</v>
      </c>
      <c r="L379" s="7" t="s">
        <v>3</v>
      </c>
      <c r="M379" s="7" t="s">
        <v>761</v>
      </c>
      <c r="N379" s="8" t="s">
        <v>760</v>
      </c>
      <c r="O379" s="7" t="s">
        <v>262</v>
      </c>
      <c r="P379" s="18">
        <v>36526</v>
      </c>
      <c r="Q379" s="7" t="s">
        <v>544</v>
      </c>
      <c r="R379" s="7"/>
      <c r="S379" s="7" t="s">
        <v>547</v>
      </c>
      <c r="T379" s="7"/>
      <c r="U379" s="7">
        <v>2020</v>
      </c>
      <c r="V379" s="9" t="s">
        <v>0</v>
      </c>
      <c r="W379" s="9"/>
      <c r="X379" s="7"/>
      <c r="Y379" s="7"/>
      <c r="Z379" s="7"/>
    </row>
    <row r="380" spans="1:26" hidden="1">
      <c r="A380" s="78" t="s">
        <v>759</v>
      </c>
      <c r="B380" s="10" t="s">
        <v>8</v>
      </c>
      <c r="C380" s="10">
        <v>1</v>
      </c>
      <c r="D380" s="10">
        <v>1000</v>
      </c>
      <c r="E380" s="7">
        <f>Table2[[#This Row],[UnitValue]]*Table2[[#This Row],[Qty]]</f>
        <v>1000</v>
      </c>
      <c r="F380" s="10" t="s">
        <v>754</v>
      </c>
      <c r="G380" s="10" t="s">
        <v>758</v>
      </c>
      <c r="H380" s="10" t="s">
        <v>5</v>
      </c>
      <c r="I380" s="10" t="s">
        <v>5</v>
      </c>
      <c r="J380" s="40" t="s">
        <v>4</v>
      </c>
      <c r="K380" s="25" t="s">
        <v>551</v>
      </c>
      <c r="L380" s="10" t="s">
        <v>3</v>
      </c>
      <c r="M380" s="10" t="s">
        <v>757</v>
      </c>
      <c r="N380" s="11" t="s">
        <v>756</v>
      </c>
      <c r="O380" s="10" t="s">
        <v>262</v>
      </c>
      <c r="P380" s="13">
        <v>36526</v>
      </c>
      <c r="Q380" s="10" t="s">
        <v>544</v>
      </c>
      <c r="R380" s="10"/>
      <c r="S380" s="10" t="s">
        <v>547</v>
      </c>
      <c r="T380" s="10"/>
      <c r="U380" s="10">
        <v>2020</v>
      </c>
      <c r="V380" s="12" t="s">
        <v>0</v>
      </c>
      <c r="W380" s="12"/>
      <c r="X380" s="10"/>
      <c r="Y380" s="10"/>
      <c r="Z380" s="10"/>
    </row>
    <row r="381" spans="1:26" hidden="1">
      <c r="A381" s="78" t="s">
        <v>755</v>
      </c>
      <c r="B381" s="7" t="s">
        <v>8</v>
      </c>
      <c r="C381" s="7">
        <v>1</v>
      </c>
      <c r="D381" s="7">
        <v>1000</v>
      </c>
      <c r="E381" s="7">
        <f>Table2[[#This Row],[UnitValue]]*Table2[[#This Row],[Qty]]</f>
        <v>1000</v>
      </c>
      <c r="F381" s="7" t="s">
        <v>754</v>
      </c>
      <c r="G381" s="7" t="s">
        <v>753</v>
      </c>
      <c r="H381" s="7" t="s">
        <v>5</v>
      </c>
      <c r="I381" s="7" t="s">
        <v>5</v>
      </c>
      <c r="J381" s="25" t="s">
        <v>4</v>
      </c>
      <c r="K381" s="25" t="s">
        <v>397</v>
      </c>
      <c r="L381" s="7" t="s">
        <v>3</v>
      </c>
      <c r="M381" s="7" t="s">
        <v>752</v>
      </c>
      <c r="N381" s="8" t="s">
        <v>751</v>
      </c>
      <c r="O381" s="7" t="s">
        <v>262</v>
      </c>
      <c r="P381" s="18">
        <v>36526</v>
      </c>
      <c r="Q381" s="7" t="s">
        <v>544</v>
      </c>
      <c r="R381" s="7"/>
      <c r="S381" s="7" t="s">
        <v>547</v>
      </c>
      <c r="T381" s="7">
        <v>2000</v>
      </c>
      <c r="U381" s="7">
        <v>2020</v>
      </c>
      <c r="V381" s="9" t="s">
        <v>0</v>
      </c>
      <c r="W381" s="9"/>
      <c r="X381" s="7"/>
      <c r="Y381" s="7"/>
      <c r="Z381" s="7"/>
    </row>
    <row r="382" spans="1:26" hidden="1">
      <c r="A382" s="14" t="s">
        <v>750</v>
      </c>
      <c r="B382" s="10" t="s">
        <v>8</v>
      </c>
      <c r="C382" s="10">
        <v>1</v>
      </c>
      <c r="D382" s="10">
        <v>1425</v>
      </c>
      <c r="E382" s="7">
        <f>Table2[[#This Row],[UnitValue]]*Table2[[#This Row],[Qty]]</f>
        <v>1425</v>
      </c>
      <c r="F382" s="10" t="s">
        <v>740</v>
      </c>
      <c r="G382" s="10" t="s">
        <v>739</v>
      </c>
      <c r="H382" s="10" t="s">
        <v>5</v>
      </c>
      <c r="I382" s="10" t="s">
        <v>5</v>
      </c>
      <c r="J382" s="40" t="s">
        <v>4</v>
      </c>
      <c r="K382" s="25" t="s">
        <v>551</v>
      </c>
      <c r="L382" s="10" t="s">
        <v>3</v>
      </c>
      <c r="M382" s="10" t="s">
        <v>749</v>
      </c>
      <c r="N382" s="11" t="s">
        <v>748</v>
      </c>
      <c r="O382" s="10" t="s">
        <v>262</v>
      </c>
      <c r="P382" s="13">
        <v>42382</v>
      </c>
      <c r="Q382" s="10" t="s">
        <v>544</v>
      </c>
      <c r="R382" s="10"/>
      <c r="S382" s="10" t="s">
        <v>547</v>
      </c>
      <c r="T382" s="10">
        <v>2016</v>
      </c>
      <c r="U382" s="10">
        <v>2031</v>
      </c>
      <c r="V382" s="12" t="s">
        <v>0</v>
      </c>
      <c r="W382" s="12"/>
      <c r="X382" s="10"/>
      <c r="Y382" s="10"/>
      <c r="Z382" s="10"/>
    </row>
    <row r="383" spans="1:26" hidden="1">
      <c r="A383" s="14" t="s">
        <v>747</v>
      </c>
      <c r="B383" s="7" t="s">
        <v>8</v>
      </c>
      <c r="C383" s="7">
        <v>1</v>
      </c>
      <c r="D383" s="7">
        <v>1425</v>
      </c>
      <c r="E383" s="7">
        <f>Table2[[#This Row],[UnitValue]]*Table2[[#This Row],[Qty]]</f>
        <v>1425</v>
      </c>
      <c r="F383" s="7" t="s">
        <v>740</v>
      </c>
      <c r="G383" s="7" t="s">
        <v>739</v>
      </c>
      <c r="H383" s="7" t="s">
        <v>5</v>
      </c>
      <c r="I383" s="7" t="s">
        <v>5</v>
      </c>
      <c r="J383" s="25" t="s">
        <v>4</v>
      </c>
      <c r="K383" s="25" t="s">
        <v>551</v>
      </c>
      <c r="L383" s="7" t="s">
        <v>3</v>
      </c>
      <c r="M383" s="7" t="s">
        <v>746</v>
      </c>
      <c r="N383" s="8" t="s">
        <v>745</v>
      </c>
      <c r="O383" s="7" t="s">
        <v>262</v>
      </c>
      <c r="P383" s="18">
        <v>42382</v>
      </c>
      <c r="Q383" s="7" t="s">
        <v>544</v>
      </c>
      <c r="R383" s="7"/>
      <c r="S383" s="7" t="s">
        <v>547</v>
      </c>
      <c r="T383" s="7">
        <v>2016</v>
      </c>
      <c r="U383" s="7">
        <v>2031</v>
      </c>
      <c r="V383" s="9" t="s">
        <v>0</v>
      </c>
      <c r="W383" s="9"/>
      <c r="X383" s="7"/>
      <c r="Y383" s="7"/>
      <c r="Z383" s="7"/>
    </row>
    <row r="384" spans="1:26" hidden="1">
      <c r="A384" s="14" t="s">
        <v>744</v>
      </c>
      <c r="B384" s="10" t="s">
        <v>8</v>
      </c>
      <c r="C384" s="10">
        <v>1</v>
      </c>
      <c r="D384" s="10">
        <v>1425</v>
      </c>
      <c r="E384" s="7">
        <f>Table2[[#This Row],[UnitValue]]*Table2[[#This Row],[Qty]]</f>
        <v>1425</v>
      </c>
      <c r="F384" s="10" t="s">
        <v>740</v>
      </c>
      <c r="G384" s="10" t="s">
        <v>739</v>
      </c>
      <c r="H384" s="10" t="s">
        <v>5</v>
      </c>
      <c r="I384" s="10" t="s">
        <v>5</v>
      </c>
      <c r="J384" s="40" t="s">
        <v>4</v>
      </c>
      <c r="K384" s="25" t="s">
        <v>551</v>
      </c>
      <c r="L384" s="10" t="s">
        <v>3</v>
      </c>
      <c r="M384" s="10" t="s">
        <v>743</v>
      </c>
      <c r="N384" s="11" t="s">
        <v>742</v>
      </c>
      <c r="O384" s="10" t="s">
        <v>262</v>
      </c>
      <c r="P384" s="13">
        <v>42382</v>
      </c>
      <c r="Q384" s="10" t="s">
        <v>544</v>
      </c>
      <c r="R384" s="10"/>
      <c r="S384" s="10" t="s">
        <v>547</v>
      </c>
      <c r="T384" s="10">
        <v>2016</v>
      </c>
      <c r="U384" s="10">
        <v>2031</v>
      </c>
      <c r="V384" s="12" t="s">
        <v>0</v>
      </c>
      <c r="W384" s="12"/>
      <c r="X384" s="10"/>
      <c r="Y384" s="10"/>
      <c r="Z384" s="10"/>
    </row>
    <row r="385" spans="1:26" hidden="1">
      <c r="A385" s="14" t="s">
        <v>741</v>
      </c>
      <c r="B385" s="7" t="s">
        <v>8</v>
      </c>
      <c r="C385" s="7">
        <v>1</v>
      </c>
      <c r="D385" s="7">
        <v>1425</v>
      </c>
      <c r="E385" s="7">
        <f>Table2[[#This Row],[UnitValue]]*Table2[[#This Row],[Qty]]</f>
        <v>1425</v>
      </c>
      <c r="F385" s="7" t="s">
        <v>740</v>
      </c>
      <c r="G385" s="7" t="s">
        <v>739</v>
      </c>
      <c r="H385" s="7" t="s">
        <v>5</v>
      </c>
      <c r="I385" s="7" t="s">
        <v>5</v>
      </c>
      <c r="J385" s="25" t="s">
        <v>4</v>
      </c>
      <c r="K385" s="25" t="s">
        <v>551</v>
      </c>
      <c r="L385" s="7" t="s">
        <v>3</v>
      </c>
      <c r="M385" s="7" t="s">
        <v>738</v>
      </c>
      <c r="N385" s="8" t="s">
        <v>737</v>
      </c>
      <c r="O385" s="7" t="s">
        <v>262</v>
      </c>
      <c r="P385" s="18">
        <v>42382</v>
      </c>
      <c r="Q385" s="7" t="s">
        <v>544</v>
      </c>
      <c r="R385" s="7"/>
      <c r="S385" s="7" t="s">
        <v>547</v>
      </c>
      <c r="T385" s="7">
        <v>2016</v>
      </c>
      <c r="U385" s="7">
        <v>2031</v>
      </c>
      <c r="V385" s="9" t="s">
        <v>0</v>
      </c>
      <c r="W385" s="9"/>
      <c r="X385" s="7"/>
      <c r="Y385" s="7"/>
      <c r="Z385" s="7"/>
    </row>
    <row r="386" spans="1:26" hidden="1">
      <c r="A386" s="14" t="s">
        <v>736</v>
      </c>
      <c r="B386" s="10" t="s">
        <v>8</v>
      </c>
      <c r="C386" s="10">
        <v>1</v>
      </c>
      <c r="D386" s="10">
        <v>206.75</v>
      </c>
      <c r="E386" s="7">
        <f>Table2[[#This Row],[UnitValue]]*Table2[[#This Row],[Qty]]</f>
        <v>206.75</v>
      </c>
      <c r="F386" s="10" t="s">
        <v>732</v>
      </c>
      <c r="G386" s="10" t="s">
        <v>735</v>
      </c>
      <c r="H386" s="20" t="s">
        <v>5</v>
      </c>
      <c r="I386" s="20" t="s">
        <v>22</v>
      </c>
      <c r="J386" s="20" t="s">
        <v>22</v>
      </c>
      <c r="K386" s="10" t="s">
        <v>29</v>
      </c>
      <c r="L386" s="10" t="s">
        <v>3</v>
      </c>
      <c r="M386" s="10" t="s">
        <v>734</v>
      </c>
      <c r="N386" s="11" t="s">
        <v>37</v>
      </c>
      <c r="O386" s="10" t="s">
        <v>262</v>
      </c>
      <c r="P386" s="13">
        <v>40689</v>
      </c>
      <c r="Q386" s="10" t="s">
        <v>544</v>
      </c>
      <c r="R386" s="10"/>
      <c r="S386" s="10" t="s">
        <v>547</v>
      </c>
      <c r="T386" s="10">
        <v>2011</v>
      </c>
      <c r="U386" s="10">
        <v>2031</v>
      </c>
      <c r="V386" s="12" t="s">
        <v>0</v>
      </c>
      <c r="W386" s="12"/>
      <c r="X386" s="10"/>
      <c r="Y386" s="10"/>
      <c r="Z386" s="10"/>
    </row>
    <row r="387" spans="1:26" hidden="1">
      <c r="A387" s="14" t="s">
        <v>733</v>
      </c>
      <c r="B387" s="7" t="s">
        <v>8</v>
      </c>
      <c r="C387" s="7">
        <v>4</v>
      </c>
      <c r="D387" s="7">
        <v>67</v>
      </c>
      <c r="E387" s="7">
        <f>Table2[[#This Row],[UnitValue]]*Table2[[#This Row],[Qty]]</f>
        <v>268</v>
      </c>
      <c r="F387" s="7" t="s">
        <v>732</v>
      </c>
      <c r="G387" s="7" t="s">
        <v>731</v>
      </c>
      <c r="H387" s="7" t="s">
        <v>5</v>
      </c>
      <c r="I387" s="7" t="s">
        <v>5</v>
      </c>
      <c r="J387" s="7" t="s">
        <v>730</v>
      </c>
      <c r="K387" s="7" t="s">
        <v>393</v>
      </c>
      <c r="L387" s="7" t="s">
        <v>3</v>
      </c>
      <c r="M387" s="7" t="s">
        <v>729</v>
      </c>
      <c r="N387" s="8" t="s">
        <v>37</v>
      </c>
      <c r="O387" s="7" t="s">
        <v>262</v>
      </c>
      <c r="P387" s="18">
        <v>40689</v>
      </c>
      <c r="Q387" s="7" t="s">
        <v>544</v>
      </c>
      <c r="R387" s="7"/>
      <c r="S387" s="7" t="s">
        <v>547</v>
      </c>
      <c r="T387" s="7">
        <v>2011</v>
      </c>
      <c r="U387" s="7">
        <v>2031</v>
      </c>
      <c r="V387" s="9" t="s">
        <v>0</v>
      </c>
      <c r="W387" s="9"/>
      <c r="X387" s="7"/>
      <c r="Y387" s="7"/>
      <c r="Z387" s="7"/>
    </row>
    <row r="388" spans="1:26" hidden="1">
      <c r="A388" s="76" t="s">
        <v>728</v>
      </c>
      <c r="B388" s="10" t="s">
        <v>8</v>
      </c>
      <c r="C388" s="10">
        <v>1</v>
      </c>
      <c r="D388" s="10">
        <v>150</v>
      </c>
      <c r="E388" s="7">
        <f>Table2[[#This Row],[UnitValue]]*Table2[[#This Row],[Qty]]</f>
        <v>150</v>
      </c>
      <c r="F388" s="10" t="s">
        <v>550</v>
      </c>
      <c r="G388" s="10" t="s">
        <v>724</v>
      </c>
      <c r="H388" s="10" t="s">
        <v>5</v>
      </c>
      <c r="I388" s="10" t="s">
        <v>5</v>
      </c>
      <c r="J388" s="40" t="s">
        <v>4</v>
      </c>
      <c r="K388" s="25" t="s">
        <v>551</v>
      </c>
      <c r="L388" s="10" t="s">
        <v>11</v>
      </c>
      <c r="M388" s="10" t="s">
        <v>723</v>
      </c>
      <c r="N388" s="11" t="s">
        <v>37</v>
      </c>
      <c r="O388" s="10" t="s">
        <v>262</v>
      </c>
      <c r="P388" s="13">
        <v>42382</v>
      </c>
      <c r="Q388" s="10" t="s">
        <v>544</v>
      </c>
      <c r="R388" s="10"/>
      <c r="S388" s="10" t="s">
        <v>547</v>
      </c>
      <c r="T388" s="10"/>
      <c r="U388" s="10">
        <v>2036</v>
      </c>
      <c r="V388" s="12" t="s">
        <v>0</v>
      </c>
      <c r="W388" s="12"/>
      <c r="X388" s="10"/>
      <c r="Y388" s="10"/>
      <c r="Z388" s="10"/>
    </row>
    <row r="389" spans="1:26" hidden="1">
      <c r="A389" s="76" t="s">
        <v>727</v>
      </c>
      <c r="B389" s="7" t="s">
        <v>8</v>
      </c>
      <c r="C389" s="7">
        <v>1</v>
      </c>
      <c r="D389" s="7">
        <v>150</v>
      </c>
      <c r="E389" s="7">
        <f>Table2[[#This Row],[UnitValue]]*Table2[[#This Row],[Qty]]</f>
        <v>150</v>
      </c>
      <c r="F389" s="7" t="s">
        <v>550</v>
      </c>
      <c r="G389" s="7" t="s">
        <v>724</v>
      </c>
      <c r="H389" s="7" t="s">
        <v>5</v>
      </c>
      <c r="I389" s="7" t="s">
        <v>5</v>
      </c>
      <c r="J389" s="25" t="s">
        <v>4</v>
      </c>
      <c r="K389" s="25" t="s">
        <v>551</v>
      </c>
      <c r="L389" s="7" t="s">
        <v>11</v>
      </c>
      <c r="M389" s="7" t="s">
        <v>723</v>
      </c>
      <c r="N389" s="8" t="s">
        <v>37</v>
      </c>
      <c r="O389" s="7" t="s">
        <v>262</v>
      </c>
      <c r="P389" s="18">
        <v>42382</v>
      </c>
      <c r="Q389" s="7" t="s">
        <v>544</v>
      </c>
      <c r="R389" s="7"/>
      <c r="S389" s="7" t="s">
        <v>547</v>
      </c>
      <c r="T389" s="7"/>
      <c r="U389" s="7">
        <v>2036</v>
      </c>
      <c r="V389" s="9" t="s">
        <v>0</v>
      </c>
      <c r="W389" s="9"/>
      <c r="X389" s="7"/>
      <c r="Y389" s="7"/>
      <c r="Z389" s="7"/>
    </row>
    <row r="390" spans="1:26" hidden="1">
      <c r="A390" s="76" t="s">
        <v>726</v>
      </c>
      <c r="B390" s="10" t="s">
        <v>8</v>
      </c>
      <c r="C390" s="10">
        <v>1</v>
      </c>
      <c r="D390" s="10">
        <v>150</v>
      </c>
      <c r="E390" s="7">
        <f>Table2[[#This Row],[UnitValue]]*Table2[[#This Row],[Qty]]</f>
        <v>150</v>
      </c>
      <c r="F390" s="10" t="s">
        <v>550</v>
      </c>
      <c r="G390" s="10" t="s">
        <v>724</v>
      </c>
      <c r="H390" s="10" t="s">
        <v>5</v>
      </c>
      <c r="I390" s="10" t="s">
        <v>5</v>
      </c>
      <c r="J390" s="40" t="s">
        <v>4</v>
      </c>
      <c r="K390" s="25" t="s">
        <v>551</v>
      </c>
      <c r="L390" s="10" t="s">
        <v>11</v>
      </c>
      <c r="M390" s="10" t="s">
        <v>723</v>
      </c>
      <c r="N390" s="11" t="s">
        <v>37</v>
      </c>
      <c r="O390" s="10" t="s">
        <v>262</v>
      </c>
      <c r="P390" s="13">
        <v>42382</v>
      </c>
      <c r="Q390" s="10" t="s">
        <v>544</v>
      </c>
      <c r="R390" s="10"/>
      <c r="S390" s="10" t="s">
        <v>547</v>
      </c>
      <c r="T390" s="10"/>
      <c r="U390" s="10">
        <v>2036</v>
      </c>
      <c r="V390" s="12" t="s">
        <v>0</v>
      </c>
      <c r="W390" s="12"/>
      <c r="X390" s="10"/>
      <c r="Y390" s="10"/>
      <c r="Z390" s="10"/>
    </row>
    <row r="391" spans="1:26" hidden="1">
      <c r="A391" s="76" t="s">
        <v>725</v>
      </c>
      <c r="B391" s="7" t="s">
        <v>8</v>
      </c>
      <c r="C391" s="7">
        <v>1</v>
      </c>
      <c r="D391" s="7">
        <v>150</v>
      </c>
      <c r="E391" s="7">
        <f>Table2[[#This Row],[UnitValue]]*Table2[[#This Row],[Qty]]</f>
        <v>150</v>
      </c>
      <c r="F391" s="7" t="s">
        <v>550</v>
      </c>
      <c r="G391" s="7" t="s">
        <v>724</v>
      </c>
      <c r="H391" s="7" t="s">
        <v>5</v>
      </c>
      <c r="I391" s="7" t="s">
        <v>5</v>
      </c>
      <c r="J391" s="25" t="s">
        <v>4</v>
      </c>
      <c r="K391" s="25" t="s">
        <v>551</v>
      </c>
      <c r="L391" s="7" t="s">
        <v>11</v>
      </c>
      <c r="M391" s="7" t="s">
        <v>723</v>
      </c>
      <c r="N391" s="8" t="s">
        <v>37</v>
      </c>
      <c r="O391" s="7" t="s">
        <v>262</v>
      </c>
      <c r="P391" s="18">
        <v>42382</v>
      </c>
      <c r="Q391" s="7" t="s">
        <v>544</v>
      </c>
      <c r="R391" s="7"/>
      <c r="S391" s="7" t="s">
        <v>547</v>
      </c>
      <c r="T391" s="7"/>
      <c r="U391" s="7">
        <v>2036</v>
      </c>
      <c r="V391" s="9" t="s">
        <v>0</v>
      </c>
      <c r="W391" s="9"/>
      <c r="X391" s="7"/>
      <c r="Y391" s="7"/>
      <c r="Z391" s="7"/>
    </row>
    <row r="392" spans="1:26" s="4" customFormat="1" hidden="1">
      <c r="A392" s="14" t="s">
        <v>722</v>
      </c>
      <c r="B392" s="14" t="s">
        <v>357</v>
      </c>
      <c r="C392" s="14">
        <v>1</v>
      </c>
      <c r="D392" s="14">
        <v>1000</v>
      </c>
      <c r="E392" s="7">
        <f>Table2[[#This Row],[UnitValue]]*Table2[[#This Row],[Qty]]</f>
        <v>1000</v>
      </c>
      <c r="F392" s="14" t="s">
        <v>720</v>
      </c>
      <c r="G392" s="14"/>
      <c r="H392" s="14" t="s">
        <v>5</v>
      </c>
      <c r="I392" s="14" t="s">
        <v>14</v>
      </c>
      <c r="J392" s="14" t="s">
        <v>565</v>
      </c>
      <c r="K392" s="14" t="s">
        <v>565</v>
      </c>
      <c r="L392" s="14" t="s">
        <v>669</v>
      </c>
      <c r="M392" s="14" t="s">
        <v>719</v>
      </c>
      <c r="N392" s="15" t="s">
        <v>37</v>
      </c>
      <c r="O392" s="14" t="s">
        <v>0</v>
      </c>
      <c r="P392" s="14"/>
      <c r="Q392" s="14" t="s">
        <v>360</v>
      </c>
      <c r="R392" s="14"/>
      <c r="S392" s="14" t="s">
        <v>547</v>
      </c>
      <c r="T392" s="14"/>
      <c r="U392" s="14">
        <v>2015</v>
      </c>
      <c r="V392" s="16" t="s">
        <v>633</v>
      </c>
      <c r="W392" s="14"/>
      <c r="X392" s="14">
        <v>0</v>
      </c>
      <c r="Y392" s="14" t="s">
        <v>718</v>
      </c>
      <c r="Z392" s="14" t="s">
        <v>624</v>
      </c>
    </row>
    <row r="393" spans="1:26" s="4" customFormat="1" hidden="1">
      <c r="A393" s="14" t="s">
        <v>721</v>
      </c>
      <c r="B393" s="14" t="s">
        <v>357</v>
      </c>
      <c r="C393" s="14">
        <v>1</v>
      </c>
      <c r="D393" s="14">
        <v>1000</v>
      </c>
      <c r="E393" s="7">
        <f>Table2[[#This Row],[UnitValue]]*Table2[[#This Row],[Qty]]</f>
        <v>1000</v>
      </c>
      <c r="F393" s="14" t="s">
        <v>720</v>
      </c>
      <c r="G393" s="14"/>
      <c r="H393" s="14" t="s">
        <v>5</v>
      </c>
      <c r="I393" s="14" t="s">
        <v>14</v>
      </c>
      <c r="J393" s="14" t="s">
        <v>565</v>
      </c>
      <c r="K393" s="14" t="s">
        <v>565</v>
      </c>
      <c r="L393" s="14" t="s">
        <v>669</v>
      </c>
      <c r="M393" s="14" t="s">
        <v>719</v>
      </c>
      <c r="N393" s="15" t="s">
        <v>37</v>
      </c>
      <c r="O393" s="14" t="s">
        <v>0</v>
      </c>
      <c r="P393" s="14"/>
      <c r="Q393" s="14" t="s">
        <v>360</v>
      </c>
      <c r="R393" s="14"/>
      <c r="S393" s="14" t="s">
        <v>547</v>
      </c>
      <c r="T393" s="14"/>
      <c r="U393" s="14">
        <v>2015</v>
      </c>
      <c r="V393" s="16" t="s">
        <v>633</v>
      </c>
      <c r="W393" s="14"/>
      <c r="X393" s="14">
        <v>0</v>
      </c>
      <c r="Y393" s="14" t="s">
        <v>718</v>
      </c>
      <c r="Z393" s="14" t="s">
        <v>624</v>
      </c>
    </row>
    <row r="394" spans="1:26" hidden="1">
      <c r="A394" s="10" t="s">
        <v>717</v>
      </c>
      <c r="B394" s="10" t="s">
        <v>1541</v>
      </c>
      <c r="C394" s="10">
        <v>1</v>
      </c>
      <c r="D394" s="10">
        <v>139</v>
      </c>
      <c r="E394" s="7">
        <f>Table2[[#This Row],[UnitValue]]*Table2[[#This Row],[Qty]]</f>
        <v>139</v>
      </c>
      <c r="F394" s="10" t="s">
        <v>700</v>
      </c>
      <c r="G394" s="10" t="s">
        <v>706</v>
      </c>
      <c r="H394" s="20" t="s">
        <v>5</v>
      </c>
      <c r="I394" s="20" t="s">
        <v>5</v>
      </c>
      <c r="J394" s="20" t="s">
        <v>270</v>
      </c>
      <c r="K394" s="10" t="s">
        <v>117</v>
      </c>
      <c r="L394" s="10" t="s">
        <v>20</v>
      </c>
      <c r="M394" s="10" t="s">
        <v>705</v>
      </c>
      <c r="N394" s="11" t="s">
        <v>716</v>
      </c>
      <c r="O394" s="10" t="s">
        <v>262</v>
      </c>
      <c r="P394" s="13">
        <v>42185</v>
      </c>
      <c r="Q394" s="10" t="s">
        <v>697</v>
      </c>
      <c r="R394" s="10"/>
      <c r="S394" s="10"/>
      <c r="T394" s="10">
        <v>2015</v>
      </c>
      <c r="U394" s="10">
        <v>2045</v>
      </c>
      <c r="V394" s="12" t="s">
        <v>0</v>
      </c>
      <c r="W394" s="12"/>
      <c r="X394" s="10"/>
      <c r="Y394" s="10"/>
      <c r="Z394" s="10"/>
    </row>
    <row r="395" spans="1:26" hidden="1">
      <c r="A395" s="7" t="s">
        <v>715</v>
      </c>
      <c r="B395" s="7" t="s">
        <v>1541</v>
      </c>
      <c r="C395" s="7">
        <v>1</v>
      </c>
      <c r="D395" s="7">
        <v>139</v>
      </c>
      <c r="E395" s="7">
        <f>Table2[[#This Row],[UnitValue]]*Table2[[#This Row],[Qty]]</f>
        <v>139</v>
      </c>
      <c r="F395" s="7" t="s">
        <v>700</v>
      </c>
      <c r="G395" s="7" t="s">
        <v>706</v>
      </c>
      <c r="H395" s="21" t="s">
        <v>5</v>
      </c>
      <c r="I395" s="21" t="s">
        <v>5</v>
      </c>
      <c r="J395" s="21" t="s">
        <v>270</v>
      </c>
      <c r="K395" s="7" t="s">
        <v>117</v>
      </c>
      <c r="L395" s="7" t="s">
        <v>20</v>
      </c>
      <c r="M395" s="7" t="s">
        <v>705</v>
      </c>
      <c r="N395" s="8" t="s">
        <v>714</v>
      </c>
      <c r="O395" s="7" t="s">
        <v>262</v>
      </c>
      <c r="P395" s="18">
        <v>42185</v>
      </c>
      <c r="Q395" s="7" t="s">
        <v>697</v>
      </c>
      <c r="R395" s="7"/>
      <c r="S395" s="7"/>
      <c r="T395" s="7">
        <v>2015</v>
      </c>
      <c r="U395" s="7">
        <v>2045</v>
      </c>
      <c r="V395" s="9" t="s">
        <v>0</v>
      </c>
      <c r="W395" s="9"/>
      <c r="X395" s="7"/>
      <c r="Y395" s="7"/>
      <c r="Z395" s="7"/>
    </row>
    <row r="396" spans="1:26" hidden="1">
      <c r="A396" s="10" t="s">
        <v>713</v>
      </c>
      <c r="B396" s="10" t="s">
        <v>1541</v>
      </c>
      <c r="C396" s="10">
        <v>1</v>
      </c>
      <c r="D396" s="10">
        <v>139</v>
      </c>
      <c r="E396" s="7">
        <f>Table2[[#This Row],[UnitValue]]*Table2[[#This Row],[Qty]]</f>
        <v>139</v>
      </c>
      <c r="F396" s="10" t="s">
        <v>700</v>
      </c>
      <c r="G396" s="10" t="s">
        <v>706</v>
      </c>
      <c r="H396" s="20" t="s">
        <v>5</v>
      </c>
      <c r="I396" s="20" t="s">
        <v>5</v>
      </c>
      <c r="J396" s="20" t="s">
        <v>270</v>
      </c>
      <c r="K396" s="10" t="s">
        <v>117</v>
      </c>
      <c r="L396" s="10" t="s">
        <v>20</v>
      </c>
      <c r="M396" s="10" t="s">
        <v>705</v>
      </c>
      <c r="N396" s="11" t="s">
        <v>712</v>
      </c>
      <c r="O396" s="10" t="s">
        <v>262</v>
      </c>
      <c r="P396" s="13">
        <v>42185</v>
      </c>
      <c r="Q396" s="10" t="s">
        <v>697</v>
      </c>
      <c r="R396" s="10"/>
      <c r="S396" s="10"/>
      <c r="T396" s="10">
        <v>2015</v>
      </c>
      <c r="U396" s="10">
        <v>2045</v>
      </c>
      <c r="V396" s="12" t="s">
        <v>0</v>
      </c>
      <c r="W396" s="12"/>
      <c r="X396" s="10"/>
      <c r="Y396" s="10"/>
      <c r="Z396" s="10"/>
    </row>
    <row r="397" spans="1:26" hidden="1">
      <c r="A397" s="7" t="s">
        <v>711</v>
      </c>
      <c r="B397" s="7" t="s">
        <v>1541</v>
      </c>
      <c r="C397" s="7">
        <v>1</v>
      </c>
      <c r="D397" s="7">
        <v>139</v>
      </c>
      <c r="E397" s="7">
        <f>Table2[[#This Row],[UnitValue]]*Table2[[#This Row],[Qty]]</f>
        <v>139</v>
      </c>
      <c r="F397" s="7" t="s">
        <v>700</v>
      </c>
      <c r="G397" s="7" t="s">
        <v>706</v>
      </c>
      <c r="H397" s="21" t="s">
        <v>5</v>
      </c>
      <c r="I397" s="21" t="s">
        <v>5</v>
      </c>
      <c r="J397" s="21" t="s">
        <v>270</v>
      </c>
      <c r="K397" s="7" t="s">
        <v>117</v>
      </c>
      <c r="L397" s="7" t="s">
        <v>20</v>
      </c>
      <c r="M397" s="7" t="s">
        <v>705</v>
      </c>
      <c r="N397" s="8" t="s">
        <v>710</v>
      </c>
      <c r="O397" s="7" t="s">
        <v>262</v>
      </c>
      <c r="P397" s="18">
        <v>42185</v>
      </c>
      <c r="Q397" s="7" t="s">
        <v>697</v>
      </c>
      <c r="R397" s="7"/>
      <c r="S397" s="7"/>
      <c r="T397" s="7">
        <v>2015</v>
      </c>
      <c r="U397" s="7">
        <v>2045</v>
      </c>
      <c r="V397" s="9" t="s">
        <v>0</v>
      </c>
      <c r="W397" s="9"/>
      <c r="X397" s="7"/>
      <c r="Y397" s="7"/>
      <c r="Z397" s="7"/>
    </row>
    <row r="398" spans="1:26" hidden="1">
      <c r="A398" s="10" t="s">
        <v>709</v>
      </c>
      <c r="B398" s="10" t="s">
        <v>1541</v>
      </c>
      <c r="C398" s="10">
        <v>1</v>
      </c>
      <c r="D398" s="10">
        <v>139</v>
      </c>
      <c r="E398" s="7">
        <f>Table2[[#This Row],[UnitValue]]*Table2[[#This Row],[Qty]]</f>
        <v>139</v>
      </c>
      <c r="F398" s="10" t="s">
        <v>700</v>
      </c>
      <c r="G398" s="10" t="s">
        <v>706</v>
      </c>
      <c r="H398" s="20" t="s">
        <v>5</v>
      </c>
      <c r="I398" s="20" t="s">
        <v>5</v>
      </c>
      <c r="J398" s="20" t="s">
        <v>270</v>
      </c>
      <c r="K398" s="10" t="s">
        <v>117</v>
      </c>
      <c r="L398" s="10" t="s">
        <v>20</v>
      </c>
      <c r="M398" s="10" t="s">
        <v>705</v>
      </c>
      <c r="N398" s="11" t="s">
        <v>708</v>
      </c>
      <c r="O398" s="10" t="s">
        <v>262</v>
      </c>
      <c r="P398" s="13">
        <v>42185</v>
      </c>
      <c r="Q398" s="10" t="s">
        <v>697</v>
      </c>
      <c r="R398" s="10"/>
      <c r="S398" s="10"/>
      <c r="T398" s="10">
        <v>2015</v>
      </c>
      <c r="U398" s="10">
        <v>2045</v>
      </c>
      <c r="V398" s="12" t="s">
        <v>0</v>
      </c>
      <c r="W398" s="12"/>
      <c r="X398" s="10"/>
      <c r="Y398" s="10"/>
      <c r="Z398" s="10"/>
    </row>
    <row r="399" spans="1:26" hidden="1">
      <c r="A399" s="7" t="s">
        <v>707</v>
      </c>
      <c r="B399" s="7" t="s">
        <v>1541</v>
      </c>
      <c r="C399" s="7">
        <v>1</v>
      </c>
      <c r="D399" s="7">
        <v>139</v>
      </c>
      <c r="E399" s="7">
        <f>Table2[[#This Row],[UnitValue]]*Table2[[#This Row],[Qty]]</f>
        <v>139</v>
      </c>
      <c r="F399" s="7" t="s">
        <v>700</v>
      </c>
      <c r="G399" s="7" t="s">
        <v>706</v>
      </c>
      <c r="H399" s="21" t="s">
        <v>5</v>
      </c>
      <c r="I399" s="21" t="s">
        <v>5</v>
      </c>
      <c r="J399" s="21" t="s">
        <v>270</v>
      </c>
      <c r="K399" s="7" t="s">
        <v>117</v>
      </c>
      <c r="L399" s="7" t="s">
        <v>20</v>
      </c>
      <c r="M399" s="7" t="s">
        <v>705</v>
      </c>
      <c r="N399" s="8" t="s">
        <v>704</v>
      </c>
      <c r="O399" s="7" t="s">
        <v>262</v>
      </c>
      <c r="P399" s="18">
        <v>42185</v>
      </c>
      <c r="Q399" s="7" t="s">
        <v>697</v>
      </c>
      <c r="R399" s="7"/>
      <c r="S399" s="7"/>
      <c r="T399" s="7">
        <v>2015</v>
      </c>
      <c r="U399" s="7">
        <v>2045</v>
      </c>
      <c r="V399" s="9" t="s">
        <v>0</v>
      </c>
      <c r="W399" s="9"/>
      <c r="X399" s="7"/>
      <c r="Y399" s="7"/>
      <c r="Z399" s="7"/>
    </row>
    <row r="400" spans="1:26" hidden="1">
      <c r="A400" s="10"/>
      <c r="B400" s="10" t="s">
        <v>1541</v>
      </c>
      <c r="C400" s="10">
        <v>4</v>
      </c>
      <c r="D400" s="10">
        <v>40.99</v>
      </c>
      <c r="E400" s="7">
        <f>Table2[[#This Row],[UnitValue]]*Table2[[#This Row],[Qty]]</f>
        <v>163.96</v>
      </c>
      <c r="F400" s="10" t="s">
        <v>700</v>
      </c>
      <c r="G400" s="10" t="s">
        <v>703</v>
      </c>
      <c r="H400" s="20" t="s">
        <v>5</v>
      </c>
      <c r="I400" s="20" t="s">
        <v>5</v>
      </c>
      <c r="J400" s="20" t="s">
        <v>270</v>
      </c>
      <c r="K400" s="10" t="s">
        <v>117</v>
      </c>
      <c r="L400" s="10" t="s">
        <v>39</v>
      </c>
      <c r="M400" s="10" t="s">
        <v>698</v>
      </c>
      <c r="N400" s="15" t="s">
        <v>37</v>
      </c>
      <c r="O400" s="10" t="s">
        <v>262</v>
      </c>
      <c r="P400" s="13">
        <v>42185</v>
      </c>
      <c r="Q400" s="10" t="s">
        <v>697</v>
      </c>
      <c r="R400" s="10"/>
      <c r="S400" s="10"/>
      <c r="T400" s="10">
        <v>2015</v>
      </c>
      <c r="U400" s="10">
        <v>2025</v>
      </c>
      <c r="V400" s="12" t="s">
        <v>0</v>
      </c>
      <c r="W400" s="12"/>
      <c r="X400" s="10"/>
      <c r="Y400" s="10"/>
      <c r="Z400" s="10"/>
    </row>
    <row r="401" spans="1:26" hidden="1">
      <c r="A401" s="7"/>
      <c r="B401" s="7" t="s">
        <v>1541</v>
      </c>
      <c r="C401" s="7">
        <v>1</v>
      </c>
      <c r="D401" s="7">
        <v>60.99</v>
      </c>
      <c r="E401" s="7">
        <f>Table2[[#This Row],[UnitValue]]*Table2[[#This Row],[Qty]]</f>
        <v>60.99</v>
      </c>
      <c r="F401" s="7" t="s">
        <v>700</v>
      </c>
      <c r="G401" s="7" t="s">
        <v>702</v>
      </c>
      <c r="H401" s="21" t="s">
        <v>5</v>
      </c>
      <c r="I401" s="21" t="s">
        <v>5</v>
      </c>
      <c r="J401" s="21" t="s">
        <v>270</v>
      </c>
      <c r="K401" s="7" t="s">
        <v>117</v>
      </c>
      <c r="L401" s="7" t="s">
        <v>39</v>
      </c>
      <c r="M401" s="7" t="s">
        <v>698</v>
      </c>
      <c r="N401" s="15" t="s">
        <v>37</v>
      </c>
      <c r="O401" s="7" t="s">
        <v>262</v>
      </c>
      <c r="P401" s="18">
        <v>42185</v>
      </c>
      <c r="Q401" s="7" t="s">
        <v>697</v>
      </c>
      <c r="R401" s="7"/>
      <c r="S401" s="7"/>
      <c r="T401" s="7"/>
      <c r="U401" s="7">
        <v>2025</v>
      </c>
      <c r="V401" s="9" t="s">
        <v>0</v>
      </c>
      <c r="W401" s="9"/>
      <c r="X401" s="7"/>
      <c r="Y401" s="7"/>
      <c r="Z401" s="7"/>
    </row>
    <row r="402" spans="1:26" hidden="1">
      <c r="A402" s="10"/>
      <c r="B402" s="10" t="s">
        <v>1541</v>
      </c>
      <c r="C402" s="10">
        <v>1</v>
      </c>
      <c r="D402" s="10">
        <v>60.99</v>
      </c>
      <c r="E402" s="7">
        <f>Table2[[#This Row],[UnitValue]]*Table2[[#This Row],[Qty]]</f>
        <v>60.99</v>
      </c>
      <c r="F402" s="10" t="s">
        <v>700</v>
      </c>
      <c r="G402" s="10" t="s">
        <v>701</v>
      </c>
      <c r="H402" s="20" t="s">
        <v>5</v>
      </c>
      <c r="I402" s="20" t="s">
        <v>5</v>
      </c>
      <c r="J402" s="20" t="s">
        <v>270</v>
      </c>
      <c r="K402" s="10" t="s">
        <v>117</v>
      </c>
      <c r="L402" s="10" t="s">
        <v>39</v>
      </c>
      <c r="M402" s="10" t="s">
        <v>698</v>
      </c>
      <c r="N402" s="15" t="s">
        <v>37</v>
      </c>
      <c r="O402" s="10" t="s">
        <v>262</v>
      </c>
      <c r="P402" s="13">
        <v>42185</v>
      </c>
      <c r="Q402" s="10" t="s">
        <v>697</v>
      </c>
      <c r="R402" s="10"/>
      <c r="S402" s="10"/>
      <c r="T402" s="10"/>
      <c r="U402" s="10">
        <v>2025</v>
      </c>
      <c r="V402" s="12" t="s">
        <v>0</v>
      </c>
      <c r="W402" s="12"/>
      <c r="X402" s="10"/>
      <c r="Y402" s="10"/>
      <c r="Z402" s="10"/>
    </row>
    <row r="403" spans="1:26" hidden="1">
      <c r="A403" s="7"/>
      <c r="B403" s="7" t="s">
        <v>1541</v>
      </c>
      <c r="C403" s="7">
        <v>1</v>
      </c>
      <c r="D403" s="7">
        <v>60.99</v>
      </c>
      <c r="E403" s="7">
        <f>Table2[[#This Row],[UnitValue]]*Table2[[#This Row],[Qty]]</f>
        <v>60.99</v>
      </c>
      <c r="F403" s="7" t="s">
        <v>700</v>
      </c>
      <c r="G403" s="7" t="s">
        <v>699</v>
      </c>
      <c r="H403" s="21" t="s">
        <v>5</v>
      </c>
      <c r="I403" s="21" t="s">
        <v>5</v>
      </c>
      <c r="J403" s="21" t="s">
        <v>270</v>
      </c>
      <c r="K403" s="7" t="s">
        <v>117</v>
      </c>
      <c r="L403" s="7" t="s">
        <v>39</v>
      </c>
      <c r="M403" s="7" t="s">
        <v>698</v>
      </c>
      <c r="N403" s="8" t="s">
        <v>352</v>
      </c>
      <c r="O403" s="7" t="s">
        <v>262</v>
      </c>
      <c r="P403" s="18">
        <v>42185</v>
      </c>
      <c r="Q403" s="7" t="s">
        <v>697</v>
      </c>
      <c r="R403" s="7"/>
      <c r="S403" s="7"/>
      <c r="T403" s="7"/>
      <c r="U403" s="7">
        <v>2025</v>
      </c>
      <c r="V403" s="9" t="s">
        <v>0</v>
      </c>
      <c r="W403" s="9"/>
      <c r="X403" s="7"/>
      <c r="Y403" s="7"/>
      <c r="Z403" s="7"/>
    </row>
    <row r="404" spans="1:26" hidden="1">
      <c r="A404" s="10"/>
      <c r="B404" s="10" t="s">
        <v>8</v>
      </c>
      <c r="C404" s="10">
        <v>1</v>
      </c>
      <c r="D404" s="10">
        <v>750</v>
      </c>
      <c r="E404" s="7">
        <f>Table2[[#This Row],[UnitValue]]*Table2[[#This Row],[Qty]]</f>
        <v>750</v>
      </c>
      <c r="F404" s="10" t="s">
        <v>696</v>
      </c>
      <c r="G404" s="10" t="s">
        <v>695</v>
      </c>
      <c r="H404" s="10" t="s">
        <v>5</v>
      </c>
      <c r="I404" s="10" t="s">
        <v>5</v>
      </c>
      <c r="J404" s="10" t="s">
        <v>689</v>
      </c>
      <c r="K404" s="10" t="s">
        <v>689</v>
      </c>
      <c r="L404" s="10" t="s">
        <v>154</v>
      </c>
      <c r="M404" s="10" t="s">
        <v>694</v>
      </c>
      <c r="N404" s="11"/>
      <c r="O404" s="10" t="s">
        <v>262</v>
      </c>
      <c r="P404" s="10"/>
      <c r="Q404" s="10"/>
      <c r="R404" s="10"/>
      <c r="S404" s="10" t="s">
        <v>547</v>
      </c>
      <c r="T404" s="10"/>
      <c r="U404" s="10">
        <v>2025</v>
      </c>
      <c r="V404" s="12" t="s">
        <v>0</v>
      </c>
      <c r="W404" s="12"/>
      <c r="X404" s="10"/>
      <c r="Y404" s="10"/>
      <c r="Z404" s="10"/>
    </row>
    <row r="405" spans="1:26" hidden="1">
      <c r="A405" s="71" t="s">
        <v>1607</v>
      </c>
      <c r="B405" s="7" t="s">
        <v>8</v>
      </c>
      <c r="C405" s="7">
        <v>1</v>
      </c>
      <c r="D405" s="7">
        <v>300</v>
      </c>
      <c r="E405" s="7">
        <f>Table2[[#This Row],[UnitValue]]*Table2[[#This Row],[Qty]]</f>
        <v>300</v>
      </c>
      <c r="F405" s="7" t="s">
        <v>693</v>
      </c>
      <c r="G405" s="10" t="s">
        <v>1608</v>
      </c>
      <c r="H405" s="7" t="s">
        <v>5</v>
      </c>
      <c r="I405" s="7" t="s">
        <v>5</v>
      </c>
      <c r="J405" s="7" t="s">
        <v>117</v>
      </c>
      <c r="K405" s="7" t="s">
        <v>1609</v>
      </c>
      <c r="L405" s="7" t="s">
        <v>1350</v>
      </c>
      <c r="M405" s="10" t="s">
        <v>1610</v>
      </c>
      <c r="N405" s="8">
        <v>98042222</v>
      </c>
      <c r="O405" s="7" t="s">
        <v>262</v>
      </c>
      <c r="P405" s="10"/>
      <c r="Q405" s="7"/>
      <c r="R405" s="7"/>
      <c r="S405" s="10" t="s">
        <v>1617</v>
      </c>
      <c r="T405" s="7"/>
      <c r="U405" s="7">
        <v>2030</v>
      </c>
      <c r="V405" s="9" t="s">
        <v>0</v>
      </c>
      <c r="W405" s="9"/>
      <c r="X405" s="7"/>
      <c r="Y405" s="7"/>
      <c r="Z405" s="7"/>
    </row>
    <row r="406" spans="1:26" hidden="1">
      <c r="A406" s="71" t="s">
        <v>1611</v>
      </c>
      <c r="B406" s="7" t="s">
        <v>8</v>
      </c>
      <c r="C406" s="7">
        <v>1</v>
      </c>
      <c r="D406" s="7">
        <v>149</v>
      </c>
      <c r="E406" s="7">
        <f>Table2[[#This Row],[UnitValue]]*Table2[[#This Row],[Qty]]</f>
        <v>149</v>
      </c>
      <c r="F406" s="7" t="s">
        <v>693</v>
      </c>
      <c r="G406" s="10" t="s">
        <v>1612</v>
      </c>
      <c r="H406" s="7" t="s">
        <v>5</v>
      </c>
      <c r="I406" s="7" t="s">
        <v>5</v>
      </c>
      <c r="J406" s="21" t="s">
        <v>689</v>
      </c>
      <c r="K406" s="7" t="s">
        <v>689</v>
      </c>
      <c r="L406" s="7" t="s">
        <v>1350</v>
      </c>
      <c r="M406" s="10"/>
      <c r="N406" s="8" t="s">
        <v>37</v>
      </c>
      <c r="O406" s="7" t="s">
        <v>262</v>
      </c>
      <c r="P406" s="10"/>
      <c r="Q406" s="7"/>
      <c r="R406" s="7"/>
      <c r="S406" s="10" t="s">
        <v>1030</v>
      </c>
      <c r="T406" s="7"/>
      <c r="U406" s="7">
        <v>2030</v>
      </c>
      <c r="V406" s="9" t="s">
        <v>0</v>
      </c>
      <c r="W406" s="9"/>
      <c r="X406" s="7"/>
      <c r="Y406" s="7"/>
      <c r="Z406" s="7"/>
    </row>
    <row r="407" spans="1:26" hidden="1">
      <c r="A407" s="7"/>
      <c r="B407" s="7" t="s">
        <v>8</v>
      </c>
      <c r="C407" s="7">
        <v>4</v>
      </c>
      <c r="D407" s="7">
        <v>100</v>
      </c>
      <c r="E407" s="7">
        <f>Table2[[#This Row],[UnitValue]]*Table2[[#This Row],[Qty]]</f>
        <v>400</v>
      </c>
      <c r="F407" s="7" t="s">
        <v>693</v>
      </c>
      <c r="G407" s="7" t="s">
        <v>692</v>
      </c>
      <c r="H407" s="21" t="s">
        <v>5</v>
      </c>
      <c r="I407" s="21" t="s">
        <v>5</v>
      </c>
      <c r="J407" s="21" t="s">
        <v>270</v>
      </c>
      <c r="K407" s="7" t="s">
        <v>117</v>
      </c>
      <c r="L407" s="7" t="s">
        <v>11</v>
      </c>
      <c r="M407" s="7" t="s">
        <v>691</v>
      </c>
      <c r="N407" s="8" t="s">
        <v>37</v>
      </c>
      <c r="O407" s="7" t="s">
        <v>262</v>
      </c>
      <c r="P407" s="7"/>
      <c r="Q407" s="7"/>
      <c r="R407" s="7"/>
      <c r="S407" s="7" t="s">
        <v>547</v>
      </c>
      <c r="T407" s="7"/>
      <c r="U407" s="7"/>
      <c r="V407" s="9" t="s">
        <v>0</v>
      </c>
      <c r="W407" s="9"/>
      <c r="X407" s="7"/>
      <c r="Y407" s="7"/>
      <c r="Z407" s="7"/>
    </row>
    <row r="408" spans="1:26" hidden="1">
      <c r="A408" s="10"/>
      <c r="B408" s="10" t="s">
        <v>8</v>
      </c>
      <c r="C408" s="10">
        <v>1</v>
      </c>
      <c r="D408" s="10">
        <v>125</v>
      </c>
      <c r="E408" s="10">
        <v>125</v>
      </c>
      <c r="F408" s="10" t="s">
        <v>685</v>
      </c>
      <c r="G408" s="10" t="s">
        <v>690</v>
      </c>
      <c r="H408" s="20" t="s">
        <v>5</v>
      </c>
      <c r="I408" s="20" t="s">
        <v>5</v>
      </c>
      <c r="J408" s="20" t="s">
        <v>689</v>
      </c>
      <c r="K408" s="10" t="s">
        <v>689</v>
      </c>
      <c r="L408" s="10" t="s">
        <v>167</v>
      </c>
      <c r="M408" s="10" t="s">
        <v>688</v>
      </c>
      <c r="N408" s="11" t="s">
        <v>37</v>
      </c>
      <c r="O408" s="10" t="s">
        <v>262</v>
      </c>
      <c r="P408" s="10"/>
      <c r="Q408" s="10"/>
      <c r="R408" s="10"/>
      <c r="S408" s="10" t="s">
        <v>547</v>
      </c>
      <c r="T408" s="10"/>
      <c r="U408" s="10">
        <v>2025</v>
      </c>
      <c r="V408" s="12" t="s">
        <v>0</v>
      </c>
      <c r="W408" s="12"/>
      <c r="X408" s="10"/>
      <c r="Y408" s="10"/>
      <c r="Z408" s="10"/>
    </row>
    <row r="409" spans="1:26" hidden="1">
      <c r="A409" s="7"/>
      <c r="B409" s="7" t="s">
        <v>8</v>
      </c>
      <c r="C409" s="7">
        <v>2</v>
      </c>
      <c r="D409" s="7">
        <v>125</v>
      </c>
      <c r="E409" s="7">
        <v>250</v>
      </c>
      <c r="F409" s="7" t="s">
        <v>685</v>
      </c>
      <c r="G409" s="7" t="s">
        <v>687</v>
      </c>
      <c r="H409" s="21" t="s">
        <v>5</v>
      </c>
      <c r="I409" s="21" t="s">
        <v>5</v>
      </c>
      <c r="J409" s="21" t="s">
        <v>270</v>
      </c>
      <c r="K409" s="7" t="s">
        <v>117</v>
      </c>
      <c r="L409" s="7" t="s">
        <v>167</v>
      </c>
      <c r="M409" s="7" t="s">
        <v>686</v>
      </c>
      <c r="N409" s="8" t="s">
        <v>37</v>
      </c>
      <c r="O409" s="7" t="s">
        <v>262</v>
      </c>
      <c r="P409" s="7"/>
      <c r="Q409" s="7"/>
      <c r="R409" s="7"/>
      <c r="S409" s="7" t="s">
        <v>547</v>
      </c>
      <c r="T409" s="7"/>
      <c r="U409" s="7">
        <v>2025</v>
      </c>
      <c r="V409" s="9" t="s">
        <v>0</v>
      </c>
      <c r="W409" s="9"/>
      <c r="X409" s="7"/>
      <c r="Y409" s="7"/>
      <c r="Z409" s="7"/>
    </row>
    <row r="410" spans="1:26" hidden="1">
      <c r="A410" s="10"/>
      <c r="B410" s="10" t="s">
        <v>8</v>
      </c>
      <c r="C410" s="10">
        <v>1</v>
      </c>
      <c r="D410" s="10">
        <v>125</v>
      </c>
      <c r="E410" s="10">
        <v>125</v>
      </c>
      <c r="F410" s="10" t="s">
        <v>685</v>
      </c>
      <c r="G410" s="10" t="s">
        <v>684</v>
      </c>
      <c r="H410" s="20" t="s">
        <v>5</v>
      </c>
      <c r="I410" s="20" t="s">
        <v>5</v>
      </c>
      <c r="J410" s="20" t="s">
        <v>270</v>
      </c>
      <c r="K410" s="10" t="s">
        <v>117</v>
      </c>
      <c r="L410" s="10" t="s">
        <v>167</v>
      </c>
      <c r="M410" s="10" t="s">
        <v>683</v>
      </c>
      <c r="N410" s="11" t="s">
        <v>37</v>
      </c>
      <c r="O410" s="10" t="s">
        <v>262</v>
      </c>
      <c r="P410" s="10"/>
      <c r="Q410" s="10"/>
      <c r="R410" s="10"/>
      <c r="S410" s="10" t="s">
        <v>547</v>
      </c>
      <c r="T410" s="10"/>
      <c r="U410" s="10">
        <v>2025</v>
      </c>
      <c r="V410" s="12" t="s">
        <v>0</v>
      </c>
      <c r="W410" s="12"/>
      <c r="X410" s="10"/>
      <c r="Y410" s="10"/>
      <c r="Z410" s="10"/>
    </row>
    <row r="411" spans="1:26" hidden="1">
      <c r="A411" s="7"/>
      <c r="B411" s="7" t="s">
        <v>357</v>
      </c>
      <c r="C411" s="7">
        <v>1</v>
      </c>
      <c r="D411" s="7">
        <v>900</v>
      </c>
      <c r="E411" s="7">
        <f t="shared" ref="E411:E416" si="0">D411*C411</f>
        <v>900</v>
      </c>
      <c r="F411" s="7" t="s">
        <v>671</v>
      </c>
      <c r="G411" s="7" t="s">
        <v>670</v>
      </c>
      <c r="H411" s="7" t="s">
        <v>5</v>
      </c>
      <c r="I411" s="7" t="s">
        <v>14</v>
      </c>
      <c r="J411" s="7" t="s">
        <v>565</v>
      </c>
      <c r="K411" s="7" t="s">
        <v>565</v>
      </c>
      <c r="L411" s="7" t="s">
        <v>669</v>
      </c>
      <c r="M411" s="7" t="s">
        <v>682</v>
      </c>
      <c r="N411" s="8" t="s">
        <v>37</v>
      </c>
      <c r="O411" s="7" t="s">
        <v>0</v>
      </c>
      <c r="P411" s="18">
        <v>32082</v>
      </c>
      <c r="Q411" s="7"/>
      <c r="R411" s="7"/>
      <c r="S411" s="7" t="s">
        <v>547</v>
      </c>
      <c r="T411" s="7">
        <v>1987</v>
      </c>
      <c r="U411" s="7">
        <v>2012</v>
      </c>
      <c r="V411" s="9" t="s">
        <v>0</v>
      </c>
      <c r="W411" s="7"/>
      <c r="X411" s="7"/>
      <c r="Y411" s="7"/>
      <c r="Z411" s="7"/>
    </row>
    <row r="412" spans="1:26" hidden="1">
      <c r="A412" s="10"/>
      <c r="B412" s="10" t="s">
        <v>357</v>
      </c>
      <c r="C412" s="10">
        <v>1</v>
      </c>
      <c r="D412" s="10">
        <v>900</v>
      </c>
      <c r="E412" s="10">
        <f t="shared" si="0"/>
        <v>900</v>
      </c>
      <c r="F412" s="10" t="s">
        <v>671</v>
      </c>
      <c r="G412" s="10" t="s">
        <v>670</v>
      </c>
      <c r="H412" s="10" t="s">
        <v>5</v>
      </c>
      <c r="I412" s="10" t="s">
        <v>14</v>
      </c>
      <c r="J412" s="10" t="s">
        <v>565</v>
      </c>
      <c r="K412" s="10" t="s">
        <v>565</v>
      </c>
      <c r="L412" s="10" t="s">
        <v>669</v>
      </c>
      <c r="M412" s="10" t="s">
        <v>681</v>
      </c>
      <c r="N412" s="11" t="s">
        <v>37</v>
      </c>
      <c r="O412" s="10" t="s">
        <v>0</v>
      </c>
      <c r="P412" s="13">
        <v>32082</v>
      </c>
      <c r="Q412" s="10"/>
      <c r="R412" s="10"/>
      <c r="S412" s="10" t="s">
        <v>547</v>
      </c>
      <c r="T412" s="10">
        <v>1987</v>
      </c>
      <c r="U412" s="10">
        <v>2012</v>
      </c>
      <c r="V412" s="12" t="s">
        <v>0</v>
      </c>
      <c r="W412" s="10"/>
      <c r="X412" s="10"/>
      <c r="Y412" s="10"/>
      <c r="Z412" s="10"/>
    </row>
    <row r="413" spans="1:26" hidden="1">
      <c r="A413" s="7"/>
      <c r="B413" s="7" t="s">
        <v>357</v>
      </c>
      <c r="C413" s="7">
        <v>1</v>
      </c>
      <c r="D413" s="7">
        <v>900</v>
      </c>
      <c r="E413" s="7">
        <f t="shared" si="0"/>
        <v>900</v>
      </c>
      <c r="F413" s="7" t="s">
        <v>671</v>
      </c>
      <c r="G413" s="7" t="s">
        <v>670</v>
      </c>
      <c r="H413" s="7" t="s">
        <v>5</v>
      </c>
      <c r="I413" s="7" t="s">
        <v>14</v>
      </c>
      <c r="J413" s="7" t="s">
        <v>565</v>
      </c>
      <c r="K413" s="7" t="s">
        <v>565</v>
      </c>
      <c r="L413" s="7" t="s">
        <v>669</v>
      </c>
      <c r="M413" s="7" t="s">
        <v>680</v>
      </c>
      <c r="N413" s="8" t="s">
        <v>37</v>
      </c>
      <c r="O413" s="7" t="s">
        <v>0</v>
      </c>
      <c r="P413" s="18">
        <v>32082</v>
      </c>
      <c r="Q413" s="7"/>
      <c r="R413" s="7"/>
      <c r="S413" s="7" t="s">
        <v>547</v>
      </c>
      <c r="T413" s="7">
        <v>1987</v>
      </c>
      <c r="U413" s="7">
        <v>2012</v>
      </c>
      <c r="V413" s="9" t="s">
        <v>0</v>
      </c>
      <c r="W413" s="9"/>
      <c r="X413" s="7"/>
      <c r="Y413" s="7"/>
      <c r="Z413" s="7"/>
    </row>
    <row r="414" spans="1:26" hidden="1">
      <c r="A414" s="10"/>
      <c r="B414" s="10" t="s">
        <v>357</v>
      </c>
      <c r="C414" s="10">
        <v>1</v>
      </c>
      <c r="D414" s="10">
        <v>900</v>
      </c>
      <c r="E414" s="10">
        <f t="shared" si="0"/>
        <v>900</v>
      </c>
      <c r="F414" s="10" t="s">
        <v>671</v>
      </c>
      <c r="G414" s="10" t="s">
        <v>670</v>
      </c>
      <c r="H414" s="10" t="s">
        <v>5</v>
      </c>
      <c r="I414" s="10" t="s">
        <v>14</v>
      </c>
      <c r="J414" s="10" t="s">
        <v>565</v>
      </c>
      <c r="K414" s="10" t="s">
        <v>565</v>
      </c>
      <c r="L414" s="10" t="s">
        <v>669</v>
      </c>
      <c r="M414" s="10" t="s">
        <v>679</v>
      </c>
      <c r="N414" s="11" t="s">
        <v>37</v>
      </c>
      <c r="O414" s="10" t="s">
        <v>0</v>
      </c>
      <c r="P414" s="13">
        <v>32082</v>
      </c>
      <c r="Q414" s="10"/>
      <c r="R414" s="10"/>
      <c r="S414" s="10" t="s">
        <v>547</v>
      </c>
      <c r="T414" s="10">
        <v>1987</v>
      </c>
      <c r="U414" s="10">
        <v>2012</v>
      </c>
      <c r="V414" s="12" t="s">
        <v>0</v>
      </c>
      <c r="W414" s="12"/>
      <c r="X414" s="10"/>
      <c r="Y414" s="10"/>
      <c r="Z414" s="10"/>
    </row>
    <row r="415" spans="1:26" hidden="1">
      <c r="A415" s="7"/>
      <c r="B415" s="7" t="s">
        <v>357</v>
      </c>
      <c r="C415" s="7">
        <v>1</v>
      </c>
      <c r="D415" s="7">
        <v>900</v>
      </c>
      <c r="E415" s="7">
        <f t="shared" si="0"/>
        <v>900</v>
      </c>
      <c r="F415" s="7" t="s">
        <v>671</v>
      </c>
      <c r="G415" s="7" t="s">
        <v>670</v>
      </c>
      <c r="H415" s="7" t="s">
        <v>5</v>
      </c>
      <c r="I415" s="7" t="s">
        <v>14</v>
      </c>
      <c r="J415" s="7" t="s">
        <v>565</v>
      </c>
      <c r="K415" s="7" t="s">
        <v>565</v>
      </c>
      <c r="L415" s="7" t="s">
        <v>669</v>
      </c>
      <c r="M415" s="7" t="s">
        <v>678</v>
      </c>
      <c r="N415" s="8" t="s">
        <v>37</v>
      </c>
      <c r="O415" s="7" t="s">
        <v>0</v>
      </c>
      <c r="P415" s="18">
        <v>32082</v>
      </c>
      <c r="Q415" s="7"/>
      <c r="R415" s="7"/>
      <c r="S415" s="7" t="s">
        <v>547</v>
      </c>
      <c r="T415" s="7">
        <v>1987</v>
      </c>
      <c r="U415" s="7">
        <v>2012</v>
      </c>
      <c r="V415" s="9" t="s">
        <v>0</v>
      </c>
      <c r="W415" s="9"/>
      <c r="X415" s="7"/>
      <c r="Y415" s="7"/>
      <c r="Z415" s="7"/>
    </row>
    <row r="416" spans="1:26" hidden="1">
      <c r="A416" s="10"/>
      <c r="B416" s="10" t="s">
        <v>357</v>
      </c>
      <c r="C416" s="10">
        <v>1</v>
      </c>
      <c r="D416" s="10">
        <v>1200</v>
      </c>
      <c r="E416" s="10">
        <f t="shared" si="0"/>
        <v>1200</v>
      </c>
      <c r="F416" s="10" t="s">
        <v>671</v>
      </c>
      <c r="G416" s="10" t="s">
        <v>677</v>
      </c>
      <c r="H416" s="10" t="s">
        <v>5</v>
      </c>
      <c r="I416" s="10" t="s">
        <v>14</v>
      </c>
      <c r="J416" s="10" t="s">
        <v>565</v>
      </c>
      <c r="K416" s="10" t="s">
        <v>565</v>
      </c>
      <c r="L416" s="10" t="s">
        <v>669</v>
      </c>
      <c r="M416" s="10" t="s">
        <v>676</v>
      </c>
      <c r="N416" s="11" t="s">
        <v>37</v>
      </c>
      <c r="O416" s="10" t="s">
        <v>0</v>
      </c>
      <c r="P416" s="13">
        <v>32082</v>
      </c>
      <c r="Q416" s="10"/>
      <c r="R416" s="10"/>
      <c r="S416" s="10" t="s">
        <v>547</v>
      </c>
      <c r="T416" s="10">
        <v>1987</v>
      </c>
      <c r="U416" s="10">
        <v>2012</v>
      </c>
      <c r="V416" s="12" t="s">
        <v>0</v>
      </c>
      <c r="W416" s="12"/>
      <c r="X416" s="10"/>
      <c r="Y416" s="10"/>
      <c r="Z416" s="10"/>
    </row>
    <row r="417" spans="1:26" hidden="1">
      <c r="A417" s="7"/>
      <c r="B417" s="7" t="s">
        <v>8</v>
      </c>
      <c r="C417" s="7">
        <v>1</v>
      </c>
      <c r="D417" s="7">
        <v>50</v>
      </c>
      <c r="E417" s="7">
        <v>50</v>
      </c>
      <c r="F417" s="7" t="s">
        <v>170</v>
      </c>
      <c r="G417" s="7" t="s">
        <v>673</v>
      </c>
      <c r="H417" s="21" t="s">
        <v>5</v>
      </c>
      <c r="I417" s="21" t="s">
        <v>22</v>
      </c>
      <c r="J417" s="21" t="s">
        <v>22</v>
      </c>
      <c r="K417" s="7" t="s">
        <v>22</v>
      </c>
      <c r="L417" s="7" t="s">
        <v>121</v>
      </c>
      <c r="M417" s="7" t="s">
        <v>672</v>
      </c>
      <c r="N417" s="8" t="s">
        <v>37</v>
      </c>
      <c r="O417" s="7" t="s">
        <v>0</v>
      </c>
      <c r="P417" s="18">
        <v>38568</v>
      </c>
      <c r="Q417" s="7" t="s">
        <v>675</v>
      </c>
      <c r="R417" s="7"/>
      <c r="S417" s="7" t="s">
        <v>674</v>
      </c>
      <c r="T417" s="7"/>
      <c r="U417" s="7">
        <v>2010</v>
      </c>
      <c r="V417" s="9" t="s">
        <v>0</v>
      </c>
      <c r="W417" s="7"/>
      <c r="X417" s="7"/>
      <c r="Y417" s="7"/>
      <c r="Z417" s="7"/>
    </row>
    <row r="418" spans="1:26" hidden="1">
      <c r="A418" s="10"/>
      <c r="B418" s="10" t="s">
        <v>8</v>
      </c>
      <c r="C418" s="10">
        <v>2</v>
      </c>
      <c r="D418" s="10">
        <v>300</v>
      </c>
      <c r="E418" s="10">
        <v>600</v>
      </c>
      <c r="F418" s="10" t="s">
        <v>170</v>
      </c>
      <c r="G418" s="10" t="s">
        <v>673</v>
      </c>
      <c r="H418" s="20" t="s">
        <v>5</v>
      </c>
      <c r="I418" s="20" t="s">
        <v>22</v>
      </c>
      <c r="J418" s="20" t="s">
        <v>22</v>
      </c>
      <c r="K418" s="10" t="s">
        <v>22</v>
      </c>
      <c r="L418" s="10" t="s">
        <v>121</v>
      </c>
      <c r="M418" s="10" t="s">
        <v>672</v>
      </c>
      <c r="N418" s="11" t="s">
        <v>37</v>
      </c>
      <c r="O418" s="10" t="s">
        <v>0</v>
      </c>
      <c r="P418" s="13">
        <v>36526</v>
      </c>
      <c r="Q418" s="10" t="s">
        <v>544</v>
      </c>
      <c r="R418" s="10"/>
      <c r="S418" s="10" t="s">
        <v>547</v>
      </c>
      <c r="T418" s="10"/>
      <c r="U418" s="10">
        <v>2010</v>
      </c>
      <c r="V418" s="12" t="s">
        <v>0</v>
      </c>
      <c r="W418" s="10"/>
      <c r="X418" s="10"/>
      <c r="Y418" s="10"/>
      <c r="Z418" s="10"/>
    </row>
    <row r="419" spans="1:26" hidden="1">
      <c r="A419" s="7"/>
      <c r="B419" s="7" t="s">
        <v>357</v>
      </c>
      <c r="C419" s="7">
        <v>2</v>
      </c>
      <c r="D419" s="7">
        <v>900</v>
      </c>
      <c r="E419" s="7">
        <f>D419*C419</f>
        <v>1800</v>
      </c>
      <c r="F419" s="7" t="s">
        <v>671</v>
      </c>
      <c r="G419" s="7" t="s">
        <v>670</v>
      </c>
      <c r="H419" s="7" t="s">
        <v>5</v>
      </c>
      <c r="I419" s="7" t="s">
        <v>14</v>
      </c>
      <c r="J419" s="7" t="s">
        <v>565</v>
      </c>
      <c r="K419" s="7" t="s">
        <v>565</v>
      </c>
      <c r="L419" s="7" t="s">
        <v>669</v>
      </c>
      <c r="M419" s="7" t="s">
        <v>668</v>
      </c>
      <c r="N419" s="8" t="s">
        <v>37</v>
      </c>
      <c r="O419" s="7" t="s">
        <v>0</v>
      </c>
      <c r="P419" s="18">
        <v>32082</v>
      </c>
      <c r="Q419" s="7"/>
      <c r="R419" s="7"/>
      <c r="S419" s="7" t="s">
        <v>547</v>
      </c>
      <c r="T419" s="7">
        <v>1987</v>
      </c>
      <c r="U419" s="7">
        <v>2012</v>
      </c>
      <c r="V419" s="9" t="s">
        <v>0</v>
      </c>
      <c r="W419" s="9"/>
      <c r="X419" s="7"/>
      <c r="Y419" s="7"/>
      <c r="Z419" s="7"/>
    </row>
    <row r="420" spans="1:26" hidden="1">
      <c r="A420" s="10"/>
      <c r="B420" s="10" t="s">
        <v>25</v>
      </c>
      <c r="C420" s="10">
        <v>1</v>
      </c>
      <c r="D420" s="10">
        <v>500</v>
      </c>
      <c r="E420" s="10">
        <v>500</v>
      </c>
      <c r="F420" s="10" t="s">
        <v>130</v>
      </c>
      <c r="G420" s="10" t="s">
        <v>666</v>
      </c>
      <c r="H420" s="20" t="s">
        <v>5</v>
      </c>
      <c r="I420" s="20" t="s">
        <v>22</v>
      </c>
      <c r="J420" s="20" t="s">
        <v>22</v>
      </c>
      <c r="K420" s="10" t="s">
        <v>40</v>
      </c>
      <c r="L420" s="10" t="s">
        <v>591</v>
      </c>
      <c r="M420" s="10" t="s">
        <v>663</v>
      </c>
      <c r="N420" s="11" t="s">
        <v>37</v>
      </c>
      <c r="O420" s="10" t="s">
        <v>0</v>
      </c>
      <c r="P420" s="10"/>
      <c r="Q420" s="10"/>
      <c r="R420" s="10"/>
      <c r="S420" s="10" t="s">
        <v>667</v>
      </c>
      <c r="T420" s="10"/>
      <c r="U420" s="10">
        <v>2020</v>
      </c>
      <c r="V420" s="12" t="s">
        <v>0</v>
      </c>
      <c r="W420" s="12"/>
      <c r="X420" s="10"/>
      <c r="Y420" s="10"/>
      <c r="Z420" s="10"/>
    </row>
    <row r="421" spans="1:26" hidden="1">
      <c r="A421" s="7"/>
      <c r="B421" s="7" t="s">
        <v>25</v>
      </c>
      <c r="C421" s="7">
        <v>1</v>
      </c>
      <c r="D421" s="7">
        <v>1</v>
      </c>
      <c r="E421" s="7">
        <v>1</v>
      </c>
      <c r="F421" s="7" t="s">
        <v>130</v>
      </c>
      <c r="G421" s="7" t="s">
        <v>666</v>
      </c>
      <c r="H421" s="21" t="s">
        <v>5</v>
      </c>
      <c r="I421" s="21" t="s">
        <v>22</v>
      </c>
      <c r="J421" s="21" t="s">
        <v>22</v>
      </c>
      <c r="K421" s="7" t="s">
        <v>40</v>
      </c>
      <c r="L421" s="7" t="s">
        <v>591</v>
      </c>
      <c r="M421" s="7" t="s">
        <v>663</v>
      </c>
      <c r="N421" s="8" t="s">
        <v>192</v>
      </c>
      <c r="O421" s="7" t="s">
        <v>0</v>
      </c>
      <c r="P421" s="18">
        <v>42736</v>
      </c>
      <c r="Q421" s="7" t="s">
        <v>535</v>
      </c>
      <c r="R421" s="7" t="s">
        <v>352</v>
      </c>
      <c r="S421" s="7" t="s">
        <v>665</v>
      </c>
      <c r="T421" s="7">
        <v>2017</v>
      </c>
      <c r="U421" s="7">
        <v>2020</v>
      </c>
      <c r="V421" s="9" t="s">
        <v>0</v>
      </c>
      <c r="W421" s="9"/>
      <c r="X421" s="7"/>
      <c r="Y421" s="7"/>
      <c r="Z421" s="7"/>
    </row>
    <row r="422" spans="1:26" hidden="1">
      <c r="A422" s="10"/>
      <c r="B422" s="10" t="s">
        <v>25</v>
      </c>
      <c r="C422" s="10">
        <v>1</v>
      </c>
      <c r="D422" s="10">
        <v>500</v>
      </c>
      <c r="E422" s="10">
        <v>500</v>
      </c>
      <c r="F422" s="10" t="s">
        <v>130</v>
      </c>
      <c r="G422" s="10" t="s">
        <v>664</v>
      </c>
      <c r="H422" s="20" t="s">
        <v>5</v>
      </c>
      <c r="I422" s="20" t="s">
        <v>22</v>
      </c>
      <c r="J422" s="20" t="s">
        <v>22</v>
      </c>
      <c r="K422" s="10" t="s">
        <v>40</v>
      </c>
      <c r="L422" s="10" t="s">
        <v>591</v>
      </c>
      <c r="M422" s="10" t="s">
        <v>663</v>
      </c>
      <c r="N422" s="11" t="s">
        <v>192</v>
      </c>
      <c r="O422" s="10" t="s">
        <v>0</v>
      </c>
      <c r="P422" s="13">
        <v>40179</v>
      </c>
      <c r="Q422" s="10" t="s">
        <v>662</v>
      </c>
      <c r="R422" s="10"/>
      <c r="S422" s="10" t="s">
        <v>661</v>
      </c>
      <c r="T422" s="10">
        <v>2010</v>
      </c>
      <c r="U422" s="10">
        <v>2020</v>
      </c>
      <c r="V422" s="12" t="s">
        <v>0</v>
      </c>
      <c r="W422" s="12"/>
      <c r="X422" s="10"/>
      <c r="Y422" s="10"/>
      <c r="Z422" s="10"/>
    </row>
    <row r="423" spans="1:26" hidden="1">
      <c r="A423" s="7"/>
      <c r="B423" s="7" t="s">
        <v>25</v>
      </c>
      <c r="C423" s="7">
        <v>1</v>
      </c>
      <c r="D423" s="7">
        <v>1995</v>
      </c>
      <c r="E423" s="7">
        <f>D423*1</f>
        <v>1995</v>
      </c>
      <c r="F423" s="7" t="s">
        <v>660</v>
      </c>
      <c r="G423" s="7" t="s">
        <v>659</v>
      </c>
      <c r="H423" s="7" t="s">
        <v>5</v>
      </c>
      <c r="I423" s="7" t="s">
        <v>14</v>
      </c>
      <c r="J423" s="7" t="s">
        <v>658</v>
      </c>
      <c r="K423" s="7" t="s">
        <v>658</v>
      </c>
      <c r="L423" s="7" t="s">
        <v>150</v>
      </c>
      <c r="M423" s="7" t="s">
        <v>648</v>
      </c>
      <c r="N423" s="8"/>
      <c r="O423" s="7" t="s">
        <v>0</v>
      </c>
      <c r="P423" s="7"/>
      <c r="Q423" s="7"/>
      <c r="R423" s="7"/>
      <c r="S423" s="7" t="s">
        <v>657</v>
      </c>
      <c r="T423" s="7"/>
      <c r="U423" s="7">
        <v>2017</v>
      </c>
      <c r="V423" s="9" t="s">
        <v>656</v>
      </c>
      <c r="W423" s="7"/>
      <c r="X423" s="7">
        <v>50</v>
      </c>
      <c r="Y423" s="7"/>
      <c r="Z423" s="14" t="s">
        <v>655</v>
      </c>
    </row>
    <row r="424" spans="1:26" hidden="1">
      <c r="A424" s="10"/>
      <c r="B424" s="10" t="s">
        <v>8</v>
      </c>
      <c r="C424" s="10">
        <v>1</v>
      </c>
      <c r="D424" s="10">
        <v>1</v>
      </c>
      <c r="E424" s="10">
        <v>1</v>
      </c>
      <c r="F424" s="10"/>
      <c r="G424" s="10"/>
      <c r="H424" s="10" t="s">
        <v>5</v>
      </c>
      <c r="I424" s="10" t="s">
        <v>14</v>
      </c>
      <c r="J424" s="10" t="s">
        <v>649</v>
      </c>
      <c r="K424" s="10" t="s">
        <v>649</v>
      </c>
      <c r="L424" s="10" t="s">
        <v>129</v>
      </c>
      <c r="M424" s="10" t="s">
        <v>654</v>
      </c>
      <c r="N424" s="11"/>
      <c r="O424" s="10" t="s">
        <v>262</v>
      </c>
      <c r="P424" s="10"/>
      <c r="Q424" s="10"/>
      <c r="R424" s="10"/>
      <c r="S424" s="10"/>
      <c r="T424" s="10"/>
      <c r="U424" s="10"/>
      <c r="V424" s="12" t="s">
        <v>0</v>
      </c>
      <c r="W424" s="12"/>
      <c r="X424" s="10"/>
      <c r="Y424" s="10"/>
      <c r="Z424" s="10"/>
    </row>
    <row r="425" spans="1:26" hidden="1">
      <c r="A425" s="7"/>
      <c r="B425" s="7" t="s">
        <v>25</v>
      </c>
      <c r="C425" s="7">
        <v>1</v>
      </c>
      <c r="D425" s="7">
        <v>1</v>
      </c>
      <c r="E425" s="7">
        <v>1</v>
      </c>
      <c r="F425" s="7"/>
      <c r="G425" s="7"/>
      <c r="H425" s="7" t="s">
        <v>5</v>
      </c>
      <c r="I425" s="7" t="s">
        <v>14</v>
      </c>
      <c r="J425" s="7" t="s">
        <v>649</v>
      </c>
      <c r="K425" s="7" t="s">
        <v>649</v>
      </c>
      <c r="L425" s="7" t="s">
        <v>110</v>
      </c>
      <c r="M425" s="7" t="s">
        <v>653</v>
      </c>
      <c r="N425" s="8" t="s">
        <v>37</v>
      </c>
      <c r="O425" s="7" t="s">
        <v>262</v>
      </c>
      <c r="P425" s="7"/>
      <c r="Q425" s="7"/>
      <c r="R425" s="7"/>
      <c r="S425" s="7"/>
      <c r="T425" s="7"/>
      <c r="U425" s="7"/>
      <c r="V425" s="9" t="s">
        <v>0</v>
      </c>
      <c r="W425" s="9"/>
      <c r="X425" s="7"/>
      <c r="Y425" s="7"/>
      <c r="Z425" s="7"/>
    </row>
    <row r="426" spans="1:26" hidden="1">
      <c r="A426" s="10"/>
      <c r="B426" s="10" t="s">
        <v>25</v>
      </c>
      <c r="C426" s="10">
        <v>1</v>
      </c>
      <c r="D426" s="10">
        <v>1</v>
      </c>
      <c r="E426" s="10">
        <v>1</v>
      </c>
      <c r="F426" s="10"/>
      <c r="G426" s="10"/>
      <c r="H426" s="10" t="s">
        <v>5</v>
      </c>
      <c r="I426" s="10" t="s">
        <v>14</v>
      </c>
      <c r="J426" s="10" t="s">
        <v>649</v>
      </c>
      <c r="K426" s="10" t="s">
        <v>649</v>
      </c>
      <c r="L426" s="10" t="s">
        <v>129</v>
      </c>
      <c r="M426" s="10" t="s">
        <v>652</v>
      </c>
      <c r="N426" s="11"/>
      <c r="O426" s="10" t="s">
        <v>262</v>
      </c>
      <c r="P426" s="10"/>
      <c r="Q426" s="10"/>
      <c r="R426" s="10"/>
      <c r="S426" s="10"/>
      <c r="T426" s="10"/>
      <c r="U426" s="10">
        <v>2020</v>
      </c>
      <c r="V426" s="12" t="s">
        <v>0</v>
      </c>
      <c r="W426" s="12"/>
      <c r="X426" s="10"/>
      <c r="Y426" s="10"/>
      <c r="Z426" s="10"/>
    </row>
    <row r="427" spans="1:26" hidden="1">
      <c r="A427" s="7" t="s">
        <v>1581</v>
      </c>
      <c r="B427" s="7" t="s">
        <v>25</v>
      </c>
      <c r="C427" s="7">
        <v>1</v>
      </c>
      <c r="D427" s="7">
        <v>960</v>
      </c>
      <c r="E427" s="7">
        <f>D427*C427</f>
        <v>960</v>
      </c>
      <c r="F427" s="7" t="s">
        <v>651</v>
      </c>
      <c r="G427" s="7" t="s">
        <v>650</v>
      </c>
      <c r="H427" s="7" t="s">
        <v>5</v>
      </c>
      <c r="I427" s="7" t="s">
        <v>14</v>
      </c>
      <c r="J427" s="7" t="s">
        <v>649</v>
      </c>
      <c r="K427" s="7" t="s">
        <v>649</v>
      </c>
      <c r="L427" s="7" t="s">
        <v>150</v>
      </c>
      <c r="M427" s="7" t="s">
        <v>648</v>
      </c>
      <c r="N427" s="8" t="s">
        <v>1582</v>
      </c>
      <c r="O427" s="7" t="s">
        <v>262</v>
      </c>
      <c r="P427" s="18">
        <v>42826</v>
      </c>
      <c r="Q427" s="7" t="s">
        <v>647</v>
      </c>
      <c r="R427" s="7"/>
      <c r="S427" s="7" t="s">
        <v>1603</v>
      </c>
      <c r="T427" s="7">
        <v>2017</v>
      </c>
      <c r="U427" s="7">
        <f>T427+5</f>
        <v>2022</v>
      </c>
      <c r="V427" s="9" t="s">
        <v>0</v>
      </c>
      <c r="W427" s="9"/>
      <c r="X427" s="7"/>
      <c r="Y427" s="7"/>
      <c r="Z427" s="7"/>
    </row>
    <row r="428" spans="1:26" hidden="1">
      <c r="A428" s="10"/>
      <c r="B428" s="10" t="s">
        <v>25</v>
      </c>
      <c r="C428" s="10">
        <v>1</v>
      </c>
      <c r="D428" s="10">
        <v>300</v>
      </c>
      <c r="E428" s="10">
        <v>300</v>
      </c>
      <c r="F428" s="10" t="s">
        <v>130</v>
      </c>
      <c r="G428" s="10" t="s">
        <v>646</v>
      </c>
      <c r="H428" s="20" t="s">
        <v>5</v>
      </c>
      <c r="I428" s="20" t="s">
        <v>22</v>
      </c>
      <c r="J428" s="20" t="s">
        <v>22</v>
      </c>
      <c r="K428" s="10" t="s">
        <v>29</v>
      </c>
      <c r="L428" s="10" t="s">
        <v>129</v>
      </c>
      <c r="M428" s="10" t="s">
        <v>645</v>
      </c>
      <c r="N428" s="11" t="s">
        <v>37</v>
      </c>
      <c r="O428" s="10" t="s">
        <v>262</v>
      </c>
      <c r="P428" s="10"/>
      <c r="Q428" s="10"/>
      <c r="R428" s="10"/>
      <c r="S428" s="10" t="s">
        <v>509</v>
      </c>
      <c r="T428" s="10"/>
      <c r="U428" s="10">
        <v>2020</v>
      </c>
      <c r="V428" s="12" t="s">
        <v>0</v>
      </c>
      <c r="W428" s="12"/>
      <c r="X428" s="10"/>
      <c r="Y428" s="10"/>
      <c r="Z428" s="10"/>
    </row>
    <row r="429" spans="1:26" hidden="1">
      <c r="A429" s="7"/>
      <c r="B429" s="7" t="s">
        <v>357</v>
      </c>
      <c r="C429" s="7">
        <v>8</v>
      </c>
      <c r="D429" s="7">
        <v>50</v>
      </c>
      <c r="E429" s="7">
        <v>400</v>
      </c>
      <c r="F429" s="7" t="s">
        <v>644</v>
      </c>
      <c r="G429" s="7"/>
      <c r="H429" s="21" t="s">
        <v>5</v>
      </c>
      <c r="I429" s="21" t="s">
        <v>5</v>
      </c>
      <c r="J429" s="21" t="s">
        <v>270</v>
      </c>
      <c r="K429" s="7" t="s">
        <v>117</v>
      </c>
      <c r="L429" s="7" t="s">
        <v>362</v>
      </c>
      <c r="M429" s="7" t="s">
        <v>643</v>
      </c>
      <c r="N429" s="8" t="s">
        <v>37</v>
      </c>
      <c r="O429" s="7" t="s">
        <v>262</v>
      </c>
      <c r="P429" s="7"/>
      <c r="Q429" s="7"/>
      <c r="R429" s="7"/>
      <c r="S429" s="7" t="s">
        <v>509</v>
      </c>
      <c r="T429" s="7"/>
      <c r="U429" s="7">
        <v>2020</v>
      </c>
      <c r="V429" s="9" t="s">
        <v>0</v>
      </c>
      <c r="W429" s="9"/>
      <c r="X429" s="7"/>
      <c r="Y429" s="7"/>
      <c r="Z429" s="7"/>
    </row>
    <row r="430" spans="1:26" hidden="1">
      <c r="A430" s="10"/>
      <c r="B430" s="10" t="s">
        <v>357</v>
      </c>
      <c r="C430" s="10">
        <v>2</v>
      </c>
      <c r="D430" s="10">
        <v>400</v>
      </c>
      <c r="E430" s="10">
        <v>800</v>
      </c>
      <c r="F430" s="10"/>
      <c r="G430" s="10"/>
      <c r="H430" s="20" t="s">
        <v>5</v>
      </c>
      <c r="I430" s="20" t="s">
        <v>22</v>
      </c>
      <c r="J430" s="20" t="s">
        <v>22</v>
      </c>
      <c r="K430" s="10" t="s">
        <v>622</v>
      </c>
      <c r="L430" s="10" t="s">
        <v>362</v>
      </c>
      <c r="M430" s="10" t="s">
        <v>642</v>
      </c>
      <c r="N430" s="11" t="s">
        <v>37</v>
      </c>
      <c r="O430" s="10" t="s">
        <v>262</v>
      </c>
      <c r="P430" s="10"/>
      <c r="Q430" s="10"/>
      <c r="R430" s="10"/>
      <c r="S430" s="10" t="s">
        <v>509</v>
      </c>
      <c r="T430" s="10"/>
      <c r="U430" s="10">
        <v>2022</v>
      </c>
      <c r="V430" s="12" t="s">
        <v>0</v>
      </c>
      <c r="W430" s="12"/>
      <c r="X430" s="10"/>
      <c r="Y430" s="10"/>
      <c r="Z430" s="10"/>
    </row>
    <row r="431" spans="1:26" s="4" customFormat="1" hidden="1">
      <c r="A431" s="14"/>
      <c r="B431" s="14" t="s">
        <v>357</v>
      </c>
      <c r="C431" s="14">
        <v>1</v>
      </c>
      <c r="D431" s="14">
        <v>1000</v>
      </c>
      <c r="E431" s="14">
        <f>C431*D431</f>
        <v>1000</v>
      </c>
      <c r="F431" s="14" t="s">
        <v>641</v>
      </c>
      <c r="G431" s="14" t="s">
        <v>640</v>
      </c>
      <c r="H431" s="26" t="s">
        <v>5</v>
      </c>
      <c r="I431" s="26" t="s">
        <v>22</v>
      </c>
      <c r="J431" s="26" t="s">
        <v>270</v>
      </c>
      <c r="K431" s="14" t="s">
        <v>639</v>
      </c>
      <c r="L431" s="7" t="s">
        <v>362</v>
      </c>
      <c r="M431" s="14" t="s">
        <v>638</v>
      </c>
      <c r="N431" s="15" t="s">
        <v>37</v>
      </c>
      <c r="O431" s="14" t="s">
        <v>0</v>
      </c>
      <c r="P431" s="14"/>
      <c r="Q431" s="14"/>
      <c r="R431" s="14"/>
      <c r="S431" s="14" t="s">
        <v>509</v>
      </c>
      <c r="T431" s="14"/>
      <c r="U431" s="14">
        <v>2015</v>
      </c>
      <c r="V431" s="16" t="s">
        <v>633</v>
      </c>
      <c r="W431" s="14"/>
      <c r="X431" s="14">
        <v>700</v>
      </c>
      <c r="Y431" s="14" t="s">
        <v>632</v>
      </c>
      <c r="Z431" s="14" t="s">
        <v>624</v>
      </c>
    </row>
    <row r="432" spans="1:26" s="4" customFormat="1" hidden="1">
      <c r="A432" s="14"/>
      <c r="B432" s="14" t="s">
        <v>357</v>
      </c>
      <c r="C432" s="14">
        <v>3</v>
      </c>
      <c r="D432" s="14">
        <v>400</v>
      </c>
      <c r="E432" s="14">
        <f>C432*D432</f>
        <v>1200</v>
      </c>
      <c r="F432" s="14" t="s">
        <v>636</v>
      </c>
      <c r="G432" s="14" t="s">
        <v>635</v>
      </c>
      <c r="H432" s="26" t="s">
        <v>5</v>
      </c>
      <c r="I432" s="26" t="s">
        <v>22</v>
      </c>
      <c r="J432" s="26" t="s">
        <v>22</v>
      </c>
      <c r="K432" s="14" t="s">
        <v>622</v>
      </c>
      <c r="L432" s="10" t="s">
        <v>362</v>
      </c>
      <c r="M432" s="14" t="s">
        <v>637</v>
      </c>
      <c r="N432" s="15" t="s">
        <v>37</v>
      </c>
      <c r="O432" s="14" t="s">
        <v>0</v>
      </c>
      <c r="P432" s="14"/>
      <c r="Q432" s="14"/>
      <c r="R432" s="14"/>
      <c r="S432" s="14" t="s">
        <v>509</v>
      </c>
      <c r="T432" s="14"/>
      <c r="U432" s="14">
        <v>2025</v>
      </c>
      <c r="V432" s="16" t="s">
        <v>633</v>
      </c>
      <c r="W432" s="14"/>
      <c r="X432" s="14">
        <v>0</v>
      </c>
      <c r="Y432" s="14" t="s">
        <v>632</v>
      </c>
      <c r="Z432" s="14" t="s">
        <v>624</v>
      </c>
    </row>
    <row r="433" spans="1:26" s="4" customFormat="1" hidden="1">
      <c r="A433" s="14"/>
      <c r="B433" s="14" t="s">
        <v>357</v>
      </c>
      <c r="C433" s="14">
        <v>2</v>
      </c>
      <c r="D433" s="14">
        <v>400</v>
      </c>
      <c r="E433" s="14">
        <f>C433*D433</f>
        <v>800</v>
      </c>
      <c r="F433" s="14" t="s">
        <v>636</v>
      </c>
      <c r="G433" s="14" t="s">
        <v>635</v>
      </c>
      <c r="H433" s="26" t="s">
        <v>5</v>
      </c>
      <c r="I433" s="26" t="s">
        <v>22</v>
      </c>
      <c r="J433" s="26" t="s">
        <v>22</v>
      </c>
      <c r="K433" s="14" t="s">
        <v>622</v>
      </c>
      <c r="L433" s="7" t="s">
        <v>362</v>
      </c>
      <c r="M433" s="14" t="s">
        <v>634</v>
      </c>
      <c r="N433" s="15" t="s">
        <v>37</v>
      </c>
      <c r="O433" s="14" t="s">
        <v>0</v>
      </c>
      <c r="P433" s="14"/>
      <c r="Q433" s="14"/>
      <c r="R433" s="14"/>
      <c r="S433" s="14" t="s">
        <v>509</v>
      </c>
      <c r="T433" s="14"/>
      <c r="U433" s="14">
        <v>2025</v>
      </c>
      <c r="V433" s="16" t="s">
        <v>633</v>
      </c>
      <c r="W433" s="14"/>
      <c r="X433" s="14">
        <v>0</v>
      </c>
      <c r="Y433" s="14" t="s">
        <v>632</v>
      </c>
      <c r="Z433" s="14" t="s">
        <v>624</v>
      </c>
    </row>
    <row r="434" spans="1:26" s="4" customFormat="1" hidden="1">
      <c r="A434" s="14" t="s">
        <v>631</v>
      </c>
      <c r="B434" s="14" t="s">
        <v>357</v>
      </c>
      <c r="C434" s="14">
        <v>1</v>
      </c>
      <c r="D434" s="14">
        <v>200</v>
      </c>
      <c r="E434" s="14">
        <f>D434*C434</f>
        <v>200</v>
      </c>
      <c r="F434" s="14" t="s">
        <v>623</v>
      </c>
      <c r="G434" s="14" t="s">
        <v>630</v>
      </c>
      <c r="H434" s="26" t="s">
        <v>5</v>
      </c>
      <c r="I434" s="26" t="s">
        <v>22</v>
      </c>
      <c r="J434" s="26" t="s">
        <v>22</v>
      </c>
      <c r="K434" s="14" t="s">
        <v>629</v>
      </c>
      <c r="L434" s="14" t="s">
        <v>11</v>
      </c>
      <c r="M434" s="14" t="s">
        <v>628</v>
      </c>
      <c r="N434" s="15" t="s">
        <v>627</v>
      </c>
      <c r="O434" s="14" t="s">
        <v>0</v>
      </c>
      <c r="P434" s="14"/>
      <c r="Q434" s="14" t="s">
        <v>360</v>
      </c>
      <c r="R434" s="14"/>
      <c r="S434" s="14" t="s">
        <v>547</v>
      </c>
      <c r="T434" s="14"/>
      <c r="U434" s="14">
        <v>2018</v>
      </c>
      <c r="V434" s="16" t="s">
        <v>626</v>
      </c>
      <c r="W434" s="14">
        <v>2018</v>
      </c>
      <c r="X434" s="14">
        <v>0</v>
      </c>
      <c r="Y434" s="28" t="s">
        <v>625</v>
      </c>
      <c r="Z434" s="14" t="s">
        <v>624</v>
      </c>
    </row>
    <row r="435" spans="1:26" hidden="1">
      <c r="A435" s="71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8"/>
      <c r="O435" s="7"/>
      <c r="P435" s="7"/>
      <c r="Q435" s="7"/>
      <c r="R435" s="7"/>
      <c r="S435" s="7"/>
      <c r="T435" s="7"/>
      <c r="U435" s="7"/>
      <c r="V435" s="9"/>
      <c r="W435" s="9"/>
      <c r="X435" s="7"/>
      <c r="Y435" s="7"/>
      <c r="Z435" s="7"/>
    </row>
    <row r="436" spans="1:26" hidden="1">
      <c r="A436" s="72" t="s">
        <v>619</v>
      </c>
      <c r="B436" s="10" t="s">
        <v>25</v>
      </c>
      <c r="C436" s="10">
        <v>1</v>
      </c>
      <c r="D436" s="32">
        <v>306.33999999999997</v>
      </c>
      <c r="E436" s="10">
        <f>D436</f>
        <v>306.33999999999997</v>
      </c>
      <c r="F436" s="10" t="s">
        <v>184</v>
      </c>
      <c r="G436" s="10" t="s">
        <v>618</v>
      </c>
      <c r="H436" s="20" t="s">
        <v>5</v>
      </c>
      <c r="I436" s="20" t="s">
        <v>22</v>
      </c>
      <c r="J436" s="20" t="s">
        <v>22</v>
      </c>
      <c r="K436" s="10" t="s">
        <v>40</v>
      </c>
      <c r="L436" s="10" t="s">
        <v>11</v>
      </c>
      <c r="M436" s="10" t="s">
        <v>617</v>
      </c>
      <c r="N436" s="11" t="s">
        <v>192</v>
      </c>
      <c r="O436" s="10" t="s">
        <v>262</v>
      </c>
      <c r="P436" s="13">
        <v>42842</v>
      </c>
      <c r="Q436" s="10" t="s">
        <v>268</v>
      </c>
      <c r="R436" s="10" t="s">
        <v>616</v>
      </c>
      <c r="S436" s="10"/>
      <c r="T436" s="10">
        <v>2017</v>
      </c>
      <c r="U436" s="10">
        <v>2027</v>
      </c>
      <c r="V436" s="12" t="s">
        <v>0</v>
      </c>
      <c r="W436" s="12"/>
      <c r="X436" s="10"/>
      <c r="Y436" s="10"/>
      <c r="Z436" s="10"/>
    </row>
    <row r="437" spans="1:26" hidden="1">
      <c r="A437" s="7" t="s">
        <v>615</v>
      </c>
      <c r="B437" s="7" t="s">
        <v>25</v>
      </c>
      <c r="C437" s="7">
        <v>1</v>
      </c>
      <c r="D437" s="31">
        <f>3783-(58*1.13)</f>
        <v>3717.46</v>
      </c>
      <c r="E437" s="7">
        <f t="shared" ref="E437:E468" si="1">D437*C437</f>
        <v>3717.46</v>
      </c>
      <c r="F437" s="7" t="s">
        <v>107</v>
      </c>
      <c r="G437" s="7" t="s">
        <v>614</v>
      </c>
      <c r="H437" s="21" t="s">
        <v>5</v>
      </c>
      <c r="I437" s="21" t="s">
        <v>22</v>
      </c>
      <c r="J437" s="21" t="s">
        <v>22</v>
      </c>
      <c r="K437" s="7" t="s">
        <v>40</v>
      </c>
      <c r="L437" s="7" t="s">
        <v>110</v>
      </c>
      <c r="M437" s="7" t="s">
        <v>613</v>
      </c>
      <c r="N437" s="8" t="s">
        <v>612</v>
      </c>
      <c r="O437" s="7" t="s">
        <v>262</v>
      </c>
      <c r="P437" s="18">
        <v>42958</v>
      </c>
      <c r="Q437" s="7" t="s">
        <v>611</v>
      </c>
      <c r="R437" s="7">
        <v>260713</v>
      </c>
      <c r="S437" s="7"/>
      <c r="T437" s="7">
        <v>2017</v>
      </c>
      <c r="U437" s="7">
        <v>2022</v>
      </c>
      <c r="V437" s="9" t="s">
        <v>0</v>
      </c>
      <c r="W437" s="9"/>
      <c r="X437" s="7"/>
      <c r="Y437" s="7"/>
      <c r="Z437" s="7"/>
    </row>
    <row r="438" spans="1:26" hidden="1">
      <c r="A438" s="10" t="s">
        <v>610</v>
      </c>
      <c r="B438" s="10" t="s">
        <v>25</v>
      </c>
      <c r="C438" s="10">
        <v>1</v>
      </c>
      <c r="D438" s="32">
        <f>4577.38*1.13</f>
        <v>5172.4393999999993</v>
      </c>
      <c r="E438" s="32">
        <f t="shared" si="1"/>
        <v>5172.4393999999993</v>
      </c>
      <c r="F438" s="10" t="s">
        <v>130</v>
      </c>
      <c r="G438" s="10" t="s">
        <v>607</v>
      </c>
      <c r="H438" s="20" t="s">
        <v>5</v>
      </c>
      <c r="I438" s="20" t="s">
        <v>22</v>
      </c>
      <c r="J438" s="20" t="s">
        <v>22</v>
      </c>
      <c r="K438" s="10" t="s">
        <v>22</v>
      </c>
      <c r="L438" s="10" t="s">
        <v>253</v>
      </c>
      <c r="M438" s="10" t="s">
        <v>606</v>
      </c>
      <c r="N438" s="11">
        <v>3200876</v>
      </c>
      <c r="O438" s="10" t="s">
        <v>262</v>
      </c>
      <c r="P438" s="13">
        <v>42934</v>
      </c>
      <c r="Q438" s="10" t="s">
        <v>289</v>
      </c>
      <c r="R438" s="10" t="s">
        <v>524</v>
      </c>
      <c r="S438" s="10"/>
      <c r="T438" s="10">
        <v>2017</v>
      </c>
      <c r="U438" s="10">
        <f t="shared" ref="U438:U451" si="2">T438+10</f>
        <v>2027</v>
      </c>
      <c r="V438" s="12" t="s">
        <v>0</v>
      </c>
      <c r="W438" s="12"/>
      <c r="X438" s="10"/>
      <c r="Y438" s="10"/>
      <c r="Z438" s="10"/>
    </row>
    <row r="439" spans="1:26" hidden="1">
      <c r="A439" s="7" t="s">
        <v>609</v>
      </c>
      <c r="B439" s="7" t="s">
        <v>25</v>
      </c>
      <c r="C439" s="7">
        <v>1</v>
      </c>
      <c r="D439" s="31">
        <f>4577.38*1.13</f>
        <v>5172.4393999999993</v>
      </c>
      <c r="E439" s="31">
        <f t="shared" si="1"/>
        <v>5172.4393999999993</v>
      </c>
      <c r="F439" s="7" t="s">
        <v>130</v>
      </c>
      <c r="G439" s="7" t="s">
        <v>607</v>
      </c>
      <c r="H439" s="21" t="s">
        <v>5</v>
      </c>
      <c r="I439" s="21" t="s">
        <v>22</v>
      </c>
      <c r="J439" s="21" t="s">
        <v>22</v>
      </c>
      <c r="K439" s="7" t="s">
        <v>22</v>
      </c>
      <c r="L439" s="7" t="s">
        <v>253</v>
      </c>
      <c r="M439" s="7" t="s">
        <v>606</v>
      </c>
      <c r="N439" s="8">
        <v>3200855</v>
      </c>
      <c r="O439" s="7" t="s">
        <v>262</v>
      </c>
      <c r="P439" s="18">
        <v>42934</v>
      </c>
      <c r="Q439" s="7" t="s">
        <v>289</v>
      </c>
      <c r="R439" s="7" t="s">
        <v>524</v>
      </c>
      <c r="S439" s="7"/>
      <c r="T439" s="7">
        <v>2017</v>
      </c>
      <c r="U439" s="7">
        <f t="shared" si="2"/>
        <v>2027</v>
      </c>
      <c r="V439" s="9" t="s">
        <v>0</v>
      </c>
      <c r="W439" s="9"/>
      <c r="X439" s="7"/>
      <c r="Y439" s="7"/>
      <c r="Z439" s="7"/>
    </row>
    <row r="440" spans="1:26" hidden="1">
      <c r="A440" s="10" t="s">
        <v>608</v>
      </c>
      <c r="B440" s="10" t="s">
        <v>25</v>
      </c>
      <c r="C440" s="10">
        <v>1</v>
      </c>
      <c r="D440" s="32">
        <f>4577.38*1.13</f>
        <v>5172.4393999999993</v>
      </c>
      <c r="E440" s="32">
        <f t="shared" si="1"/>
        <v>5172.4393999999993</v>
      </c>
      <c r="F440" s="10" t="s">
        <v>130</v>
      </c>
      <c r="G440" s="10" t="s">
        <v>607</v>
      </c>
      <c r="H440" s="20" t="s">
        <v>5</v>
      </c>
      <c r="I440" s="20" t="s">
        <v>22</v>
      </c>
      <c r="J440" s="20" t="s">
        <v>22</v>
      </c>
      <c r="K440" s="10" t="s">
        <v>22</v>
      </c>
      <c r="L440" s="10" t="s">
        <v>253</v>
      </c>
      <c r="M440" s="10" t="s">
        <v>606</v>
      </c>
      <c r="N440" s="11">
        <v>3200866</v>
      </c>
      <c r="O440" s="10" t="s">
        <v>262</v>
      </c>
      <c r="P440" s="13">
        <v>42934</v>
      </c>
      <c r="Q440" s="10" t="s">
        <v>289</v>
      </c>
      <c r="R440" s="10" t="s">
        <v>524</v>
      </c>
      <c r="S440" s="10"/>
      <c r="T440" s="10">
        <v>2017</v>
      </c>
      <c r="U440" s="10">
        <f t="shared" si="2"/>
        <v>2027</v>
      </c>
      <c r="V440" s="12" t="s">
        <v>0</v>
      </c>
      <c r="W440" s="12"/>
      <c r="X440" s="10"/>
      <c r="Y440" s="10"/>
      <c r="Z440" s="10"/>
    </row>
    <row r="441" spans="1:26" hidden="1">
      <c r="A441" s="7" t="s">
        <v>605</v>
      </c>
      <c r="B441" s="7" t="s">
        <v>25</v>
      </c>
      <c r="C441" s="7">
        <v>1</v>
      </c>
      <c r="D441" s="31">
        <f>2499*1.13</f>
        <v>2823.87</v>
      </c>
      <c r="E441" s="31">
        <f t="shared" si="1"/>
        <v>2823.87</v>
      </c>
      <c r="F441" s="7" t="s">
        <v>130</v>
      </c>
      <c r="G441" s="7" t="s">
        <v>604</v>
      </c>
      <c r="H441" s="21" t="s">
        <v>5</v>
      </c>
      <c r="I441" s="21" t="s">
        <v>22</v>
      </c>
      <c r="J441" s="21" t="s">
        <v>22</v>
      </c>
      <c r="K441" s="7" t="s">
        <v>22</v>
      </c>
      <c r="L441" s="7" t="s">
        <v>154</v>
      </c>
      <c r="M441" s="7" t="s">
        <v>603</v>
      </c>
      <c r="N441" s="8">
        <v>1001562</v>
      </c>
      <c r="O441" s="7" t="s">
        <v>262</v>
      </c>
      <c r="P441" s="18">
        <v>42934</v>
      </c>
      <c r="Q441" s="7" t="s">
        <v>289</v>
      </c>
      <c r="R441" s="7" t="s">
        <v>524</v>
      </c>
      <c r="S441" s="7"/>
      <c r="T441" s="7">
        <v>2017</v>
      </c>
      <c r="U441" s="7">
        <f t="shared" si="2"/>
        <v>2027</v>
      </c>
      <c r="V441" s="9" t="s">
        <v>0</v>
      </c>
      <c r="W441" s="9"/>
      <c r="X441" s="7"/>
      <c r="Y441" s="7"/>
      <c r="Z441" s="7"/>
    </row>
    <row r="442" spans="1:26" hidden="1">
      <c r="A442" s="72" t="s">
        <v>602</v>
      </c>
      <c r="B442" s="10" t="s">
        <v>25</v>
      </c>
      <c r="C442" s="10">
        <v>1</v>
      </c>
      <c r="D442" s="32">
        <f>2892.41*1.13</f>
        <v>3268.4232999999995</v>
      </c>
      <c r="E442" s="32">
        <f t="shared" si="1"/>
        <v>3268.4232999999995</v>
      </c>
      <c r="F442" s="10" t="s">
        <v>184</v>
      </c>
      <c r="G442" s="10" t="s">
        <v>601</v>
      </c>
      <c r="H442" s="20" t="s">
        <v>5</v>
      </c>
      <c r="I442" s="20" t="s">
        <v>22</v>
      </c>
      <c r="J442" s="20" t="s">
        <v>22</v>
      </c>
      <c r="K442" s="10" t="s">
        <v>40</v>
      </c>
      <c r="L442" s="10" t="s">
        <v>154</v>
      </c>
      <c r="M442" s="10" t="s">
        <v>600</v>
      </c>
      <c r="N442" s="11">
        <v>3945773</v>
      </c>
      <c r="O442" s="10" t="s">
        <v>262</v>
      </c>
      <c r="P442" s="13">
        <v>42934</v>
      </c>
      <c r="Q442" s="10" t="s">
        <v>289</v>
      </c>
      <c r="R442" s="10" t="s">
        <v>524</v>
      </c>
      <c r="S442" s="10"/>
      <c r="T442" s="10">
        <v>2017</v>
      </c>
      <c r="U442" s="10">
        <f t="shared" si="2"/>
        <v>2027</v>
      </c>
      <c r="V442" s="12" t="s">
        <v>0</v>
      </c>
      <c r="W442" s="12"/>
      <c r="X442" s="10"/>
      <c r="Y442" s="10"/>
      <c r="Z442" s="10"/>
    </row>
    <row r="443" spans="1:26" hidden="1">
      <c r="A443" s="7" t="s">
        <v>599</v>
      </c>
      <c r="B443" s="7" t="s">
        <v>25</v>
      </c>
      <c r="C443" s="7">
        <v>1</v>
      </c>
      <c r="D443" s="31">
        <v>2598.65</v>
      </c>
      <c r="E443" s="31">
        <f t="shared" si="1"/>
        <v>2598.65</v>
      </c>
      <c r="F443" s="7" t="s">
        <v>598</v>
      </c>
      <c r="G443" s="7" t="s">
        <v>597</v>
      </c>
      <c r="H443" s="21" t="s">
        <v>5</v>
      </c>
      <c r="I443" s="21" t="s">
        <v>22</v>
      </c>
      <c r="J443" s="21" t="s">
        <v>22</v>
      </c>
      <c r="K443" s="7" t="s">
        <v>40</v>
      </c>
      <c r="L443" s="7" t="s">
        <v>154</v>
      </c>
      <c r="M443" s="7" t="s">
        <v>596</v>
      </c>
      <c r="N443" s="8" t="s">
        <v>595</v>
      </c>
      <c r="O443" s="7" t="s">
        <v>0</v>
      </c>
      <c r="P443" s="18">
        <v>42979</v>
      </c>
      <c r="Q443" s="7" t="s">
        <v>289</v>
      </c>
      <c r="R443" s="7" t="s">
        <v>452</v>
      </c>
      <c r="S443" s="7" t="s">
        <v>451</v>
      </c>
      <c r="T443" s="7">
        <v>2017</v>
      </c>
      <c r="U443" s="7">
        <f t="shared" si="2"/>
        <v>2027</v>
      </c>
      <c r="V443" s="9" t="s">
        <v>0</v>
      </c>
      <c r="W443" s="7"/>
      <c r="X443" s="7"/>
      <c r="Y443" s="7"/>
      <c r="Z443" s="7"/>
    </row>
    <row r="444" spans="1:26" hidden="1">
      <c r="A444" s="72" t="s">
        <v>594</v>
      </c>
      <c r="B444" s="10" t="s">
        <v>25</v>
      </c>
      <c r="C444" s="10">
        <v>1</v>
      </c>
      <c r="D444" s="32">
        <f>875.91*1.13</f>
        <v>989.77829999999983</v>
      </c>
      <c r="E444" s="32">
        <f t="shared" si="1"/>
        <v>989.77829999999983</v>
      </c>
      <c r="F444" s="10" t="s">
        <v>184</v>
      </c>
      <c r="G444" s="10" t="s">
        <v>592</v>
      </c>
      <c r="H444" s="20" t="s">
        <v>5</v>
      </c>
      <c r="I444" s="20" t="s">
        <v>22</v>
      </c>
      <c r="J444" s="20" t="s">
        <v>22</v>
      </c>
      <c r="K444" s="10" t="s">
        <v>40</v>
      </c>
      <c r="L444" s="10" t="s">
        <v>591</v>
      </c>
      <c r="M444" s="10" t="s">
        <v>590</v>
      </c>
      <c r="N444" s="11">
        <v>3793000</v>
      </c>
      <c r="O444" s="10" t="s">
        <v>262</v>
      </c>
      <c r="P444" s="13">
        <v>42934</v>
      </c>
      <c r="Q444" s="10" t="s">
        <v>289</v>
      </c>
      <c r="R444" s="10" t="s">
        <v>524</v>
      </c>
      <c r="S444" s="10"/>
      <c r="T444" s="10">
        <v>2017</v>
      </c>
      <c r="U444" s="10">
        <f t="shared" si="2"/>
        <v>2027</v>
      </c>
      <c r="V444" s="12" t="s">
        <v>0</v>
      </c>
      <c r="W444" s="12"/>
      <c r="X444" s="10"/>
      <c r="Y444" s="10"/>
      <c r="Z444" s="10"/>
    </row>
    <row r="445" spans="1:26" hidden="1">
      <c r="A445" s="71" t="s">
        <v>593</v>
      </c>
      <c r="B445" s="7" t="s">
        <v>25</v>
      </c>
      <c r="C445" s="7">
        <v>1</v>
      </c>
      <c r="D445" s="31">
        <f>875.91*1.13</f>
        <v>989.77829999999983</v>
      </c>
      <c r="E445" s="31">
        <f t="shared" si="1"/>
        <v>989.77829999999983</v>
      </c>
      <c r="F445" s="7" t="s">
        <v>184</v>
      </c>
      <c r="G445" s="7" t="s">
        <v>592</v>
      </c>
      <c r="H445" s="21" t="s">
        <v>5</v>
      </c>
      <c r="I445" s="21" t="s">
        <v>22</v>
      </c>
      <c r="J445" s="21" t="s">
        <v>22</v>
      </c>
      <c r="K445" s="7" t="s">
        <v>40</v>
      </c>
      <c r="L445" s="7" t="s">
        <v>591</v>
      </c>
      <c r="M445" s="7" t="s">
        <v>590</v>
      </c>
      <c r="N445" s="8">
        <v>3854119</v>
      </c>
      <c r="O445" s="7" t="s">
        <v>262</v>
      </c>
      <c r="P445" s="18">
        <v>42934</v>
      </c>
      <c r="Q445" s="7" t="s">
        <v>289</v>
      </c>
      <c r="R445" s="7" t="s">
        <v>524</v>
      </c>
      <c r="S445" s="7"/>
      <c r="T445" s="7">
        <v>2017</v>
      </c>
      <c r="U445" s="7">
        <f t="shared" si="2"/>
        <v>2027</v>
      </c>
      <c r="V445" s="9" t="s">
        <v>0</v>
      </c>
      <c r="W445" s="9"/>
      <c r="X445" s="7"/>
      <c r="Y445" s="7"/>
      <c r="Z445" s="7"/>
    </row>
    <row r="446" spans="1:26" hidden="1">
      <c r="A446" s="10" t="s">
        <v>589</v>
      </c>
      <c r="B446" s="10" t="s">
        <v>25</v>
      </c>
      <c r="C446" s="10">
        <v>1</v>
      </c>
      <c r="D446" s="32">
        <f>4860*1.13</f>
        <v>5491.7999999999993</v>
      </c>
      <c r="E446" s="32">
        <f t="shared" si="1"/>
        <v>5491.7999999999993</v>
      </c>
      <c r="F446" s="10" t="s">
        <v>130</v>
      </c>
      <c r="G446" s="10" t="s">
        <v>584</v>
      </c>
      <c r="H446" s="20" t="s">
        <v>5</v>
      </c>
      <c r="I446" s="20" t="s">
        <v>5</v>
      </c>
      <c r="J446" s="20" t="s">
        <v>270</v>
      </c>
      <c r="K446" s="10" t="s">
        <v>583</v>
      </c>
      <c r="L446" s="10" t="s">
        <v>150</v>
      </c>
      <c r="M446" s="10" t="s">
        <v>588</v>
      </c>
      <c r="N446" s="11">
        <v>5000733</v>
      </c>
      <c r="O446" s="10" t="s">
        <v>262</v>
      </c>
      <c r="P446" s="13">
        <v>42942</v>
      </c>
      <c r="Q446" s="10" t="s">
        <v>289</v>
      </c>
      <c r="R446" s="10" t="s">
        <v>570</v>
      </c>
      <c r="S446" s="10"/>
      <c r="T446" s="10">
        <v>2017</v>
      </c>
      <c r="U446" s="10">
        <f t="shared" si="2"/>
        <v>2027</v>
      </c>
      <c r="V446" s="12" t="s">
        <v>0</v>
      </c>
      <c r="W446" s="10"/>
      <c r="X446" s="10"/>
      <c r="Y446" s="10"/>
      <c r="Z446" s="10"/>
    </row>
    <row r="447" spans="1:26" hidden="1">
      <c r="A447" s="7" t="s">
        <v>587</v>
      </c>
      <c r="B447" s="7" t="s">
        <v>25</v>
      </c>
      <c r="C447" s="7">
        <v>1</v>
      </c>
      <c r="D447" s="31">
        <f>4860*1.13</f>
        <v>5491.7999999999993</v>
      </c>
      <c r="E447" s="31">
        <f t="shared" si="1"/>
        <v>5491.7999999999993</v>
      </c>
      <c r="F447" s="7" t="s">
        <v>130</v>
      </c>
      <c r="G447" s="7" t="s">
        <v>584</v>
      </c>
      <c r="H447" s="21" t="s">
        <v>5</v>
      </c>
      <c r="I447" s="21" t="s">
        <v>5</v>
      </c>
      <c r="J447" s="21" t="s">
        <v>270</v>
      </c>
      <c r="K447" s="7" t="s">
        <v>583</v>
      </c>
      <c r="L447" s="7" t="s">
        <v>150</v>
      </c>
      <c r="M447" s="7" t="s">
        <v>586</v>
      </c>
      <c r="N447" s="8">
        <v>5000464</v>
      </c>
      <c r="O447" s="7" t="s">
        <v>262</v>
      </c>
      <c r="P447" s="18">
        <v>42942</v>
      </c>
      <c r="Q447" s="7" t="s">
        <v>289</v>
      </c>
      <c r="R447" s="7" t="s">
        <v>570</v>
      </c>
      <c r="S447" s="7"/>
      <c r="T447" s="7">
        <v>2017</v>
      </c>
      <c r="U447" s="7">
        <f t="shared" si="2"/>
        <v>2027</v>
      </c>
      <c r="V447" s="9" t="s">
        <v>0</v>
      </c>
      <c r="W447" s="7"/>
      <c r="X447" s="7"/>
      <c r="Y447" s="7"/>
      <c r="Z447" s="7"/>
    </row>
    <row r="448" spans="1:26" hidden="1">
      <c r="A448" s="10" t="s">
        <v>585</v>
      </c>
      <c r="B448" s="10" t="s">
        <v>25</v>
      </c>
      <c r="C448" s="10">
        <v>1</v>
      </c>
      <c r="D448" s="32">
        <f>4860*1.13</f>
        <v>5491.7999999999993</v>
      </c>
      <c r="E448" s="32">
        <f t="shared" si="1"/>
        <v>5491.7999999999993</v>
      </c>
      <c r="F448" s="10" t="s">
        <v>130</v>
      </c>
      <c r="G448" s="10" t="s">
        <v>584</v>
      </c>
      <c r="H448" s="20" t="s">
        <v>5</v>
      </c>
      <c r="I448" s="20" t="s">
        <v>5</v>
      </c>
      <c r="J448" s="20" t="s">
        <v>270</v>
      </c>
      <c r="K448" s="10" t="s">
        <v>583</v>
      </c>
      <c r="L448" s="10" t="s">
        <v>150</v>
      </c>
      <c r="M448" s="10" t="s">
        <v>582</v>
      </c>
      <c r="N448" s="11">
        <v>5000467</v>
      </c>
      <c r="O448" s="10" t="s">
        <v>262</v>
      </c>
      <c r="P448" s="13">
        <v>42942</v>
      </c>
      <c r="Q448" s="10" t="s">
        <v>289</v>
      </c>
      <c r="R448" s="10" t="s">
        <v>570</v>
      </c>
      <c r="S448" s="10"/>
      <c r="T448" s="10">
        <v>2017</v>
      </c>
      <c r="U448" s="10">
        <f t="shared" si="2"/>
        <v>2027</v>
      </c>
      <c r="V448" s="12" t="s">
        <v>0</v>
      </c>
      <c r="W448" s="10"/>
      <c r="X448" s="10"/>
      <c r="Y448" s="10"/>
      <c r="Z448" s="10"/>
    </row>
    <row r="449" spans="1:26" hidden="1">
      <c r="A449" s="7" t="s">
        <v>581</v>
      </c>
      <c r="B449" s="7" t="s">
        <v>25</v>
      </c>
      <c r="C449" s="7">
        <v>1</v>
      </c>
      <c r="D449" s="31">
        <f>623.85*1.13</f>
        <v>704.95049999999992</v>
      </c>
      <c r="E449" s="31">
        <f t="shared" si="1"/>
        <v>704.95049999999992</v>
      </c>
      <c r="F449" s="7" t="s">
        <v>184</v>
      </c>
      <c r="G449" s="41" t="s">
        <v>580</v>
      </c>
      <c r="H449" s="21" t="s">
        <v>5</v>
      </c>
      <c r="I449" s="21" t="s">
        <v>22</v>
      </c>
      <c r="J449" s="21" t="s">
        <v>22</v>
      </c>
      <c r="K449" s="7" t="s">
        <v>40</v>
      </c>
      <c r="L449" s="7" t="s">
        <v>11</v>
      </c>
      <c r="M449" s="7" t="s">
        <v>579</v>
      </c>
      <c r="N449" s="8">
        <v>3775740</v>
      </c>
      <c r="O449" s="7" t="s">
        <v>262</v>
      </c>
      <c r="P449" s="18">
        <v>42934</v>
      </c>
      <c r="Q449" s="7" t="s">
        <v>289</v>
      </c>
      <c r="R449" s="7" t="s">
        <v>524</v>
      </c>
      <c r="S449" s="7"/>
      <c r="T449" s="7">
        <v>2017</v>
      </c>
      <c r="U449" s="7">
        <f t="shared" si="2"/>
        <v>2027</v>
      </c>
      <c r="V449" s="9" t="s">
        <v>0</v>
      </c>
      <c r="W449" s="9"/>
      <c r="X449" s="7"/>
      <c r="Y449" s="7"/>
      <c r="Z449" s="7"/>
    </row>
    <row r="450" spans="1:26" hidden="1">
      <c r="A450" s="10" t="s">
        <v>578</v>
      </c>
      <c r="B450" s="10" t="s">
        <v>25</v>
      </c>
      <c r="C450" s="10">
        <v>1</v>
      </c>
      <c r="D450" s="32">
        <f>107.12*1.13</f>
        <v>121.04559999999999</v>
      </c>
      <c r="E450" s="32">
        <f t="shared" si="1"/>
        <v>121.04559999999999</v>
      </c>
      <c r="F450" s="10" t="s">
        <v>184</v>
      </c>
      <c r="G450" s="10" t="s">
        <v>491</v>
      </c>
      <c r="H450" s="20" t="s">
        <v>5</v>
      </c>
      <c r="I450" s="20" t="s">
        <v>22</v>
      </c>
      <c r="J450" s="20" t="s">
        <v>22</v>
      </c>
      <c r="K450" s="10" t="s">
        <v>22</v>
      </c>
      <c r="L450" s="10" t="s">
        <v>11</v>
      </c>
      <c r="M450" s="10" t="s">
        <v>577</v>
      </c>
      <c r="N450" s="11">
        <v>3828000</v>
      </c>
      <c r="O450" s="10" t="s">
        <v>262</v>
      </c>
      <c r="P450" s="13">
        <v>42934</v>
      </c>
      <c r="Q450" s="10" t="s">
        <v>289</v>
      </c>
      <c r="R450" s="10" t="s">
        <v>524</v>
      </c>
      <c r="S450" s="10"/>
      <c r="T450" s="10">
        <v>2017</v>
      </c>
      <c r="U450" s="10">
        <f t="shared" si="2"/>
        <v>2027</v>
      </c>
      <c r="V450" s="12" t="s">
        <v>0</v>
      </c>
      <c r="W450" s="12"/>
      <c r="X450" s="10"/>
      <c r="Y450" s="10"/>
      <c r="Z450" s="10"/>
    </row>
    <row r="451" spans="1:26" hidden="1">
      <c r="A451" s="7" t="s">
        <v>576</v>
      </c>
      <c r="B451" s="7" t="s">
        <v>25</v>
      </c>
      <c r="C451" s="7">
        <v>1</v>
      </c>
      <c r="D451" s="31">
        <f>107.12*1.13</f>
        <v>121.04559999999999</v>
      </c>
      <c r="E451" s="31">
        <f t="shared" si="1"/>
        <v>121.04559999999999</v>
      </c>
      <c r="F451" s="7" t="s">
        <v>184</v>
      </c>
      <c r="G451" s="7" t="s">
        <v>496</v>
      </c>
      <c r="H451" s="21" t="s">
        <v>5</v>
      </c>
      <c r="I451" s="21" t="s">
        <v>22</v>
      </c>
      <c r="J451" s="21" t="s">
        <v>22</v>
      </c>
      <c r="K451" s="7" t="s">
        <v>22</v>
      </c>
      <c r="L451" s="7" t="s">
        <v>11</v>
      </c>
      <c r="M451" s="7" t="s">
        <v>575</v>
      </c>
      <c r="N451" s="8">
        <v>3843768</v>
      </c>
      <c r="O451" s="7" t="s">
        <v>262</v>
      </c>
      <c r="P451" s="18">
        <v>42934</v>
      </c>
      <c r="Q451" s="7" t="s">
        <v>289</v>
      </c>
      <c r="R451" s="7" t="s">
        <v>524</v>
      </c>
      <c r="S451" s="7"/>
      <c r="T451" s="7">
        <v>2017</v>
      </c>
      <c r="U451" s="7">
        <f t="shared" si="2"/>
        <v>2027</v>
      </c>
      <c r="V451" s="9" t="s">
        <v>0</v>
      </c>
      <c r="W451" s="9"/>
      <c r="X451" s="7"/>
      <c r="Y451" s="7"/>
      <c r="Z451" s="7"/>
    </row>
    <row r="452" spans="1:26" hidden="1">
      <c r="A452" s="72"/>
      <c r="B452" s="10" t="s">
        <v>25</v>
      </c>
      <c r="C452" s="10">
        <v>3</v>
      </c>
      <c r="D452" s="32">
        <f>2649.48*1.13</f>
        <v>2993.9123999999997</v>
      </c>
      <c r="E452" s="32">
        <f t="shared" si="1"/>
        <v>8981.7371999999996</v>
      </c>
      <c r="F452" s="10" t="s">
        <v>574</v>
      </c>
      <c r="G452" s="10" t="s">
        <v>573</v>
      </c>
      <c r="H452" s="20" t="s">
        <v>5</v>
      </c>
      <c r="I452" s="20" t="s">
        <v>5</v>
      </c>
      <c r="J452" s="20" t="s">
        <v>270</v>
      </c>
      <c r="K452" s="10" t="s">
        <v>117</v>
      </c>
      <c r="L452" s="10" t="s">
        <v>572</v>
      </c>
      <c r="M452" s="10" t="s">
        <v>571</v>
      </c>
      <c r="N452" s="11" t="s">
        <v>192</v>
      </c>
      <c r="O452" s="10" t="s">
        <v>0</v>
      </c>
      <c r="P452" s="13">
        <v>42942</v>
      </c>
      <c r="Q452" s="10" t="s">
        <v>289</v>
      </c>
      <c r="R452" s="10" t="s">
        <v>570</v>
      </c>
      <c r="S452" s="10"/>
      <c r="T452" s="10">
        <v>2017</v>
      </c>
      <c r="U452" s="10">
        <f>T452+20</f>
        <v>2037</v>
      </c>
      <c r="V452" s="12" t="s">
        <v>0</v>
      </c>
      <c r="W452" s="10"/>
      <c r="X452" s="10"/>
      <c r="Y452" s="10"/>
      <c r="Z452" s="10"/>
    </row>
    <row r="453" spans="1:26" hidden="1">
      <c r="A453" s="25" t="s">
        <v>569</v>
      </c>
      <c r="B453" s="25" t="s">
        <v>103</v>
      </c>
      <c r="C453" s="25">
        <v>1</v>
      </c>
      <c r="D453" s="31">
        <f>760.95*1.13</f>
        <v>859.87349999999992</v>
      </c>
      <c r="E453" s="31">
        <f t="shared" si="1"/>
        <v>859.87349999999992</v>
      </c>
      <c r="F453" s="25" t="s">
        <v>556</v>
      </c>
      <c r="G453" s="25" t="s">
        <v>555</v>
      </c>
      <c r="H453" s="25" t="s">
        <v>5</v>
      </c>
      <c r="I453" s="25" t="s">
        <v>5</v>
      </c>
      <c r="J453" s="25" t="s">
        <v>519</v>
      </c>
      <c r="K453" s="25" t="s">
        <v>519</v>
      </c>
      <c r="L453" s="25" t="s">
        <v>100</v>
      </c>
      <c r="M453" s="25" t="s">
        <v>568</v>
      </c>
      <c r="N453" s="8" t="s">
        <v>567</v>
      </c>
      <c r="O453" s="7" t="s">
        <v>262</v>
      </c>
      <c r="P453" s="18">
        <v>42957</v>
      </c>
      <c r="Q453" s="7" t="s">
        <v>552</v>
      </c>
      <c r="R453" s="7">
        <v>110264</v>
      </c>
      <c r="S453" s="7"/>
      <c r="T453" s="7">
        <v>2017</v>
      </c>
      <c r="U453" s="7">
        <f>T453+10</f>
        <v>2027</v>
      </c>
      <c r="V453" s="9" t="s">
        <v>0</v>
      </c>
      <c r="W453" s="9"/>
      <c r="X453" s="7"/>
      <c r="Y453" s="7"/>
      <c r="Z453" s="7"/>
    </row>
    <row r="454" spans="1:26" hidden="1">
      <c r="A454" s="40" t="s">
        <v>566</v>
      </c>
      <c r="B454" s="40" t="s">
        <v>103</v>
      </c>
      <c r="C454" s="40">
        <v>1</v>
      </c>
      <c r="D454" s="32">
        <f>760.95*1.13</f>
        <v>859.87349999999992</v>
      </c>
      <c r="E454" s="32">
        <f t="shared" si="1"/>
        <v>859.87349999999992</v>
      </c>
      <c r="F454" s="40" t="s">
        <v>556</v>
      </c>
      <c r="G454" s="40" t="s">
        <v>555</v>
      </c>
      <c r="H454" s="10" t="s">
        <v>5</v>
      </c>
      <c r="I454" s="10" t="s">
        <v>14</v>
      </c>
      <c r="J454" s="10" t="s">
        <v>565</v>
      </c>
      <c r="K454" s="40" t="s">
        <v>565</v>
      </c>
      <c r="L454" s="40" t="s">
        <v>100</v>
      </c>
      <c r="M454" s="40" t="s">
        <v>554</v>
      </c>
      <c r="N454" s="11" t="s">
        <v>564</v>
      </c>
      <c r="O454" s="10" t="s">
        <v>262</v>
      </c>
      <c r="P454" s="13">
        <v>42957</v>
      </c>
      <c r="Q454" s="10" t="s">
        <v>552</v>
      </c>
      <c r="R454" s="10">
        <v>110264</v>
      </c>
      <c r="S454" s="10"/>
      <c r="T454" s="10">
        <v>2017</v>
      </c>
      <c r="U454" s="10">
        <f>T454+10</f>
        <v>2027</v>
      </c>
      <c r="V454" s="12" t="s">
        <v>0</v>
      </c>
      <c r="W454" s="12"/>
      <c r="X454" s="10"/>
      <c r="Y454" s="10"/>
      <c r="Z454" s="10"/>
    </row>
    <row r="455" spans="1:26" hidden="1">
      <c r="A455" s="25" t="s">
        <v>563</v>
      </c>
      <c r="B455" s="25" t="s">
        <v>103</v>
      </c>
      <c r="C455" s="25">
        <v>1</v>
      </c>
      <c r="D455" s="31">
        <f>760.95*1.13</f>
        <v>859.87349999999992</v>
      </c>
      <c r="E455" s="31">
        <f t="shared" si="1"/>
        <v>859.87349999999992</v>
      </c>
      <c r="F455" s="25" t="s">
        <v>556</v>
      </c>
      <c r="G455" s="25" t="s">
        <v>555</v>
      </c>
      <c r="H455" s="21" t="s">
        <v>5</v>
      </c>
      <c r="I455" s="21" t="s">
        <v>22</v>
      </c>
      <c r="J455" s="21" t="s">
        <v>22</v>
      </c>
      <c r="K455" s="7" t="s">
        <v>533</v>
      </c>
      <c r="L455" s="25" t="s">
        <v>100</v>
      </c>
      <c r="M455" s="25" t="s">
        <v>562</v>
      </c>
      <c r="N455" s="8" t="s">
        <v>561</v>
      </c>
      <c r="O455" s="7" t="s">
        <v>262</v>
      </c>
      <c r="P455" s="18">
        <v>42957</v>
      </c>
      <c r="Q455" s="7" t="s">
        <v>552</v>
      </c>
      <c r="R455" s="7">
        <v>110264</v>
      </c>
      <c r="S455" s="7"/>
      <c r="T455" s="7">
        <v>2017</v>
      </c>
      <c r="U455" s="7">
        <f>T455+10</f>
        <v>2027</v>
      </c>
      <c r="V455" s="9" t="s">
        <v>0</v>
      </c>
      <c r="W455" s="9"/>
      <c r="X455" s="7"/>
      <c r="Y455" s="7"/>
      <c r="Z455" s="7"/>
    </row>
    <row r="456" spans="1:26" hidden="1">
      <c r="A456" s="40" t="s">
        <v>560</v>
      </c>
      <c r="B456" s="40" t="s">
        <v>103</v>
      </c>
      <c r="C456" s="40">
        <v>1</v>
      </c>
      <c r="D456" s="32">
        <f>760.95*1.13</f>
        <v>859.87349999999992</v>
      </c>
      <c r="E456" s="32">
        <f t="shared" si="1"/>
        <v>859.87349999999992</v>
      </c>
      <c r="F456" s="40" t="s">
        <v>556</v>
      </c>
      <c r="G456" s="40" t="s">
        <v>555</v>
      </c>
      <c r="H456" s="20" t="s">
        <v>5</v>
      </c>
      <c r="I456" s="20" t="s">
        <v>22</v>
      </c>
      <c r="J456" s="20" t="s">
        <v>22</v>
      </c>
      <c r="K456" s="10" t="s">
        <v>538</v>
      </c>
      <c r="L456" s="40" t="s">
        <v>100</v>
      </c>
      <c r="M456" s="40" t="s">
        <v>559</v>
      </c>
      <c r="N456" s="11" t="s">
        <v>558</v>
      </c>
      <c r="O456" s="10" t="s">
        <v>262</v>
      </c>
      <c r="P456" s="13">
        <v>42957</v>
      </c>
      <c r="Q456" s="10" t="s">
        <v>552</v>
      </c>
      <c r="R456" s="10">
        <v>110264</v>
      </c>
      <c r="S456" s="10"/>
      <c r="T456" s="10">
        <v>2017</v>
      </c>
      <c r="U456" s="10">
        <f>T456+10</f>
        <v>2027</v>
      </c>
      <c r="V456" s="12" t="s">
        <v>0</v>
      </c>
      <c r="W456" s="12"/>
      <c r="X456" s="10"/>
      <c r="Y456" s="10"/>
      <c r="Z456" s="10"/>
    </row>
    <row r="457" spans="1:26" hidden="1">
      <c r="A457" s="25" t="s">
        <v>557</v>
      </c>
      <c r="B457" s="25" t="s">
        <v>103</v>
      </c>
      <c r="C457" s="25">
        <v>1</v>
      </c>
      <c r="D457" s="31">
        <f>760.95*1.13</f>
        <v>859.87349999999992</v>
      </c>
      <c r="E457" s="31">
        <f t="shared" si="1"/>
        <v>859.87349999999992</v>
      </c>
      <c r="F457" s="25" t="s">
        <v>556</v>
      </c>
      <c r="G457" s="25" t="s">
        <v>555</v>
      </c>
      <c r="H457" s="7" t="s">
        <v>5</v>
      </c>
      <c r="I457" s="7" t="s">
        <v>5</v>
      </c>
      <c r="J457" s="25" t="s">
        <v>4</v>
      </c>
      <c r="K457" s="25" t="s">
        <v>551</v>
      </c>
      <c r="L457" s="25" t="s">
        <v>100</v>
      </c>
      <c r="M457" s="25" t="s">
        <v>554</v>
      </c>
      <c r="N457" s="8" t="s">
        <v>553</v>
      </c>
      <c r="O457" s="7" t="s">
        <v>262</v>
      </c>
      <c r="P457" s="18">
        <v>42957</v>
      </c>
      <c r="Q457" s="7" t="s">
        <v>552</v>
      </c>
      <c r="R457" s="7">
        <v>110264</v>
      </c>
      <c r="S457" s="7"/>
      <c r="T457" s="7">
        <v>2017</v>
      </c>
      <c r="U457" s="7">
        <f>T457+10</f>
        <v>2027</v>
      </c>
      <c r="V457" s="9" t="s">
        <v>0</v>
      </c>
      <c r="W457" s="9"/>
      <c r="X457" s="7"/>
      <c r="Y457" s="7"/>
      <c r="Z457" s="7"/>
    </row>
    <row r="458" spans="1:26" hidden="1">
      <c r="A458" s="73" t="s">
        <v>551</v>
      </c>
      <c r="B458" s="40" t="s">
        <v>8</v>
      </c>
      <c r="C458" s="40">
        <v>1</v>
      </c>
      <c r="D458" s="32">
        <v>1500</v>
      </c>
      <c r="E458" s="32">
        <f t="shared" si="1"/>
        <v>1500</v>
      </c>
      <c r="F458" s="40" t="s">
        <v>550</v>
      </c>
      <c r="G458" s="40" t="s">
        <v>549</v>
      </c>
      <c r="H458" s="10" t="s">
        <v>5</v>
      </c>
      <c r="I458" s="10" t="s">
        <v>5</v>
      </c>
      <c r="J458" s="40" t="s">
        <v>4</v>
      </c>
      <c r="K458" s="40" t="s">
        <v>4</v>
      </c>
      <c r="L458" s="40" t="s">
        <v>70</v>
      </c>
      <c r="M458" s="40" t="s">
        <v>548</v>
      </c>
      <c r="N458" s="11">
        <v>104257</v>
      </c>
      <c r="O458" s="10" t="s">
        <v>262</v>
      </c>
      <c r="P458" s="13">
        <v>36526</v>
      </c>
      <c r="Q458" s="10" t="s">
        <v>544</v>
      </c>
      <c r="R458" s="10"/>
      <c r="S458" s="10" t="s">
        <v>547</v>
      </c>
      <c r="T458" s="10">
        <v>2000</v>
      </c>
      <c r="U458" s="10">
        <v>2050</v>
      </c>
      <c r="V458" s="12" t="s">
        <v>0</v>
      </c>
      <c r="W458" s="12"/>
      <c r="X458" s="10"/>
      <c r="Y458" s="10"/>
      <c r="Z458" s="10"/>
    </row>
    <row r="459" spans="1:26" hidden="1">
      <c r="A459" s="73" t="s">
        <v>546</v>
      </c>
      <c r="B459" s="25" t="s">
        <v>8</v>
      </c>
      <c r="C459" s="25">
        <v>1</v>
      </c>
      <c r="D459" s="7">
        <v>250</v>
      </c>
      <c r="E459" s="31">
        <f t="shared" si="1"/>
        <v>250</v>
      </c>
      <c r="F459" s="25" t="s">
        <v>356</v>
      </c>
      <c r="G459" s="25"/>
      <c r="H459" s="21" t="s">
        <v>5</v>
      </c>
      <c r="I459" s="21" t="s">
        <v>22</v>
      </c>
      <c r="J459" s="21" t="s">
        <v>22</v>
      </c>
      <c r="K459" s="25" t="s">
        <v>40</v>
      </c>
      <c r="L459" s="25" t="s">
        <v>70</v>
      </c>
      <c r="M459" s="25" t="s">
        <v>545</v>
      </c>
      <c r="N459" s="8" t="s">
        <v>352</v>
      </c>
      <c r="O459" s="7" t="s">
        <v>262</v>
      </c>
      <c r="P459" s="7"/>
      <c r="Q459" s="7" t="s">
        <v>544</v>
      </c>
      <c r="R459" s="7"/>
      <c r="S459" s="7"/>
      <c r="T459" s="7"/>
      <c r="U459" s="7">
        <v>2050</v>
      </c>
      <c r="V459" s="9" t="s">
        <v>0</v>
      </c>
      <c r="W459" s="9"/>
      <c r="X459" s="7"/>
      <c r="Y459" s="7"/>
      <c r="Z459" s="7"/>
    </row>
    <row r="460" spans="1:26" hidden="1">
      <c r="A460" s="73" t="s">
        <v>543</v>
      </c>
      <c r="B460" s="40" t="s">
        <v>25</v>
      </c>
      <c r="C460" s="40">
        <v>1</v>
      </c>
      <c r="D460" s="10">
        <v>250</v>
      </c>
      <c r="E460" s="32">
        <f t="shared" si="1"/>
        <v>250</v>
      </c>
      <c r="F460" s="40" t="s">
        <v>356</v>
      </c>
      <c r="G460" s="40"/>
      <c r="H460" s="20" t="s">
        <v>5</v>
      </c>
      <c r="I460" s="20" t="s">
        <v>22</v>
      </c>
      <c r="J460" s="20" t="s">
        <v>22</v>
      </c>
      <c r="K460" s="10" t="s">
        <v>40</v>
      </c>
      <c r="L460" s="40" t="s">
        <v>70</v>
      </c>
      <c r="M460" s="40" t="s">
        <v>542</v>
      </c>
      <c r="N460" s="11" t="s">
        <v>352</v>
      </c>
      <c r="O460" s="10" t="s">
        <v>262</v>
      </c>
      <c r="P460" s="10"/>
      <c r="Q460" s="10"/>
      <c r="R460" s="10"/>
      <c r="S460" s="10"/>
      <c r="T460" s="10"/>
      <c r="U460" s="10">
        <v>2050</v>
      </c>
      <c r="V460" s="12" t="s">
        <v>0</v>
      </c>
      <c r="W460" s="12"/>
      <c r="X460" s="10"/>
      <c r="Y460" s="10"/>
      <c r="Z460" s="10"/>
    </row>
    <row r="461" spans="1:26" hidden="1">
      <c r="A461" s="73" t="s">
        <v>541</v>
      </c>
      <c r="B461" s="25" t="s">
        <v>25</v>
      </c>
      <c r="C461" s="25">
        <v>1</v>
      </c>
      <c r="D461" s="31">
        <v>250</v>
      </c>
      <c r="E461" s="31">
        <f t="shared" si="1"/>
        <v>250</v>
      </c>
      <c r="F461" s="25" t="s">
        <v>356</v>
      </c>
      <c r="G461" s="25"/>
      <c r="H461" s="21" t="s">
        <v>5</v>
      </c>
      <c r="I461" s="21" t="s">
        <v>22</v>
      </c>
      <c r="J461" s="21" t="s">
        <v>22</v>
      </c>
      <c r="K461" s="25" t="s">
        <v>40</v>
      </c>
      <c r="L461" s="25" t="s">
        <v>70</v>
      </c>
      <c r="M461" s="25" t="s">
        <v>540</v>
      </c>
      <c r="N461" s="8" t="s">
        <v>352</v>
      </c>
      <c r="O461" s="7" t="s">
        <v>262</v>
      </c>
      <c r="P461" s="7"/>
      <c r="Q461" s="7"/>
      <c r="R461" s="7"/>
      <c r="S461" s="7" t="s">
        <v>539</v>
      </c>
      <c r="T461" s="7"/>
      <c r="U461" s="7">
        <v>2050</v>
      </c>
      <c r="V461" s="9" t="s">
        <v>0</v>
      </c>
      <c r="W461" s="9"/>
      <c r="X461" s="7"/>
      <c r="Y461" s="7"/>
      <c r="Z461" s="7"/>
    </row>
    <row r="462" spans="1:26" hidden="1">
      <c r="A462" s="73" t="s">
        <v>538</v>
      </c>
      <c r="B462" s="40" t="s">
        <v>8</v>
      </c>
      <c r="C462" s="40">
        <v>1</v>
      </c>
      <c r="D462" s="10">
        <v>200</v>
      </c>
      <c r="E462" s="32">
        <f t="shared" si="1"/>
        <v>200</v>
      </c>
      <c r="F462" s="40" t="s">
        <v>356</v>
      </c>
      <c r="G462" s="40"/>
      <c r="H462" s="20" t="s">
        <v>5</v>
      </c>
      <c r="I462" s="20" t="s">
        <v>22</v>
      </c>
      <c r="J462" s="20" t="s">
        <v>22</v>
      </c>
      <c r="K462" s="40" t="s">
        <v>22</v>
      </c>
      <c r="L462" s="40" t="s">
        <v>70</v>
      </c>
      <c r="M462" s="40" t="s">
        <v>537</v>
      </c>
      <c r="N462" s="11" t="s">
        <v>352</v>
      </c>
      <c r="O462" s="40" t="s">
        <v>262</v>
      </c>
      <c r="P462" s="10"/>
      <c r="Q462" s="10" t="s">
        <v>535</v>
      </c>
      <c r="R462" s="10"/>
      <c r="S462" s="10" t="s">
        <v>534</v>
      </c>
      <c r="T462" s="10"/>
      <c r="U462" s="10">
        <v>2050</v>
      </c>
      <c r="V462" s="12" t="s">
        <v>0</v>
      </c>
      <c r="W462" s="12"/>
      <c r="X462" s="10"/>
      <c r="Y462" s="10"/>
      <c r="Z462" s="10"/>
    </row>
    <row r="463" spans="1:26" hidden="1">
      <c r="A463" s="73" t="s">
        <v>21</v>
      </c>
      <c r="B463" s="25" t="s">
        <v>25</v>
      </c>
      <c r="C463" s="25">
        <v>1</v>
      </c>
      <c r="D463" s="7">
        <v>200</v>
      </c>
      <c r="E463" s="31">
        <f t="shared" si="1"/>
        <v>200</v>
      </c>
      <c r="F463" s="25" t="s">
        <v>356</v>
      </c>
      <c r="G463" s="25"/>
      <c r="H463" s="21" t="s">
        <v>5</v>
      </c>
      <c r="I463" s="21" t="s">
        <v>22</v>
      </c>
      <c r="J463" s="21" t="s">
        <v>22</v>
      </c>
      <c r="K463" s="25" t="s">
        <v>40</v>
      </c>
      <c r="L463" s="25" t="s">
        <v>70</v>
      </c>
      <c r="M463" s="25" t="s">
        <v>536</v>
      </c>
      <c r="N463" s="8" t="s">
        <v>352</v>
      </c>
      <c r="O463" s="25" t="s">
        <v>262</v>
      </c>
      <c r="P463" s="7"/>
      <c r="Q463" s="7" t="s">
        <v>535</v>
      </c>
      <c r="R463" s="7"/>
      <c r="S463" s="7" t="s">
        <v>534</v>
      </c>
      <c r="T463" s="7"/>
      <c r="U463" s="7">
        <v>2050</v>
      </c>
      <c r="V463" s="9" t="s">
        <v>0</v>
      </c>
      <c r="W463" s="9"/>
      <c r="X463" s="7"/>
      <c r="Y463" s="7"/>
      <c r="Z463" s="7"/>
    </row>
    <row r="464" spans="1:26" hidden="1">
      <c r="A464" s="72" t="s">
        <v>533</v>
      </c>
      <c r="B464" s="40" t="s">
        <v>8</v>
      </c>
      <c r="C464" s="40">
        <v>1</v>
      </c>
      <c r="D464" s="10">
        <v>50</v>
      </c>
      <c r="E464" s="32">
        <f t="shared" si="1"/>
        <v>50</v>
      </c>
      <c r="F464" s="40" t="s">
        <v>356</v>
      </c>
      <c r="G464" s="40"/>
      <c r="H464" s="20" t="s">
        <v>5</v>
      </c>
      <c r="I464" s="20" t="s">
        <v>22</v>
      </c>
      <c r="J464" s="20" t="s">
        <v>22</v>
      </c>
      <c r="K464" s="40" t="s">
        <v>29</v>
      </c>
      <c r="L464" s="40" t="s">
        <v>70</v>
      </c>
      <c r="M464" s="40" t="s">
        <v>532</v>
      </c>
      <c r="N464" s="11" t="s">
        <v>352</v>
      </c>
      <c r="O464" s="40" t="s">
        <v>262</v>
      </c>
      <c r="P464" s="10"/>
      <c r="Q464" s="10"/>
      <c r="R464" s="10"/>
      <c r="S464" s="10"/>
      <c r="T464" s="10"/>
      <c r="U464" s="10">
        <v>2050</v>
      </c>
      <c r="V464" s="12" t="s">
        <v>0</v>
      </c>
      <c r="W464" s="12"/>
      <c r="X464" s="10"/>
      <c r="Y464" s="10"/>
      <c r="Z464" s="10"/>
    </row>
    <row r="465" spans="1:26" hidden="1">
      <c r="A465" s="77" t="s">
        <v>531</v>
      </c>
      <c r="B465" s="25" t="s">
        <v>8</v>
      </c>
      <c r="C465" s="25">
        <v>1</v>
      </c>
      <c r="D465" s="7">
        <v>150</v>
      </c>
      <c r="E465" s="31">
        <f t="shared" si="1"/>
        <v>150</v>
      </c>
      <c r="F465" s="25" t="s">
        <v>356</v>
      </c>
      <c r="G465" s="25"/>
      <c r="H465" s="21" t="s">
        <v>5</v>
      </c>
      <c r="I465" s="21" t="s">
        <v>22</v>
      </c>
      <c r="J465" s="21" t="s">
        <v>22</v>
      </c>
      <c r="K465" s="7" t="s">
        <v>29</v>
      </c>
      <c r="L465" s="25" t="s">
        <v>70</v>
      </c>
      <c r="M465" s="25" t="s">
        <v>530</v>
      </c>
      <c r="N465" s="8" t="s">
        <v>352</v>
      </c>
      <c r="O465" s="25" t="s">
        <v>262</v>
      </c>
      <c r="P465" s="7"/>
      <c r="Q465" s="7"/>
      <c r="R465" s="7"/>
      <c r="S465" s="7"/>
      <c r="T465" s="7">
        <v>2005</v>
      </c>
      <c r="U465" s="7">
        <v>2050</v>
      </c>
      <c r="V465" s="9" t="s">
        <v>0</v>
      </c>
      <c r="W465" s="9"/>
      <c r="X465" s="7"/>
      <c r="Y465" s="7"/>
      <c r="Z465" s="7"/>
    </row>
    <row r="466" spans="1:26" hidden="1">
      <c r="A466" s="77" t="s">
        <v>529</v>
      </c>
      <c r="B466" s="40" t="s">
        <v>8</v>
      </c>
      <c r="C466" s="40">
        <v>1</v>
      </c>
      <c r="D466" s="10">
        <v>150</v>
      </c>
      <c r="E466" s="32">
        <f t="shared" si="1"/>
        <v>150</v>
      </c>
      <c r="F466" s="40" t="s">
        <v>356</v>
      </c>
      <c r="G466" s="40"/>
      <c r="H466" s="20" t="s">
        <v>5</v>
      </c>
      <c r="I466" s="20" t="s">
        <v>22</v>
      </c>
      <c r="J466" s="20" t="s">
        <v>22</v>
      </c>
      <c r="K466" s="10" t="s">
        <v>29</v>
      </c>
      <c r="L466" s="40" t="s">
        <v>70</v>
      </c>
      <c r="M466" s="40" t="s">
        <v>528</v>
      </c>
      <c r="N466" s="11" t="s">
        <v>352</v>
      </c>
      <c r="O466" s="40" t="s">
        <v>262</v>
      </c>
      <c r="P466" s="10"/>
      <c r="Q466" s="10"/>
      <c r="R466" s="10"/>
      <c r="S466" s="10"/>
      <c r="T466" s="10">
        <v>2005</v>
      </c>
      <c r="U466" s="10">
        <v>2050</v>
      </c>
      <c r="V466" s="12" t="s">
        <v>0</v>
      </c>
      <c r="W466" s="12"/>
      <c r="X466" s="10"/>
      <c r="Y466" s="10"/>
      <c r="Z466" s="10"/>
    </row>
    <row r="467" spans="1:26" hidden="1">
      <c r="A467" s="71" t="s">
        <v>527</v>
      </c>
      <c r="B467" s="7" t="s">
        <v>25</v>
      </c>
      <c r="C467" s="7">
        <v>1</v>
      </c>
      <c r="D467" s="7">
        <f>107*1.13</f>
        <v>120.90999999999998</v>
      </c>
      <c r="E467" s="31">
        <f t="shared" si="1"/>
        <v>120.90999999999998</v>
      </c>
      <c r="F467" s="7" t="s">
        <v>184</v>
      </c>
      <c r="G467" s="7" t="s">
        <v>525</v>
      </c>
      <c r="H467" s="21" t="s">
        <v>5</v>
      </c>
      <c r="I467" s="21" t="s">
        <v>22</v>
      </c>
      <c r="J467" s="21" t="s">
        <v>22</v>
      </c>
      <c r="K467" s="7" t="s">
        <v>21</v>
      </c>
      <c r="L467" s="7" t="s">
        <v>70</v>
      </c>
      <c r="M467" s="7" t="s">
        <v>525</v>
      </c>
      <c r="N467" s="8">
        <v>3735545</v>
      </c>
      <c r="O467" s="7" t="s">
        <v>500</v>
      </c>
      <c r="P467" s="18">
        <v>42934</v>
      </c>
      <c r="Q467" s="7" t="s">
        <v>289</v>
      </c>
      <c r="R467" s="7" t="s">
        <v>524</v>
      </c>
      <c r="S467" s="7"/>
      <c r="T467" s="7">
        <v>2017</v>
      </c>
      <c r="U467" s="7">
        <f>T467+10</f>
        <v>2027</v>
      </c>
      <c r="V467" s="9" t="s">
        <v>0</v>
      </c>
      <c r="W467" s="9"/>
      <c r="X467" s="7"/>
      <c r="Y467" s="7"/>
      <c r="Z467" s="7"/>
    </row>
    <row r="468" spans="1:26" hidden="1">
      <c r="A468" s="72" t="s">
        <v>526</v>
      </c>
      <c r="B468" s="10" t="s">
        <v>25</v>
      </c>
      <c r="C468" s="10">
        <v>1</v>
      </c>
      <c r="D468" s="10">
        <f>107*1.13</f>
        <v>120.90999999999998</v>
      </c>
      <c r="E468" s="32">
        <f t="shared" si="1"/>
        <v>120.90999999999998</v>
      </c>
      <c r="F468" s="10" t="s">
        <v>184</v>
      </c>
      <c r="G468" s="10" t="s">
        <v>525</v>
      </c>
      <c r="H468" s="20" t="s">
        <v>5</v>
      </c>
      <c r="I468" s="20" t="s">
        <v>22</v>
      </c>
      <c r="J468" s="20" t="s">
        <v>22</v>
      </c>
      <c r="K468" s="10" t="s">
        <v>21</v>
      </c>
      <c r="L468" s="10" t="s">
        <v>70</v>
      </c>
      <c r="M468" s="10" t="s">
        <v>525</v>
      </c>
      <c r="N468" s="11">
        <v>3736203</v>
      </c>
      <c r="O468" s="10" t="s">
        <v>500</v>
      </c>
      <c r="P468" s="13">
        <v>42934</v>
      </c>
      <c r="Q468" s="10" t="s">
        <v>289</v>
      </c>
      <c r="R468" s="10" t="s">
        <v>524</v>
      </c>
      <c r="S468" s="10"/>
      <c r="T468" s="10">
        <v>2017</v>
      </c>
      <c r="U468" s="10">
        <f>T468+10</f>
        <v>2027</v>
      </c>
      <c r="V468" s="12" t="s">
        <v>0</v>
      </c>
      <c r="W468" s="12"/>
      <c r="X468" s="10"/>
      <c r="Y468" s="10"/>
      <c r="Z468" s="10"/>
    </row>
    <row r="469" spans="1:26" ht="18" hidden="1" customHeight="1">
      <c r="A469" s="71" t="s">
        <v>523</v>
      </c>
      <c r="B469" s="7" t="s">
        <v>357</v>
      </c>
      <c r="C469" s="7">
        <v>1</v>
      </c>
      <c r="D469" s="7">
        <v>350</v>
      </c>
      <c r="E469" s="31">
        <f t="shared" ref="E469:E500" si="3">D469*C469</f>
        <v>350</v>
      </c>
      <c r="F469" s="7" t="s">
        <v>522</v>
      </c>
      <c r="G469" s="7">
        <v>9015</v>
      </c>
      <c r="H469" s="7" t="s">
        <v>5</v>
      </c>
      <c r="I469" s="7" t="s">
        <v>5</v>
      </c>
      <c r="J469" s="25" t="s">
        <v>4</v>
      </c>
      <c r="K469" s="25" t="s">
        <v>551</v>
      </c>
      <c r="L469" s="7" t="s">
        <v>11</v>
      </c>
      <c r="M469" s="42" t="s">
        <v>1542</v>
      </c>
      <c r="N469" s="8" t="s">
        <v>192</v>
      </c>
      <c r="O469" s="7" t="s">
        <v>262</v>
      </c>
      <c r="P469" s="18">
        <v>43013</v>
      </c>
      <c r="Q469" s="7" t="s">
        <v>360</v>
      </c>
      <c r="R469" s="7" t="s">
        <v>192</v>
      </c>
      <c r="S469" s="7" t="s">
        <v>1543</v>
      </c>
      <c r="T469" s="7">
        <v>2017</v>
      </c>
      <c r="U469" s="7">
        <f>T469+20</f>
        <v>2037</v>
      </c>
      <c r="V469" s="9" t="s">
        <v>0</v>
      </c>
      <c r="W469" s="9"/>
      <c r="X469" s="7"/>
      <c r="Y469" s="7"/>
      <c r="Z469" s="7"/>
    </row>
    <row r="470" spans="1:26" ht="17" hidden="1">
      <c r="A470" s="72" t="s">
        <v>521</v>
      </c>
      <c r="B470" s="10" t="s">
        <v>25</v>
      </c>
      <c r="C470" s="10">
        <v>1</v>
      </c>
      <c r="D470" s="10">
        <v>1</v>
      </c>
      <c r="E470" s="10">
        <f t="shared" si="3"/>
        <v>1</v>
      </c>
      <c r="F470" s="10" t="s">
        <v>107</v>
      </c>
      <c r="G470" s="10" t="s">
        <v>520</v>
      </c>
      <c r="H470" s="40" t="s">
        <v>5</v>
      </c>
      <c r="I470" s="40" t="s">
        <v>5</v>
      </c>
      <c r="J470" s="40" t="s">
        <v>519</v>
      </c>
      <c r="K470" s="10" t="s">
        <v>519</v>
      </c>
      <c r="L470" s="10" t="s">
        <v>110</v>
      </c>
      <c r="M470" s="43" t="s">
        <v>518</v>
      </c>
      <c r="N470" s="11"/>
      <c r="O470" s="10" t="s">
        <v>0</v>
      </c>
      <c r="P470" s="13"/>
      <c r="Q470" s="10"/>
      <c r="R470" s="10"/>
      <c r="S470" s="10"/>
      <c r="T470" s="10"/>
      <c r="U470" s="10">
        <v>2015</v>
      </c>
      <c r="V470" s="12" t="s">
        <v>0</v>
      </c>
      <c r="W470" s="10"/>
      <c r="X470" s="10"/>
      <c r="Y470" s="10"/>
      <c r="Z470" s="10"/>
    </row>
    <row r="471" spans="1:26" hidden="1">
      <c r="A471" s="71" t="s">
        <v>517</v>
      </c>
      <c r="B471" s="7" t="s">
        <v>25</v>
      </c>
      <c r="C471" s="7">
        <v>1</v>
      </c>
      <c r="D471" s="7">
        <v>1905</v>
      </c>
      <c r="E471" s="31">
        <f t="shared" si="3"/>
        <v>1905</v>
      </c>
      <c r="F471" s="7" t="s">
        <v>107</v>
      </c>
      <c r="G471" s="7" t="s">
        <v>516</v>
      </c>
      <c r="H471" s="21" t="s">
        <v>5</v>
      </c>
      <c r="I471" s="21" t="s">
        <v>22</v>
      </c>
      <c r="J471" s="21" t="s">
        <v>22</v>
      </c>
      <c r="K471" s="7" t="s">
        <v>40</v>
      </c>
      <c r="L471" s="7" t="s">
        <v>110</v>
      </c>
      <c r="M471" s="7" t="s">
        <v>515</v>
      </c>
      <c r="N471" s="8" t="s">
        <v>514</v>
      </c>
      <c r="O471" s="7" t="s">
        <v>0</v>
      </c>
      <c r="P471" s="18">
        <v>43012</v>
      </c>
      <c r="Q471" s="7" t="s">
        <v>107</v>
      </c>
      <c r="R471" s="7"/>
      <c r="S471" s="7" t="s">
        <v>513</v>
      </c>
      <c r="T471" s="7">
        <v>2017</v>
      </c>
      <c r="U471" s="7">
        <f>T471+5</f>
        <v>2022</v>
      </c>
      <c r="V471" s="9" t="s">
        <v>0</v>
      </c>
      <c r="W471" s="9"/>
      <c r="X471" s="7"/>
      <c r="Y471" s="7"/>
      <c r="Z471" s="7"/>
    </row>
    <row r="472" spans="1:26" hidden="1">
      <c r="A472" s="72" t="s">
        <v>512</v>
      </c>
      <c r="B472" s="10" t="s">
        <v>357</v>
      </c>
      <c r="C472" s="10">
        <v>30</v>
      </c>
      <c r="D472" s="10">
        <v>175</v>
      </c>
      <c r="E472" s="32">
        <f t="shared" si="3"/>
        <v>5250</v>
      </c>
      <c r="F472" s="10" t="s">
        <v>377</v>
      </c>
      <c r="G472" s="10" t="s">
        <v>511</v>
      </c>
      <c r="H472" s="20" t="s">
        <v>5</v>
      </c>
      <c r="I472" s="20" t="s">
        <v>5</v>
      </c>
      <c r="J472" s="20" t="s">
        <v>270</v>
      </c>
      <c r="K472" s="10" t="s">
        <v>393</v>
      </c>
      <c r="L472" s="10" t="s">
        <v>362</v>
      </c>
      <c r="M472" s="10" t="s">
        <v>510</v>
      </c>
      <c r="N472" s="11"/>
      <c r="O472" s="10" t="s">
        <v>262</v>
      </c>
      <c r="P472" s="13">
        <v>43012</v>
      </c>
      <c r="Q472" s="10" t="s">
        <v>360</v>
      </c>
      <c r="R472" s="10" t="s">
        <v>192</v>
      </c>
      <c r="S472" s="10" t="s">
        <v>509</v>
      </c>
      <c r="T472" s="10">
        <v>2017</v>
      </c>
      <c r="U472" s="10">
        <f>T472+10</f>
        <v>2027</v>
      </c>
      <c r="V472" s="12" t="s">
        <v>0</v>
      </c>
      <c r="W472" s="12"/>
      <c r="X472" s="10"/>
      <c r="Y472" s="10"/>
      <c r="Z472" s="10"/>
    </row>
    <row r="473" spans="1:26" hidden="1">
      <c r="A473" s="71" t="s">
        <v>508</v>
      </c>
      <c r="B473" s="7" t="s">
        <v>357</v>
      </c>
      <c r="C473" s="7">
        <v>9</v>
      </c>
      <c r="D473" s="7">
        <v>850</v>
      </c>
      <c r="E473" s="31">
        <f t="shared" si="3"/>
        <v>7650</v>
      </c>
      <c r="F473" s="7" t="s">
        <v>365</v>
      </c>
      <c r="G473" s="7" t="s">
        <v>409</v>
      </c>
      <c r="H473" s="21" t="s">
        <v>5</v>
      </c>
      <c r="I473" s="21" t="s">
        <v>5</v>
      </c>
      <c r="J473" s="21" t="s">
        <v>270</v>
      </c>
      <c r="K473" s="7" t="s">
        <v>507</v>
      </c>
      <c r="L473" s="7" t="s">
        <v>362</v>
      </c>
      <c r="M473" s="7" t="s">
        <v>411</v>
      </c>
      <c r="N473" s="8" t="s">
        <v>192</v>
      </c>
      <c r="O473" s="7" t="s">
        <v>262</v>
      </c>
      <c r="P473" s="18">
        <v>43012</v>
      </c>
      <c r="Q473" s="7" t="s">
        <v>360</v>
      </c>
      <c r="R473" s="7" t="s">
        <v>192</v>
      </c>
      <c r="S473" s="7" t="s">
        <v>506</v>
      </c>
      <c r="T473" s="7">
        <v>2017</v>
      </c>
      <c r="U473" s="7">
        <f>T473+10</f>
        <v>2027</v>
      </c>
      <c r="V473" s="9" t="s">
        <v>0</v>
      </c>
      <c r="W473" s="9"/>
      <c r="X473" s="7"/>
      <c r="Y473" s="7"/>
      <c r="Z473" s="7"/>
    </row>
    <row r="474" spans="1:26" hidden="1">
      <c r="A474" s="72" t="s">
        <v>505</v>
      </c>
      <c r="B474" s="10" t="s">
        <v>357</v>
      </c>
      <c r="C474" s="10">
        <v>1</v>
      </c>
      <c r="D474" s="10">
        <f>101/0.8</f>
        <v>126.25</v>
      </c>
      <c r="E474" s="32">
        <f t="shared" si="3"/>
        <v>126.25</v>
      </c>
      <c r="F474" s="10" t="s">
        <v>377</v>
      </c>
      <c r="G474" s="10" t="s">
        <v>504</v>
      </c>
      <c r="H474" s="20" t="s">
        <v>5</v>
      </c>
      <c r="I474" s="20" t="s">
        <v>22</v>
      </c>
      <c r="J474" s="20" t="s">
        <v>22</v>
      </c>
      <c r="K474" s="10" t="s">
        <v>40</v>
      </c>
      <c r="L474" s="10" t="s">
        <v>11</v>
      </c>
      <c r="M474" s="10" t="s">
        <v>503</v>
      </c>
      <c r="N474" s="11"/>
      <c r="O474" s="10" t="s">
        <v>262</v>
      </c>
      <c r="P474" s="13">
        <v>43012</v>
      </c>
      <c r="Q474" s="10" t="s">
        <v>360</v>
      </c>
      <c r="R474" s="10" t="s">
        <v>192</v>
      </c>
      <c r="S474" s="10"/>
      <c r="T474" s="10">
        <v>2017</v>
      </c>
      <c r="U474" s="10">
        <f>T474+10</f>
        <v>2027</v>
      </c>
      <c r="V474" s="12" t="s">
        <v>0</v>
      </c>
      <c r="W474" s="12"/>
      <c r="X474" s="10"/>
      <c r="Y474" s="10"/>
      <c r="Z474" s="10"/>
    </row>
    <row r="475" spans="1:26" hidden="1">
      <c r="A475" s="71" t="s">
        <v>502</v>
      </c>
      <c r="B475" s="7" t="s">
        <v>357</v>
      </c>
      <c r="C475" s="7">
        <v>1</v>
      </c>
      <c r="D475" s="7">
        <f>580/0.8</f>
        <v>725</v>
      </c>
      <c r="E475" s="31">
        <f t="shared" si="3"/>
        <v>725</v>
      </c>
      <c r="F475" s="7" t="s">
        <v>377</v>
      </c>
      <c r="G475" s="7" t="s">
        <v>501</v>
      </c>
      <c r="H475" s="7" t="s">
        <v>5</v>
      </c>
      <c r="I475" s="7" t="s">
        <v>5</v>
      </c>
      <c r="J475" s="25" t="s">
        <v>4</v>
      </c>
      <c r="K475" s="25" t="s">
        <v>551</v>
      </c>
      <c r="L475" s="7" t="s">
        <v>11</v>
      </c>
      <c r="M475" s="7" t="s">
        <v>1606</v>
      </c>
      <c r="N475" s="8" t="s">
        <v>192</v>
      </c>
      <c r="O475" s="7" t="s">
        <v>262</v>
      </c>
      <c r="P475" s="18">
        <v>43012</v>
      </c>
      <c r="Q475" s="7" t="s">
        <v>360</v>
      </c>
      <c r="R475" s="7" t="s">
        <v>192</v>
      </c>
      <c r="S475" s="7"/>
      <c r="T475" s="7">
        <v>2017</v>
      </c>
      <c r="U475" s="7">
        <f>T475+10</f>
        <v>2027</v>
      </c>
      <c r="V475" s="9" t="s">
        <v>0</v>
      </c>
      <c r="W475" s="9"/>
      <c r="X475" s="7"/>
      <c r="Y475" s="7"/>
      <c r="Z475" s="7"/>
    </row>
    <row r="476" spans="1:26" hidden="1">
      <c r="A476" s="72"/>
      <c r="B476" s="10" t="s">
        <v>25</v>
      </c>
      <c r="C476" s="10">
        <v>1</v>
      </c>
      <c r="D476" s="10">
        <v>144.08000000000001</v>
      </c>
      <c r="E476" s="32">
        <f t="shared" si="3"/>
        <v>144.08000000000001</v>
      </c>
      <c r="F476" s="10" t="s">
        <v>417</v>
      </c>
      <c r="G476" s="10"/>
      <c r="H476" s="20" t="s">
        <v>5</v>
      </c>
      <c r="I476" s="20" t="s">
        <v>22</v>
      </c>
      <c r="J476" s="20" t="s">
        <v>22</v>
      </c>
      <c r="K476" s="10" t="s">
        <v>22</v>
      </c>
      <c r="L476" s="10" t="s">
        <v>39</v>
      </c>
      <c r="M476" s="10" t="s">
        <v>499</v>
      </c>
      <c r="N476" s="11"/>
      <c r="O476" s="10" t="s">
        <v>262</v>
      </c>
      <c r="P476" s="13">
        <v>43024</v>
      </c>
      <c r="Q476" s="10" t="s">
        <v>414</v>
      </c>
      <c r="R476" s="10" t="s">
        <v>498</v>
      </c>
      <c r="S476" s="10"/>
      <c r="T476" s="10">
        <v>2017</v>
      </c>
      <c r="U476" s="10">
        <f>T476+15</f>
        <v>2032</v>
      </c>
      <c r="V476" s="12" t="s">
        <v>0</v>
      </c>
      <c r="W476" s="12"/>
      <c r="X476" s="10"/>
      <c r="Y476" s="10"/>
      <c r="Z476" s="10"/>
    </row>
    <row r="477" spans="1:26" hidden="1">
      <c r="A477" s="71" t="s">
        <v>497</v>
      </c>
      <c r="B477" s="7" t="s">
        <v>25</v>
      </c>
      <c r="C477" s="7">
        <v>1</v>
      </c>
      <c r="D477" s="7">
        <v>141.82</v>
      </c>
      <c r="E477" s="31">
        <f t="shared" si="3"/>
        <v>141.82</v>
      </c>
      <c r="F477" s="7" t="s">
        <v>184</v>
      </c>
      <c r="G477" s="7" t="s">
        <v>496</v>
      </c>
      <c r="H477" s="21" t="s">
        <v>5</v>
      </c>
      <c r="I477" s="21" t="s">
        <v>22</v>
      </c>
      <c r="J477" s="21" t="s">
        <v>22</v>
      </c>
      <c r="K477" s="7" t="s">
        <v>22</v>
      </c>
      <c r="L477" s="7" t="s">
        <v>11</v>
      </c>
      <c r="M477" s="7" t="s">
        <v>495</v>
      </c>
      <c r="N477" s="8">
        <v>3633314</v>
      </c>
      <c r="O477" s="7" t="s">
        <v>262</v>
      </c>
      <c r="P477" s="18">
        <v>43024</v>
      </c>
      <c r="Q477" s="7" t="s">
        <v>414</v>
      </c>
      <c r="R477" s="7" t="s">
        <v>1601</v>
      </c>
      <c r="S477" s="7"/>
      <c r="T477" s="7">
        <v>2017</v>
      </c>
      <c r="U477" s="7">
        <f>T477+15</f>
        <v>2032</v>
      </c>
      <c r="V477" s="9" t="s">
        <v>0</v>
      </c>
      <c r="W477" s="9"/>
      <c r="X477" s="7"/>
      <c r="Y477" s="7"/>
      <c r="Z477" s="7"/>
    </row>
    <row r="478" spans="1:26" hidden="1">
      <c r="A478" s="72" t="s">
        <v>494</v>
      </c>
      <c r="B478" s="10" t="s">
        <v>25</v>
      </c>
      <c r="C478" s="10">
        <v>1</v>
      </c>
      <c r="D478" s="10">
        <v>100</v>
      </c>
      <c r="E478" s="32">
        <f t="shared" si="3"/>
        <v>100</v>
      </c>
      <c r="F478" s="10" t="s">
        <v>184</v>
      </c>
      <c r="G478" s="10" t="s">
        <v>493</v>
      </c>
      <c r="H478" s="20" t="s">
        <v>5</v>
      </c>
      <c r="I478" s="20" t="s">
        <v>22</v>
      </c>
      <c r="J478" s="20" t="s">
        <v>22</v>
      </c>
      <c r="K478" s="10" t="s">
        <v>22</v>
      </c>
      <c r="L478" s="10" t="s">
        <v>11</v>
      </c>
      <c r="M478" s="10" t="s">
        <v>1511</v>
      </c>
      <c r="N478" s="11">
        <v>6294979</v>
      </c>
      <c r="O478" s="10" t="s">
        <v>262</v>
      </c>
      <c r="P478" s="13"/>
      <c r="Q478" s="10"/>
      <c r="R478" s="10"/>
      <c r="S478" s="10"/>
      <c r="T478" s="10">
        <v>2020</v>
      </c>
      <c r="U478" s="10">
        <f>T478+15</f>
        <v>2035</v>
      </c>
      <c r="V478" s="12" t="s">
        <v>0</v>
      </c>
      <c r="W478" s="12"/>
      <c r="X478" s="10"/>
      <c r="Y478" s="10"/>
      <c r="Z478" s="10"/>
    </row>
    <row r="479" spans="1:26" hidden="1">
      <c r="A479" s="71" t="s">
        <v>492</v>
      </c>
      <c r="B479" s="7" t="s">
        <v>25</v>
      </c>
      <c r="C479" s="7">
        <v>1</v>
      </c>
      <c r="D479" s="7">
        <v>141</v>
      </c>
      <c r="E479" s="31">
        <f t="shared" si="3"/>
        <v>141</v>
      </c>
      <c r="F479" s="7" t="s">
        <v>184</v>
      </c>
      <c r="G479" s="7" t="s">
        <v>491</v>
      </c>
      <c r="H479" s="21" t="s">
        <v>5</v>
      </c>
      <c r="I479" s="21" t="s">
        <v>22</v>
      </c>
      <c r="J479" s="21" t="s">
        <v>22</v>
      </c>
      <c r="K479" s="7" t="s">
        <v>21</v>
      </c>
      <c r="L479" s="7" t="s">
        <v>11</v>
      </c>
      <c r="M479" s="7" t="s">
        <v>1502</v>
      </c>
      <c r="N479" s="8" t="s">
        <v>192</v>
      </c>
      <c r="O479" s="7" t="s">
        <v>262</v>
      </c>
      <c r="P479" s="18">
        <v>43009</v>
      </c>
      <c r="Q479" s="7" t="s">
        <v>414</v>
      </c>
      <c r="R479" s="7" t="s">
        <v>1602</v>
      </c>
      <c r="S479" s="7"/>
      <c r="T479" s="7">
        <v>2017</v>
      </c>
      <c r="U479" s="7">
        <f>T479+15</f>
        <v>2032</v>
      </c>
      <c r="V479" s="9" t="s">
        <v>0</v>
      </c>
      <c r="W479" s="9"/>
      <c r="X479" s="7"/>
      <c r="Y479" s="7"/>
      <c r="Z479" s="7"/>
    </row>
    <row r="480" spans="1:26" hidden="1">
      <c r="A480" s="77" t="s">
        <v>490</v>
      </c>
      <c r="B480" s="10" t="s">
        <v>8</v>
      </c>
      <c r="C480" s="10">
        <v>1</v>
      </c>
      <c r="D480" s="49">
        <v>688.17</v>
      </c>
      <c r="E480" s="50">
        <f>Table2[[#This Row],[UnitValue]]*Table2[[#This Row],[Qty]]</f>
        <v>688.17</v>
      </c>
      <c r="F480" s="10" t="s">
        <v>489</v>
      </c>
      <c r="G480" s="10" t="s">
        <v>488</v>
      </c>
      <c r="H480" s="20" t="s">
        <v>114</v>
      </c>
      <c r="I480" s="20">
        <v>1</v>
      </c>
      <c r="J480" s="20" t="s">
        <v>5</v>
      </c>
      <c r="K480" s="20" t="s">
        <v>113</v>
      </c>
      <c r="L480" s="10" t="s">
        <v>154</v>
      </c>
      <c r="M480" s="10" t="s">
        <v>487</v>
      </c>
      <c r="N480" s="11" t="s">
        <v>486</v>
      </c>
      <c r="O480" s="10" t="s">
        <v>262</v>
      </c>
      <c r="P480" s="13">
        <v>43068</v>
      </c>
      <c r="Q480" s="10" t="s">
        <v>485</v>
      </c>
      <c r="R480" s="10"/>
      <c r="S480" s="10"/>
      <c r="T480" s="10">
        <v>2017</v>
      </c>
      <c r="U480" s="10">
        <f>T480+10</f>
        <v>2027</v>
      </c>
      <c r="V480" s="12" t="s">
        <v>0</v>
      </c>
      <c r="W480" s="12"/>
      <c r="X480" s="10"/>
      <c r="Y480" s="10"/>
      <c r="Z480" s="10"/>
    </row>
    <row r="481" spans="1:26" hidden="1">
      <c r="A481" s="7" t="s">
        <v>484</v>
      </c>
      <c r="B481" s="7" t="s">
        <v>8</v>
      </c>
      <c r="C481" s="7">
        <v>1</v>
      </c>
      <c r="D481" s="7">
        <v>69</v>
      </c>
      <c r="E481" s="7">
        <f t="shared" si="3"/>
        <v>69</v>
      </c>
      <c r="F481" s="7" t="s">
        <v>479</v>
      </c>
      <c r="G481" s="44" t="s">
        <v>483</v>
      </c>
      <c r="H481" s="21" t="s">
        <v>5</v>
      </c>
      <c r="I481" s="21" t="s">
        <v>22</v>
      </c>
      <c r="J481" s="21" t="s">
        <v>22</v>
      </c>
      <c r="K481" s="7" t="s">
        <v>40</v>
      </c>
      <c r="L481" s="25" t="s">
        <v>39</v>
      </c>
      <c r="M481" s="7" t="s">
        <v>482</v>
      </c>
      <c r="N481" s="25" t="s">
        <v>481</v>
      </c>
      <c r="O481" s="25" t="s">
        <v>262</v>
      </c>
      <c r="P481" s="18">
        <v>43054</v>
      </c>
      <c r="Q481" s="7" t="s">
        <v>289</v>
      </c>
      <c r="R481" s="7" t="s">
        <v>452</v>
      </c>
      <c r="S481" s="7" t="s">
        <v>451</v>
      </c>
      <c r="T481" s="7">
        <v>2017</v>
      </c>
      <c r="U481" s="7">
        <f>T481+10</f>
        <v>2027</v>
      </c>
      <c r="V481" s="9" t="s">
        <v>0</v>
      </c>
      <c r="W481" s="9"/>
      <c r="X481" s="7"/>
      <c r="Y481" s="7"/>
      <c r="Z481" s="7"/>
    </row>
    <row r="482" spans="1:26" hidden="1">
      <c r="A482" s="10" t="s">
        <v>480</v>
      </c>
      <c r="B482" s="10" t="s">
        <v>8</v>
      </c>
      <c r="C482" s="10">
        <v>1</v>
      </c>
      <c r="D482" s="10">
        <v>79</v>
      </c>
      <c r="E482" s="10">
        <f t="shared" si="3"/>
        <v>79</v>
      </c>
      <c r="F482" s="10" t="s">
        <v>479</v>
      </c>
      <c r="G482" s="10" t="s">
        <v>478</v>
      </c>
      <c r="H482" s="20" t="s">
        <v>5</v>
      </c>
      <c r="I482" s="20" t="s">
        <v>22</v>
      </c>
      <c r="J482" s="20" t="s">
        <v>22</v>
      </c>
      <c r="K482" s="10" t="s">
        <v>40</v>
      </c>
      <c r="L482" s="40" t="s">
        <v>167</v>
      </c>
      <c r="M482" s="10" t="s">
        <v>477</v>
      </c>
      <c r="N482" s="11" t="s">
        <v>352</v>
      </c>
      <c r="O482" s="40" t="s">
        <v>262</v>
      </c>
      <c r="P482" s="13">
        <v>43054</v>
      </c>
      <c r="Q482" s="10" t="s">
        <v>289</v>
      </c>
      <c r="R482" s="10" t="s">
        <v>452</v>
      </c>
      <c r="S482" s="10" t="s">
        <v>451</v>
      </c>
      <c r="T482" s="10">
        <v>2017</v>
      </c>
      <c r="U482" s="10">
        <f>T482+10</f>
        <v>2027</v>
      </c>
      <c r="V482" s="12" t="s">
        <v>0</v>
      </c>
      <c r="W482" s="12"/>
      <c r="X482" s="10"/>
      <c r="Y482" s="10"/>
      <c r="Z482" s="10"/>
    </row>
    <row r="483" spans="1:26" hidden="1">
      <c r="A483" s="7" t="s">
        <v>476</v>
      </c>
      <c r="B483" s="7" t="s">
        <v>8</v>
      </c>
      <c r="C483" s="7">
        <v>1</v>
      </c>
      <c r="D483" s="7">
        <v>6375</v>
      </c>
      <c r="E483" s="7">
        <f t="shared" si="3"/>
        <v>6375</v>
      </c>
      <c r="F483" s="7" t="s">
        <v>170</v>
      </c>
      <c r="G483" s="25" t="s">
        <v>344</v>
      </c>
      <c r="H483" s="21" t="s">
        <v>5</v>
      </c>
      <c r="I483" s="21" t="s">
        <v>22</v>
      </c>
      <c r="J483" s="21" t="s">
        <v>22</v>
      </c>
      <c r="K483" s="7" t="s">
        <v>29</v>
      </c>
      <c r="L483" s="25" t="s">
        <v>167</v>
      </c>
      <c r="M483" s="45" t="s">
        <v>343</v>
      </c>
      <c r="N483" s="25" t="s">
        <v>475</v>
      </c>
      <c r="O483" s="25" t="s">
        <v>262</v>
      </c>
      <c r="P483" s="18">
        <v>43054</v>
      </c>
      <c r="Q483" s="7" t="s">
        <v>289</v>
      </c>
      <c r="R483" s="7" t="s">
        <v>452</v>
      </c>
      <c r="S483" s="7" t="s">
        <v>451</v>
      </c>
      <c r="T483" s="7">
        <v>2017</v>
      </c>
      <c r="U483" s="7">
        <f>T483+15</f>
        <v>2032</v>
      </c>
      <c r="V483" s="9" t="s">
        <v>0</v>
      </c>
      <c r="W483" s="9"/>
      <c r="X483" s="7"/>
      <c r="Y483" s="7"/>
      <c r="Z483" s="7"/>
    </row>
    <row r="484" spans="1:26" hidden="1">
      <c r="A484" s="10" t="s">
        <v>474</v>
      </c>
      <c r="B484" s="10" t="s">
        <v>8</v>
      </c>
      <c r="C484" s="10">
        <v>1</v>
      </c>
      <c r="D484" s="10">
        <v>560</v>
      </c>
      <c r="E484" s="10">
        <f t="shared" si="3"/>
        <v>560</v>
      </c>
      <c r="F484" s="10" t="s">
        <v>170</v>
      </c>
      <c r="G484" s="40" t="s">
        <v>298</v>
      </c>
      <c r="H484" s="20" t="s">
        <v>5</v>
      </c>
      <c r="I484" s="20" t="s">
        <v>22</v>
      </c>
      <c r="J484" s="20" t="s">
        <v>22</v>
      </c>
      <c r="K484" s="10" t="s">
        <v>40</v>
      </c>
      <c r="L484" s="40" t="s">
        <v>167</v>
      </c>
      <c r="M484" s="46" t="s">
        <v>471</v>
      </c>
      <c r="N484" s="40" t="s">
        <v>473</v>
      </c>
      <c r="O484" s="40" t="s">
        <v>262</v>
      </c>
      <c r="P484" s="13">
        <v>43054</v>
      </c>
      <c r="Q484" s="10" t="s">
        <v>289</v>
      </c>
      <c r="R484" s="10" t="s">
        <v>452</v>
      </c>
      <c r="S484" s="10" t="s">
        <v>451</v>
      </c>
      <c r="T484" s="10">
        <v>2017</v>
      </c>
      <c r="U484" s="10">
        <f>T484+15</f>
        <v>2032</v>
      </c>
      <c r="V484" s="12" t="s">
        <v>0</v>
      </c>
      <c r="W484" s="12"/>
      <c r="X484" s="10"/>
      <c r="Y484" s="10"/>
      <c r="Z484" s="10"/>
    </row>
    <row r="485" spans="1:26" hidden="1">
      <c r="A485" s="7" t="s">
        <v>472</v>
      </c>
      <c r="B485" s="7" t="s">
        <v>8</v>
      </c>
      <c r="C485" s="7">
        <v>1</v>
      </c>
      <c r="D485" s="7">
        <v>560</v>
      </c>
      <c r="E485" s="7">
        <f t="shared" si="3"/>
        <v>560</v>
      </c>
      <c r="F485" s="7" t="s">
        <v>170</v>
      </c>
      <c r="G485" s="25" t="s">
        <v>298</v>
      </c>
      <c r="H485" s="21" t="s">
        <v>5</v>
      </c>
      <c r="I485" s="21" t="s">
        <v>22</v>
      </c>
      <c r="J485" s="21" t="s">
        <v>22</v>
      </c>
      <c r="K485" s="7" t="s">
        <v>40</v>
      </c>
      <c r="L485" s="25" t="s">
        <v>167</v>
      </c>
      <c r="M485" s="45" t="s">
        <v>471</v>
      </c>
      <c r="N485" s="25" t="s">
        <v>470</v>
      </c>
      <c r="O485" s="25" t="s">
        <v>262</v>
      </c>
      <c r="P485" s="18">
        <v>43054</v>
      </c>
      <c r="Q485" s="7" t="s">
        <v>289</v>
      </c>
      <c r="R485" s="7" t="s">
        <v>452</v>
      </c>
      <c r="S485" s="7" t="s">
        <v>451</v>
      </c>
      <c r="T485" s="7">
        <v>2017</v>
      </c>
      <c r="U485" s="7">
        <f>T485+15</f>
        <v>2032</v>
      </c>
      <c r="V485" s="9" t="s">
        <v>0</v>
      </c>
      <c r="W485" s="9"/>
      <c r="X485" s="7"/>
      <c r="Y485" s="7"/>
      <c r="Z485" s="7"/>
    </row>
    <row r="486" spans="1:26" hidden="1">
      <c r="A486" s="10" t="s">
        <v>469</v>
      </c>
      <c r="B486" s="10" t="s">
        <v>8</v>
      </c>
      <c r="C486" s="10">
        <v>1</v>
      </c>
      <c r="D486" s="10">
        <v>470</v>
      </c>
      <c r="E486" s="10">
        <f t="shared" si="3"/>
        <v>470</v>
      </c>
      <c r="F486" s="10" t="s">
        <v>170</v>
      </c>
      <c r="G486" s="40" t="s">
        <v>467</v>
      </c>
      <c r="H486" s="20" t="s">
        <v>5</v>
      </c>
      <c r="I486" s="20" t="s">
        <v>22</v>
      </c>
      <c r="J486" s="20" t="s">
        <v>22</v>
      </c>
      <c r="K486" s="10" t="s">
        <v>29</v>
      </c>
      <c r="L486" s="40" t="s">
        <v>167</v>
      </c>
      <c r="M486" s="46" t="s">
        <v>466</v>
      </c>
      <c r="N486" s="11" t="s">
        <v>352</v>
      </c>
      <c r="O486" s="40" t="s">
        <v>262</v>
      </c>
      <c r="P486" s="13">
        <v>43054</v>
      </c>
      <c r="Q486" s="10" t="s">
        <v>289</v>
      </c>
      <c r="R486" s="10" t="s">
        <v>452</v>
      </c>
      <c r="S486" s="10" t="s">
        <v>451</v>
      </c>
      <c r="T486" s="10">
        <v>2017</v>
      </c>
      <c r="U486" s="10">
        <f>T486+15</f>
        <v>2032</v>
      </c>
      <c r="V486" s="12" t="s">
        <v>0</v>
      </c>
      <c r="W486" s="12"/>
      <c r="X486" s="10"/>
      <c r="Y486" s="10"/>
      <c r="Z486" s="10"/>
    </row>
    <row r="487" spans="1:26" hidden="1">
      <c r="A487" s="7" t="s">
        <v>468</v>
      </c>
      <c r="B487" s="7" t="s">
        <v>8</v>
      </c>
      <c r="C487" s="7">
        <v>1</v>
      </c>
      <c r="D487" s="7">
        <v>470</v>
      </c>
      <c r="E487" s="7">
        <f t="shared" si="3"/>
        <v>470</v>
      </c>
      <c r="F487" s="7" t="s">
        <v>170</v>
      </c>
      <c r="G487" s="25" t="s">
        <v>467</v>
      </c>
      <c r="H487" s="21" t="s">
        <v>5</v>
      </c>
      <c r="I487" s="21" t="s">
        <v>22</v>
      </c>
      <c r="J487" s="21" t="s">
        <v>22</v>
      </c>
      <c r="K487" s="7" t="s">
        <v>29</v>
      </c>
      <c r="L487" s="25" t="s">
        <v>167</v>
      </c>
      <c r="M487" s="45" t="s">
        <v>466</v>
      </c>
      <c r="N487" s="8" t="s">
        <v>352</v>
      </c>
      <c r="O487" s="25" t="s">
        <v>262</v>
      </c>
      <c r="P487" s="18">
        <v>43054</v>
      </c>
      <c r="Q487" s="7" t="s">
        <v>289</v>
      </c>
      <c r="R487" s="7" t="s">
        <v>452</v>
      </c>
      <c r="S487" s="7" t="s">
        <v>451</v>
      </c>
      <c r="T487" s="7">
        <v>2017</v>
      </c>
      <c r="U487" s="7">
        <f>T487+15</f>
        <v>2032</v>
      </c>
      <c r="V487" s="9" t="s">
        <v>0</v>
      </c>
      <c r="W487" s="9"/>
      <c r="X487" s="7"/>
      <c r="Y487" s="7"/>
      <c r="Z487" s="7"/>
    </row>
    <row r="488" spans="1:26" hidden="1">
      <c r="A488" s="10" t="s">
        <v>465</v>
      </c>
      <c r="B488" s="10" t="s">
        <v>8</v>
      </c>
      <c r="C488" s="10">
        <v>1</v>
      </c>
      <c r="D488" s="10">
        <v>120</v>
      </c>
      <c r="E488" s="10">
        <f t="shared" si="3"/>
        <v>120</v>
      </c>
      <c r="F488" s="10" t="s">
        <v>170</v>
      </c>
      <c r="G488" s="10" t="s">
        <v>463</v>
      </c>
      <c r="H488" s="20" t="s">
        <v>5</v>
      </c>
      <c r="I488" s="20" t="s">
        <v>22</v>
      </c>
      <c r="J488" s="20" t="s">
        <v>22</v>
      </c>
      <c r="K488" s="10" t="s">
        <v>29</v>
      </c>
      <c r="L488" s="40" t="s">
        <v>167</v>
      </c>
      <c r="M488" s="10" t="s">
        <v>462</v>
      </c>
      <c r="N488" s="11" t="s">
        <v>352</v>
      </c>
      <c r="O488" s="40" t="s">
        <v>262</v>
      </c>
      <c r="P488" s="13">
        <v>43054</v>
      </c>
      <c r="Q488" s="10" t="s">
        <v>289</v>
      </c>
      <c r="R488" s="10" t="s">
        <v>452</v>
      </c>
      <c r="S488" s="10" t="s">
        <v>451</v>
      </c>
      <c r="T488" s="10">
        <v>2017</v>
      </c>
      <c r="U488" s="10">
        <f>T488+25</f>
        <v>2042</v>
      </c>
      <c r="V488" s="12" t="s">
        <v>0</v>
      </c>
      <c r="W488" s="12"/>
      <c r="X488" s="10"/>
      <c r="Y488" s="10"/>
      <c r="Z488" s="10"/>
    </row>
    <row r="489" spans="1:26" hidden="1">
      <c r="A489" s="7" t="s">
        <v>464</v>
      </c>
      <c r="B489" s="7" t="s">
        <v>8</v>
      </c>
      <c r="C489" s="7">
        <v>1</v>
      </c>
      <c r="D489" s="7">
        <v>120</v>
      </c>
      <c r="E489" s="7">
        <f t="shared" si="3"/>
        <v>120</v>
      </c>
      <c r="F489" s="7" t="s">
        <v>170</v>
      </c>
      <c r="G489" s="7" t="s">
        <v>463</v>
      </c>
      <c r="H489" s="21" t="s">
        <v>5</v>
      </c>
      <c r="I489" s="21" t="s">
        <v>22</v>
      </c>
      <c r="J489" s="21" t="s">
        <v>22</v>
      </c>
      <c r="K489" s="7" t="s">
        <v>29</v>
      </c>
      <c r="L489" s="25" t="s">
        <v>167</v>
      </c>
      <c r="M489" s="7" t="s">
        <v>462</v>
      </c>
      <c r="N489" s="8" t="s">
        <v>352</v>
      </c>
      <c r="O489" s="25" t="s">
        <v>262</v>
      </c>
      <c r="P489" s="18">
        <v>43054</v>
      </c>
      <c r="Q489" s="7" t="s">
        <v>289</v>
      </c>
      <c r="R489" s="7" t="s">
        <v>452</v>
      </c>
      <c r="S489" s="7" t="s">
        <v>451</v>
      </c>
      <c r="T489" s="7">
        <v>2017</v>
      </c>
      <c r="U489" s="7">
        <f>T489+25</f>
        <v>2042</v>
      </c>
      <c r="V489" s="9" t="s">
        <v>0</v>
      </c>
      <c r="W489" s="9"/>
      <c r="X489" s="7"/>
      <c r="Y489" s="7"/>
      <c r="Z489" s="7"/>
    </row>
    <row r="490" spans="1:26" hidden="1">
      <c r="A490" s="10" t="s">
        <v>461</v>
      </c>
      <c r="B490" s="10" t="s">
        <v>8</v>
      </c>
      <c r="C490" s="10">
        <v>1</v>
      </c>
      <c r="D490" s="10">
        <v>275</v>
      </c>
      <c r="E490" s="10">
        <f t="shared" si="3"/>
        <v>275</v>
      </c>
      <c r="F490" s="10" t="s">
        <v>170</v>
      </c>
      <c r="G490" s="46" t="s">
        <v>291</v>
      </c>
      <c r="H490" s="20" t="s">
        <v>5</v>
      </c>
      <c r="I490" s="20" t="s">
        <v>22</v>
      </c>
      <c r="J490" s="20" t="s">
        <v>22</v>
      </c>
      <c r="K490" s="10" t="s">
        <v>40</v>
      </c>
      <c r="L490" s="40" t="s">
        <v>167</v>
      </c>
      <c r="M490" s="46" t="s">
        <v>459</v>
      </c>
      <c r="N490" s="47" t="s">
        <v>37</v>
      </c>
      <c r="O490" s="40" t="s">
        <v>262</v>
      </c>
      <c r="P490" s="13">
        <v>43054</v>
      </c>
      <c r="Q490" s="10" t="s">
        <v>289</v>
      </c>
      <c r="R490" s="10" t="s">
        <v>452</v>
      </c>
      <c r="S490" s="10" t="s">
        <v>451</v>
      </c>
      <c r="T490" s="10">
        <v>2017</v>
      </c>
      <c r="U490" s="10">
        <f>T490+10</f>
        <v>2027</v>
      </c>
      <c r="V490" s="12" t="s">
        <v>0</v>
      </c>
      <c r="W490" s="12"/>
      <c r="X490" s="10"/>
      <c r="Y490" s="10"/>
      <c r="Z490" s="10"/>
    </row>
    <row r="491" spans="1:26" hidden="1">
      <c r="A491" s="7" t="s">
        <v>460</v>
      </c>
      <c r="B491" s="7" t="s">
        <v>8</v>
      </c>
      <c r="C491" s="7">
        <v>1</v>
      </c>
      <c r="D491" s="7">
        <v>275</v>
      </c>
      <c r="E491" s="7">
        <f t="shared" si="3"/>
        <v>275</v>
      </c>
      <c r="F491" s="7" t="s">
        <v>170</v>
      </c>
      <c r="G491" s="45" t="s">
        <v>291</v>
      </c>
      <c r="H491" s="21" t="s">
        <v>5</v>
      </c>
      <c r="I491" s="21" t="s">
        <v>22</v>
      </c>
      <c r="J491" s="21" t="s">
        <v>22</v>
      </c>
      <c r="K491" s="7" t="s">
        <v>40</v>
      </c>
      <c r="L491" s="25" t="s">
        <v>167</v>
      </c>
      <c r="M491" s="45" t="s">
        <v>459</v>
      </c>
      <c r="N491" s="48" t="s">
        <v>37</v>
      </c>
      <c r="O491" s="25" t="s">
        <v>262</v>
      </c>
      <c r="P491" s="18">
        <v>43054</v>
      </c>
      <c r="Q491" s="7" t="s">
        <v>289</v>
      </c>
      <c r="R491" s="7" t="s">
        <v>452</v>
      </c>
      <c r="S491" s="7" t="s">
        <v>451</v>
      </c>
      <c r="T491" s="7">
        <v>2017</v>
      </c>
      <c r="U491" s="7">
        <f>T491+10</f>
        <v>2027</v>
      </c>
      <c r="V491" s="9" t="s">
        <v>0</v>
      </c>
      <c r="W491" s="9"/>
      <c r="X491" s="7"/>
      <c r="Y491" s="7"/>
      <c r="Z491" s="7"/>
    </row>
    <row r="492" spans="1:26" hidden="1">
      <c r="A492" s="40" t="s">
        <v>458</v>
      </c>
      <c r="B492" s="10" t="s">
        <v>8</v>
      </c>
      <c r="C492" s="10">
        <v>1</v>
      </c>
      <c r="D492" s="10">
        <v>785</v>
      </c>
      <c r="E492" s="10">
        <f t="shared" si="3"/>
        <v>785</v>
      </c>
      <c r="F492" s="10" t="s">
        <v>170</v>
      </c>
      <c r="G492" s="46" t="s">
        <v>169</v>
      </c>
      <c r="H492" s="20" t="s">
        <v>5</v>
      </c>
      <c r="I492" s="20" t="s">
        <v>22</v>
      </c>
      <c r="J492" s="20" t="s">
        <v>22</v>
      </c>
      <c r="K492" s="10" t="s">
        <v>40</v>
      </c>
      <c r="L492" s="40" t="s">
        <v>167</v>
      </c>
      <c r="M492" s="46" t="s">
        <v>457</v>
      </c>
      <c r="N492" s="40" t="s">
        <v>456</v>
      </c>
      <c r="O492" s="40" t="s">
        <v>262</v>
      </c>
      <c r="P492" s="13">
        <v>43054</v>
      </c>
      <c r="Q492" s="10" t="s">
        <v>289</v>
      </c>
      <c r="R492" s="10" t="s">
        <v>452</v>
      </c>
      <c r="S492" s="10" t="s">
        <v>451</v>
      </c>
      <c r="T492" s="10">
        <v>2017</v>
      </c>
      <c r="U492" s="10">
        <f>T492+15</f>
        <v>2032</v>
      </c>
      <c r="V492" s="12" t="s">
        <v>0</v>
      </c>
      <c r="W492" s="12"/>
      <c r="X492" s="10"/>
      <c r="Y492" s="10"/>
      <c r="Z492" s="10"/>
    </row>
    <row r="493" spans="1:26" hidden="1">
      <c r="A493" s="25" t="s">
        <v>455</v>
      </c>
      <c r="B493" s="7" t="s">
        <v>8</v>
      </c>
      <c r="C493" s="7">
        <v>1</v>
      </c>
      <c r="D493" s="7">
        <v>785</v>
      </c>
      <c r="E493" s="7">
        <f t="shared" si="3"/>
        <v>785</v>
      </c>
      <c r="F493" s="7" t="s">
        <v>170</v>
      </c>
      <c r="G493" s="45" t="s">
        <v>169</v>
      </c>
      <c r="H493" s="21" t="s">
        <v>5</v>
      </c>
      <c r="I493" s="21" t="s">
        <v>22</v>
      </c>
      <c r="J493" s="21" t="s">
        <v>22</v>
      </c>
      <c r="K493" s="7" t="s">
        <v>40</v>
      </c>
      <c r="L493" s="25" t="s">
        <v>167</v>
      </c>
      <c r="M493" s="45" t="s">
        <v>454</v>
      </c>
      <c r="N493" s="25" t="s">
        <v>453</v>
      </c>
      <c r="O493" s="25" t="s">
        <v>262</v>
      </c>
      <c r="P493" s="18">
        <v>43054</v>
      </c>
      <c r="Q493" s="7" t="s">
        <v>289</v>
      </c>
      <c r="R493" s="7" t="s">
        <v>452</v>
      </c>
      <c r="S493" s="7" t="s">
        <v>451</v>
      </c>
      <c r="T493" s="7">
        <v>2017</v>
      </c>
      <c r="U493" s="7">
        <f>T493+15</f>
        <v>2032</v>
      </c>
      <c r="V493" s="9" t="s">
        <v>0</v>
      </c>
      <c r="W493" s="9"/>
      <c r="X493" s="7"/>
      <c r="Y493" s="7"/>
      <c r="Z493" s="7"/>
    </row>
    <row r="494" spans="1:26" hidden="1">
      <c r="A494" s="72" t="s">
        <v>450</v>
      </c>
      <c r="B494" s="10" t="s">
        <v>357</v>
      </c>
      <c r="C494" s="10">
        <v>1</v>
      </c>
      <c r="D494" s="49">
        <v>109.95</v>
      </c>
      <c r="E494" s="32">
        <f t="shared" si="3"/>
        <v>109.95</v>
      </c>
      <c r="F494" s="10" t="s">
        <v>443</v>
      </c>
      <c r="G494" s="10" t="s">
        <v>442</v>
      </c>
      <c r="H494" s="20" t="s">
        <v>5</v>
      </c>
      <c r="I494" s="20" t="s">
        <v>5</v>
      </c>
      <c r="J494" s="20" t="s">
        <v>270</v>
      </c>
      <c r="K494" s="10" t="s">
        <v>117</v>
      </c>
      <c r="L494" s="10" t="s">
        <v>362</v>
      </c>
      <c r="M494" s="10" t="s">
        <v>441</v>
      </c>
      <c r="N494" s="11" t="s">
        <v>481</v>
      </c>
      <c r="O494" s="10" t="s">
        <v>262</v>
      </c>
      <c r="P494" s="13">
        <v>43093</v>
      </c>
      <c r="Q494" s="10" t="s">
        <v>414</v>
      </c>
      <c r="R494" s="10" t="s">
        <v>447</v>
      </c>
      <c r="S494" s="10"/>
      <c r="T494" s="10">
        <v>2017</v>
      </c>
      <c r="U494" s="10">
        <f t="shared" ref="U494:U499" si="4">T494+5</f>
        <v>2022</v>
      </c>
      <c r="V494" s="12" t="s">
        <v>0</v>
      </c>
      <c r="W494" s="12"/>
      <c r="X494" s="10"/>
      <c r="Y494" s="10"/>
      <c r="Z494" s="10"/>
    </row>
    <row r="495" spans="1:26" hidden="1">
      <c r="A495" s="71" t="s">
        <v>449</v>
      </c>
      <c r="B495" s="7" t="s">
        <v>357</v>
      </c>
      <c r="C495" s="7">
        <v>1</v>
      </c>
      <c r="D495" s="50">
        <v>109.95</v>
      </c>
      <c r="E495" s="31">
        <f t="shared" si="3"/>
        <v>109.95</v>
      </c>
      <c r="F495" s="7" t="s">
        <v>443</v>
      </c>
      <c r="G495" s="7" t="s">
        <v>442</v>
      </c>
      <c r="H495" s="21" t="s">
        <v>5</v>
      </c>
      <c r="I495" s="21" t="s">
        <v>5</v>
      </c>
      <c r="J495" s="21" t="s">
        <v>270</v>
      </c>
      <c r="K495" s="7" t="s">
        <v>117</v>
      </c>
      <c r="L495" s="7" t="s">
        <v>362</v>
      </c>
      <c r="M495" s="7" t="s">
        <v>441</v>
      </c>
      <c r="N495" s="11" t="s">
        <v>481</v>
      </c>
      <c r="O495" s="7" t="s">
        <v>262</v>
      </c>
      <c r="P495" s="18">
        <v>43093</v>
      </c>
      <c r="Q495" s="7" t="s">
        <v>414</v>
      </c>
      <c r="R495" s="7" t="s">
        <v>447</v>
      </c>
      <c r="S495" s="7"/>
      <c r="T495" s="7">
        <v>2017</v>
      </c>
      <c r="U495" s="7">
        <f t="shared" si="4"/>
        <v>2022</v>
      </c>
      <c r="V495" s="9" t="s">
        <v>0</v>
      </c>
      <c r="W495" s="9"/>
      <c r="X495" s="7"/>
      <c r="Y495" s="7"/>
      <c r="Z495" s="7"/>
    </row>
    <row r="496" spans="1:26" hidden="1">
      <c r="A496" s="72" t="s">
        <v>448</v>
      </c>
      <c r="B496" s="10" t="s">
        <v>357</v>
      </c>
      <c r="C496" s="10">
        <v>1</v>
      </c>
      <c r="D496" s="49">
        <v>109.95</v>
      </c>
      <c r="E496" s="32">
        <f t="shared" si="3"/>
        <v>109.95</v>
      </c>
      <c r="F496" s="10" t="s">
        <v>443</v>
      </c>
      <c r="G496" s="10" t="s">
        <v>442</v>
      </c>
      <c r="H496" s="20" t="s">
        <v>5</v>
      </c>
      <c r="I496" s="20" t="s">
        <v>5</v>
      </c>
      <c r="J496" s="20" t="s">
        <v>270</v>
      </c>
      <c r="K496" s="10" t="s">
        <v>117</v>
      </c>
      <c r="L496" s="10" t="s">
        <v>362</v>
      </c>
      <c r="M496" s="10" t="s">
        <v>441</v>
      </c>
      <c r="N496" s="11" t="s">
        <v>481</v>
      </c>
      <c r="O496" s="10" t="s">
        <v>262</v>
      </c>
      <c r="P496" s="13">
        <v>43093</v>
      </c>
      <c r="Q496" s="10" t="s">
        <v>414</v>
      </c>
      <c r="R496" s="10" t="s">
        <v>447</v>
      </c>
      <c r="S496" s="10"/>
      <c r="T496" s="10">
        <v>2017</v>
      </c>
      <c r="U496" s="10">
        <f t="shared" si="4"/>
        <v>2022</v>
      </c>
      <c r="V496" s="12" t="s">
        <v>0</v>
      </c>
      <c r="W496" s="12"/>
      <c r="X496" s="10"/>
      <c r="Y496" s="10"/>
      <c r="Z496" s="10"/>
    </row>
    <row r="497" spans="1:26" hidden="1">
      <c r="A497" s="71" t="s">
        <v>446</v>
      </c>
      <c r="B497" s="7" t="s">
        <v>357</v>
      </c>
      <c r="C497" s="7">
        <v>1</v>
      </c>
      <c r="D497" s="50">
        <v>109.95</v>
      </c>
      <c r="E497" s="31">
        <f t="shared" si="3"/>
        <v>109.95</v>
      </c>
      <c r="F497" s="7" t="s">
        <v>443</v>
      </c>
      <c r="G497" s="7" t="s">
        <v>442</v>
      </c>
      <c r="H497" s="21" t="s">
        <v>5</v>
      </c>
      <c r="I497" s="21" t="s">
        <v>5</v>
      </c>
      <c r="J497" s="21" t="s">
        <v>270</v>
      </c>
      <c r="K497" s="7" t="s">
        <v>117</v>
      </c>
      <c r="L497" s="7" t="s">
        <v>362</v>
      </c>
      <c r="M497" s="7" t="s">
        <v>441</v>
      </c>
      <c r="N497" s="11" t="s">
        <v>481</v>
      </c>
      <c r="O497" s="7" t="s">
        <v>262</v>
      </c>
      <c r="P497" s="18">
        <v>43096</v>
      </c>
      <c r="Q497" s="7" t="s">
        <v>414</v>
      </c>
      <c r="R497" s="7" t="s">
        <v>440</v>
      </c>
      <c r="S497" s="7"/>
      <c r="T497" s="7">
        <v>2017</v>
      </c>
      <c r="U497" s="7">
        <f t="shared" si="4"/>
        <v>2022</v>
      </c>
      <c r="V497" s="9" t="s">
        <v>0</v>
      </c>
      <c r="W497" s="9"/>
      <c r="X497" s="7"/>
      <c r="Y497" s="7"/>
      <c r="Z497" s="7"/>
    </row>
    <row r="498" spans="1:26" hidden="1">
      <c r="A498" s="72" t="s">
        <v>445</v>
      </c>
      <c r="B498" s="10" t="s">
        <v>357</v>
      </c>
      <c r="C498" s="10">
        <v>1</v>
      </c>
      <c r="D498" s="49">
        <v>109.95</v>
      </c>
      <c r="E498" s="32">
        <f t="shared" si="3"/>
        <v>109.95</v>
      </c>
      <c r="F498" s="10" t="s">
        <v>443</v>
      </c>
      <c r="G498" s="10" t="s">
        <v>442</v>
      </c>
      <c r="H498" s="20" t="s">
        <v>5</v>
      </c>
      <c r="I498" s="20" t="s">
        <v>5</v>
      </c>
      <c r="J498" s="20" t="s">
        <v>270</v>
      </c>
      <c r="K498" s="10" t="s">
        <v>117</v>
      </c>
      <c r="L498" s="10" t="s">
        <v>362</v>
      </c>
      <c r="M498" s="10" t="s">
        <v>441</v>
      </c>
      <c r="N498" s="11" t="s">
        <v>481</v>
      </c>
      <c r="O498" s="10" t="s">
        <v>262</v>
      </c>
      <c r="P498" s="13">
        <v>43096</v>
      </c>
      <c r="Q498" s="10" t="s">
        <v>414</v>
      </c>
      <c r="R498" s="10" t="s">
        <v>440</v>
      </c>
      <c r="S498" s="10"/>
      <c r="T498" s="10">
        <v>2017</v>
      </c>
      <c r="U498" s="10">
        <f t="shared" si="4"/>
        <v>2022</v>
      </c>
      <c r="V498" s="12" t="s">
        <v>0</v>
      </c>
      <c r="W498" s="12"/>
      <c r="X498" s="10"/>
      <c r="Y498" s="10"/>
      <c r="Z498" s="10"/>
    </row>
    <row r="499" spans="1:26" hidden="1">
      <c r="A499" s="71" t="s">
        <v>444</v>
      </c>
      <c r="B499" s="7" t="s">
        <v>357</v>
      </c>
      <c r="C499" s="7">
        <v>1</v>
      </c>
      <c r="D499" s="50">
        <v>109.95</v>
      </c>
      <c r="E499" s="31">
        <f t="shared" si="3"/>
        <v>109.95</v>
      </c>
      <c r="F499" s="7" t="s">
        <v>443</v>
      </c>
      <c r="G499" s="7" t="s">
        <v>442</v>
      </c>
      <c r="H499" s="21" t="s">
        <v>5</v>
      </c>
      <c r="I499" s="21" t="s">
        <v>5</v>
      </c>
      <c r="J499" s="21" t="s">
        <v>270</v>
      </c>
      <c r="K499" s="7" t="s">
        <v>117</v>
      </c>
      <c r="L499" s="7" t="s">
        <v>362</v>
      </c>
      <c r="M499" s="7" t="s">
        <v>441</v>
      </c>
      <c r="N499" s="11" t="s">
        <v>481</v>
      </c>
      <c r="O499" s="7" t="s">
        <v>262</v>
      </c>
      <c r="P499" s="18">
        <v>43096</v>
      </c>
      <c r="Q499" s="7" t="s">
        <v>414</v>
      </c>
      <c r="R499" s="7" t="s">
        <v>440</v>
      </c>
      <c r="S499" s="7"/>
      <c r="T499" s="7">
        <v>2017</v>
      </c>
      <c r="U499" s="7">
        <f t="shared" si="4"/>
        <v>2022</v>
      </c>
      <c r="V499" s="9" t="s">
        <v>0</v>
      </c>
      <c r="W499" s="9"/>
      <c r="X499" s="7"/>
      <c r="Y499" s="7"/>
      <c r="Z499" s="7"/>
    </row>
    <row r="500" spans="1:26" hidden="1">
      <c r="A500" s="72" t="s">
        <v>439</v>
      </c>
      <c r="B500" s="10" t="s">
        <v>357</v>
      </c>
      <c r="C500" s="10">
        <v>1</v>
      </c>
      <c r="D500" s="49">
        <v>90.82</v>
      </c>
      <c r="E500" s="32">
        <f t="shared" si="3"/>
        <v>90.82</v>
      </c>
      <c r="F500" s="10" t="s">
        <v>435</v>
      </c>
      <c r="G500" s="10" t="s">
        <v>434</v>
      </c>
      <c r="H500" s="20" t="s">
        <v>5</v>
      </c>
      <c r="I500" s="20" t="s">
        <v>5</v>
      </c>
      <c r="J500" s="20" t="s">
        <v>270</v>
      </c>
      <c r="K500" s="10" t="s">
        <v>117</v>
      </c>
      <c r="L500" s="10" t="s">
        <v>39</v>
      </c>
      <c r="M500" s="10" t="s">
        <v>433</v>
      </c>
      <c r="N500" s="8" t="s">
        <v>37</v>
      </c>
      <c r="O500" s="10" t="s">
        <v>262</v>
      </c>
      <c r="P500" s="13">
        <v>42982</v>
      </c>
      <c r="Q500" s="10" t="s">
        <v>414</v>
      </c>
      <c r="R500" s="10" t="s">
        <v>438</v>
      </c>
      <c r="S500" s="10" t="s">
        <v>437</v>
      </c>
      <c r="T500" s="10">
        <v>2017</v>
      </c>
      <c r="U500" s="10">
        <f t="shared" ref="U500:U506" si="5">T500+20</f>
        <v>2037</v>
      </c>
      <c r="V500" s="12" t="s">
        <v>0</v>
      </c>
      <c r="W500" s="12"/>
      <c r="X500" s="10"/>
      <c r="Y500" s="10"/>
      <c r="Z500" s="10"/>
    </row>
    <row r="501" spans="1:26" hidden="1">
      <c r="A501" s="71" t="s">
        <v>436</v>
      </c>
      <c r="B501" s="7" t="s">
        <v>357</v>
      </c>
      <c r="C501" s="7">
        <v>1</v>
      </c>
      <c r="D501" s="50">
        <v>25.38</v>
      </c>
      <c r="E501" s="31">
        <f t="shared" ref="E501:E531" si="6">D501*C501</f>
        <v>25.38</v>
      </c>
      <c r="F501" s="7" t="s">
        <v>435</v>
      </c>
      <c r="G501" s="7" t="s">
        <v>434</v>
      </c>
      <c r="H501" s="21" t="s">
        <v>5</v>
      </c>
      <c r="I501" s="21" t="s">
        <v>5</v>
      </c>
      <c r="J501" s="21" t="s">
        <v>270</v>
      </c>
      <c r="K501" s="7" t="s">
        <v>117</v>
      </c>
      <c r="L501" s="7" t="s">
        <v>39</v>
      </c>
      <c r="M501" s="7" t="s">
        <v>433</v>
      </c>
      <c r="N501" s="8" t="s">
        <v>37</v>
      </c>
      <c r="O501" s="7" t="s">
        <v>262</v>
      </c>
      <c r="P501" s="18">
        <v>43096</v>
      </c>
      <c r="Q501" s="7" t="s">
        <v>414</v>
      </c>
      <c r="R501" s="7" t="s">
        <v>413</v>
      </c>
      <c r="S501" s="7" t="s">
        <v>432</v>
      </c>
      <c r="T501" s="7">
        <v>2017</v>
      </c>
      <c r="U501" s="7">
        <f t="shared" si="5"/>
        <v>2037</v>
      </c>
      <c r="V501" s="9" t="s">
        <v>0</v>
      </c>
      <c r="W501" s="9"/>
      <c r="X501" s="7"/>
      <c r="Y501" s="7"/>
      <c r="Z501" s="7"/>
    </row>
    <row r="502" spans="1:26" hidden="1">
      <c r="A502" s="72" t="s">
        <v>431</v>
      </c>
      <c r="B502" s="10" t="s">
        <v>357</v>
      </c>
      <c r="C502" s="10">
        <v>1</v>
      </c>
      <c r="D502" s="49">
        <f>29.97/3</f>
        <v>9.99</v>
      </c>
      <c r="E502" s="32">
        <f t="shared" si="6"/>
        <v>9.99</v>
      </c>
      <c r="F502" s="10" t="s">
        <v>426</v>
      </c>
      <c r="G502" s="10" t="s">
        <v>425</v>
      </c>
      <c r="H502" s="20" t="s">
        <v>5</v>
      </c>
      <c r="I502" s="20" t="s">
        <v>5</v>
      </c>
      <c r="J502" s="20" t="s">
        <v>270</v>
      </c>
      <c r="K502" s="10" t="s">
        <v>117</v>
      </c>
      <c r="L502" s="10" t="s">
        <v>39</v>
      </c>
      <c r="M502" s="10" t="s">
        <v>424</v>
      </c>
      <c r="N502" s="8" t="s">
        <v>37</v>
      </c>
      <c r="O502" s="10" t="s">
        <v>262</v>
      </c>
      <c r="P502" s="13">
        <v>43093</v>
      </c>
      <c r="Q502" s="10" t="s">
        <v>414</v>
      </c>
      <c r="R502" s="10" t="s">
        <v>413</v>
      </c>
      <c r="S502" s="10"/>
      <c r="T502" s="10">
        <v>2017</v>
      </c>
      <c r="U502" s="10">
        <f t="shared" si="5"/>
        <v>2037</v>
      </c>
      <c r="V502" s="12" t="s">
        <v>0</v>
      </c>
      <c r="W502" s="12"/>
      <c r="X502" s="10"/>
      <c r="Y502" s="10"/>
      <c r="Z502" s="10"/>
    </row>
    <row r="503" spans="1:26" hidden="1">
      <c r="A503" s="71" t="s">
        <v>430</v>
      </c>
      <c r="B503" s="7" t="s">
        <v>357</v>
      </c>
      <c r="C503" s="7">
        <v>1</v>
      </c>
      <c r="D503" s="50">
        <f>29.97/3</f>
        <v>9.99</v>
      </c>
      <c r="E503" s="31">
        <f t="shared" si="6"/>
        <v>9.99</v>
      </c>
      <c r="F503" s="7" t="s">
        <v>426</v>
      </c>
      <c r="G503" s="7" t="s">
        <v>425</v>
      </c>
      <c r="H503" s="21" t="s">
        <v>5</v>
      </c>
      <c r="I503" s="21" t="s">
        <v>5</v>
      </c>
      <c r="J503" s="21" t="s">
        <v>270</v>
      </c>
      <c r="K503" s="7" t="s">
        <v>117</v>
      </c>
      <c r="L503" s="7" t="s">
        <v>39</v>
      </c>
      <c r="M503" s="7" t="s">
        <v>424</v>
      </c>
      <c r="N503" s="8" t="s">
        <v>37</v>
      </c>
      <c r="O503" s="7" t="s">
        <v>262</v>
      </c>
      <c r="P503" s="18">
        <v>43093</v>
      </c>
      <c r="Q503" s="7" t="s">
        <v>414</v>
      </c>
      <c r="R503" s="7" t="s">
        <v>413</v>
      </c>
      <c r="S503" s="7"/>
      <c r="T503" s="7">
        <v>2017</v>
      </c>
      <c r="U503" s="7">
        <f t="shared" si="5"/>
        <v>2037</v>
      </c>
      <c r="V503" s="9" t="s">
        <v>0</v>
      </c>
      <c r="W503" s="9"/>
      <c r="X503" s="7"/>
      <c r="Y503" s="7"/>
      <c r="Z503" s="7"/>
    </row>
    <row r="504" spans="1:26" hidden="1">
      <c r="A504" s="72" t="s">
        <v>429</v>
      </c>
      <c r="B504" s="10" t="s">
        <v>357</v>
      </c>
      <c r="C504" s="10">
        <v>1</v>
      </c>
      <c r="D504" s="49">
        <f>29.97/3</f>
        <v>9.99</v>
      </c>
      <c r="E504" s="32">
        <f t="shared" si="6"/>
        <v>9.99</v>
      </c>
      <c r="F504" s="10" t="s">
        <v>426</v>
      </c>
      <c r="G504" s="10" t="s">
        <v>425</v>
      </c>
      <c r="H504" s="20" t="s">
        <v>5</v>
      </c>
      <c r="I504" s="20" t="s">
        <v>5</v>
      </c>
      <c r="J504" s="20" t="s">
        <v>270</v>
      </c>
      <c r="K504" s="10" t="s">
        <v>117</v>
      </c>
      <c r="L504" s="10" t="s">
        <v>39</v>
      </c>
      <c r="M504" s="10" t="s">
        <v>424</v>
      </c>
      <c r="N504" s="8" t="s">
        <v>37</v>
      </c>
      <c r="O504" s="10" t="s">
        <v>262</v>
      </c>
      <c r="P504" s="13">
        <v>43096</v>
      </c>
      <c r="Q504" s="10" t="s">
        <v>414</v>
      </c>
      <c r="R504" s="10" t="s">
        <v>423</v>
      </c>
      <c r="S504" s="10"/>
      <c r="T504" s="10">
        <v>2017</v>
      </c>
      <c r="U504" s="10">
        <f t="shared" si="5"/>
        <v>2037</v>
      </c>
      <c r="V504" s="12" t="s">
        <v>0</v>
      </c>
      <c r="W504" s="12"/>
      <c r="X504" s="10"/>
      <c r="Y504" s="10"/>
      <c r="Z504" s="10"/>
    </row>
    <row r="505" spans="1:26" hidden="1">
      <c r="A505" s="71" t="s">
        <v>428</v>
      </c>
      <c r="B505" s="7" t="s">
        <v>357</v>
      </c>
      <c r="C505" s="7">
        <v>1</v>
      </c>
      <c r="D505" s="50">
        <f>29.97/3</f>
        <v>9.99</v>
      </c>
      <c r="E505" s="31">
        <f t="shared" si="6"/>
        <v>9.99</v>
      </c>
      <c r="F505" s="7" t="s">
        <v>426</v>
      </c>
      <c r="G505" s="7" t="s">
        <v>425</v>
      </c>
      <c r="H505" s="21" t="s">
        <v>5</v>
      </c>
      <c r="I505" s="21" t="s">
        <v>5</v>
      </c>
      <c r="J505" s="21" t="s">
        <v>270</v>
      </c>
      <c r="K505" s="7" t="s">
        <v>117</v>
      </c>
      <c r="L505" s="7" t="s">
        <v>39</v>
      </c>
      <c r="M505" s="7" t="s">
        <v>424</v>
      </c>
      <c r="N505" s="8" t="s">
        <v>37</v>
      </c>
      <c r="O505" s="7" t="s">
        <v>262</v>
      </c>
      <c r="P505" s="18">
        <v>43096</v>
      </c>
      <c r="Q505" s="7" t="s">
        <v>414</v>
      </c>
      <c r="R505" s="7" t="s">
        <v>423</v>
      </c>
      <c r="S505" s="7"/>
      <c r="T505" s="7">
        <v>2017</v>
      </c>
      <c r="U505" s="7">
        <f t="shared" si="5"/>
        <v>2037</v>
      </c>
      <c r="V505" s="9" t="s">
        <v>0</v>
      </c>
      <c r="W505" s="9"/>
      <c r="X505" s="7"/>
      <c r="Y505" s="7"/>
      <c r="Z505" s="7"/>
    </row>
    <row r="506" spans="1:26" hidden="1">
      <c r="A506" s="72" t="s">
        <v>427</v>
      </c>
      <c r="B506" s="10" t="s">
        <v>357</v>
      </c>
      <c r="C506" s="10">
        <v>1</v>
      </c>
      <c r="D506" s="49">
        <f>29.97/3</f>
        <v>9.99</v>
      </c>
      <c r="E506" s="32">
        <f t="shared" si="6"/>
        <v>9.99</v>
      </c>
      <c r="F506" s="10" t="s">
        <v>426</v>
      </c>
      <c r="G506" s="10" t="s">
        <v>425</v>
      </c>
      <c r="H506" s="20" t="s">
        <v>5</v>
      </c>
      <c r="I506" s="20" t="s">
        <v>5</v>
      </c>
      <c r="J506" s="20" t="s">
        <v>270</v>
      </c>
      <c r="K506" s="10" t="s">
        <v>117</v>
      </c>
      <c r="L506" s="10" t="s">
        <v>39</v>
      </c>
      <c r="M506" s="10" t="s">
        <v>424</v>
      </c>
      <c r="N506" s="8" t="s">
        <v>37</v>
      </c>
      <c r="O506" s="10" t="s">
        <v>262</v>
      </c>
      <c r="P506" s="13">
        <v>43096</v>
      </c>
      <c r="Q506" s="10" t="s">
        <v>414</v>
      </c>
      <c r="R506" s="10" t="s">
        <v>423</v>
      </c>
      <c r="S506" s="10"/>
      <c r="T506" s="10">
        <v>2017</v>
      </c>
      <c r="U506" s="10">
        <f t="shared" si="5"/>
        <v>2037</v>
      </c>
      <c r="V506" s="12" t="s">
        <v>0</v>
      </c>
      <c r="W506" s="12"/>
      <c r="X506" s="10"/>
      <c r="Y506" s="10"/>
      <c r="Z506" s="10"/>
    </row>
    <row r="507" spans="1:26" hidden="1">
      <c r="A507" s="71" t="s">
        <v>422</v>
      </c>
      <c r="B507" s="7" t="s">
        <v>8</v>
      </c>
      <c r="C507" s="7">
        <v>1</v>
      </c>
      <c r="D507" s="50">
        <v>100</v>
      </c>
      <c r="E507" s="31">
        <f t="shared" si="6"/>
        <v>100</v>
      </c>
      <c r="F507" s="7" t="s">
        <v>421</v>
      </c>
      <c r="G507" s="7" t="s">
        <v>420</v>
      </c>
      <c r="H507" s="21" t="s">
        <v>5</v>
      </c>
      <c r="I507" s="21" t="s">
        <v>5</v>
      </c>
      <c r="J507" s="21" t="s">
        <v>270</v>
      </c>
      <c r="K507" s="7" t="s">
        <v>117</v>
      </c>
      <c r="L507" s="7" t="s">
        <v>39</v>
      </c>
      <c r="M507" s="7" t="s">
        <v>419</v>
      </c>
      <c r="N507" s="8" t="s">
        <v>37</v>
      </c>
      <c r="O507" s="7" t="s">
        <v>262</v>
      </c>
      <c r="P507" s="7"/>
      <c r="Q507" s="7"/>
      <c r="R507" s="7"/>
      <c r="S507" s="7" t="s">
        <v>418</v>
      </c>
      <c r="T507" s="7">
        <v>1987</v>
      </c>
      <c r="U507" s="7">
        <v>2027</v>
      </c>
      <c r="V507" s="9" t="s">
        <v>0</v>
      </c>
      <c r="W507" s="9"/>
      <c r="X507" s="7"/>
      <c r="Y507" s="7"/>
      <c r="Z507" s="7"/>
    </row>
    <row r="508" spans="1:26" hidden="1">
      <c r="A508" s="72"/>
      <c r="B508" s="10" t="s">
        <v>25</v>
      </c>
      <c r="C508" s="10">
        <v>1</v>
      </c>
      <c r="D508" s="49">
        <v>51.5</v>
      </c>
      <c r="E508" s="32">
        <f t="shared" si="6"/>
        <v>51.5</v>
      </c>
      <c r="F508" s="10" t="s">
        <v>417</v>
      </c>
      <c r="G508" s="10" t="s">
        <v>416</v>
      </c>
      <c r="H508" s="20" t="s">
        <v>5</v>
      </c>
      <c r="I508" s="20" t="s">
        <v>22</v>
      </c>
      <c r="J508" s="20" t="s">
        <v>22</v>
      </c>
      <c r="K508" s="10" t="s">
        <v>40</v>
      </c>
      <c r="L508" s="10" t="s">
        <v>39</v>
      </c>
      <c r="M508" s="10" t="s">
        <v>415</v>
      </c>
      <c r="N508" s="15" t="s">
        <v>37</v>
      </c>
      <c r="O508" s="10" t="s">
        <v>262</v>
      </c>
      <c r="P508" s="13">
        <v>43096</v>
      </c>
      <c r="Q508" s="10" t="s">
        <v>414</v>
      </c>
      <c r="R508" s="10" t="s">
        <v>413</v>
      </c>
      <c r="S508" s="10"/>
      <c r="T508" s="10">
        <v>2017</v>
      </c>
      <c r="U508" s="10">
        <f>T508+20</f>
        <v>2037</v>
      </c>
      <c r="V508" s="12" t="s">
        <v>0</v>
      </c>
      <c r="W508" s="12"/>
      <c r="X508" s="10"/>
      <c r="Y508" s="10"/>
      <c r="Z508" s="10"/>
    </row>
    <row r="509" spans="1:26" hidden="1">
      <c r="A509" s="71" t="s">
        <v>412</v>
      </c>
      <c r="B509" s="7" t="s">
        <v>357</v>
      </c>
      <c r="C509" s="7">
        <v>4</v>
      </c>
      <c r="D509" s="50">
        <v>850</v>
      </c>
      <c r="E509" s="31">
        <f t="shared" si="6"/>
        <v>3400</v>
      </c>
      <c r="F509" s="7" t="s">
        <v>365</v>
      </c>
      <c r="G509" s="7" t="s">
        <v>409</v>
      </c>
      <c r="H509" s="21" t="s">
        <v>5</v>
      </c>
      <c r="I509" s="21" t="s">
        <v>5</v>
      </c>
      <c r="J509" s="21" t="s">
        <v>270</v>
      </c>
      <c r="K509" s="7" t="s">
        <v>402</v>
      </c>
      <c r="L509" s="7" t="s">
        <v>362</v>
      </c>
      <c r="M509" s="7" t="s">
        <v>411</v>
      </c>
      <c r="N509" s="8" t="s">
        <v>192</v>
      </c>
      <c r="O509" s="7" t="s">
        <v>262</v>
      </c>
      <c r="P509" s="18">
        <v>43325</v>
      </c>
      <c r="Q509" s="7" t="s">
        <v>360</v>
      </c>
      <c r="R509" s="7" t="s">
        <v>192</v>
      </c>
      <c r="S509" s="7" t="s">
        <v>402</v>
      </c>
      <c r="T509" s="7">
        <v>2018</v>
      </c>
      <c r="U509" s="7">
        <f t="shared" ref="U509:U521" si="7">T509+10</f>
        <v>2028</v>
      </c>
      <c r="V509" s="9" t="s">
        <v>0</v>
      </c>
      <c r="W509" s="9"/>
      <c r="X509" s="7"/>
      <c r="Y509" s="7"/>
      <c r="Z509" s="7"/>
    </row>
    <row r="510" spans="1:26" hidden="1">
      <c r="A510" s="72" t="s">
        <v>410</v>
      </c>
      <c r="B510" s="10" t="s">
        <v>357</v>
      </c>
      <c r="C510" s="10">
        <v>7</v>
      </c>
      <c r="D510" s="49">
        <v>850</v>
      </c>
      <c r="E510" s="32">
        <f t="shared" si="6"/>
        <v>5950</v>
      </c>
      <c r="F510" s="10" t="s">
        <v>365</v>
      </c>
      <c r="G510" s="10" t="s">
        <v>409</v>
      </c>
      <c r="H510" s="20" t="s">
        <v>5</v>
      </c>
      <c r="I510" s="20" t="s">
        <v>5</v>
      </c>
      <c r="J510" s="20" t="s">
        <v>270</v>
      </c>
      <c r="K510" s="10" t="s">
        <v>117</v>
      </c>
      <c r="L510" s="10" t="s">
        <v>362</v>
      </c>
      <c r="M510" s="10" t="s">
        <v>408</v>
      </c>
      <c r="N510" s="11" t="s">
        <v>192</v>
      </c>
      <c r="O510" s="10" t="s">
        <v>262</v>
      </c>
      <c r="P510" s="13">
        <v>43325</v>
      </c>
      <c r="Q510" s="10" t="s">
        <v>360</v>
      </c>
      <c r="R510" s="10" t="s">
        <v>192</v>
      </c>
      <c r="S510" s="10" t="s">
        <v>407</v>
      </c>
      <c r="T510" s="10">
        <v>2018</v>
      </c>
      <c r="U510" s="10">
        <f t="shared" si="7"/>
        <v>2028</v>
      </c>
      <c r="V510" s="12" t="s">
        <v>0</v>
      </c>
      <c r="W510" s="12"/>
      <c r="X510" s="10"/>
      <c r="Y510" s="10"/>
      <c r="Z510" s="10"/>
    </row>
    <row r="511" spans="1:26" hidden="1">
      <c r="A511" s="71" t="s">
        <v>406</v>
      </c>
      <c r="B511" s="7" t="s">
        <v>357</v>
      </c>
      <c r="C511" s="7">
        <v>6</v>
      </c>
      <c r="D511" s="50">
        <v>1000</v>
      </c>
      <c r="E511" s="31">
        <f t="shared" si="6"/>
        <v>6000</v>
      </c>
      <c r="F511" s="7" t="s">
        <v>365</v>
      </c>
      <c r="G511" s="7" t="s">
        <v>405</v>
      </c>
      <c r="H511" s="21" t="s">
        <v>5</v>
      </c>
      <c r="I511" s="21" t="s">
        <v>5</v>
      </c>
      <c r="J511" s="21" t="s">
        <v>270</v>
      </c>
      <c r="K511" s="7" t="s">
        <v>402</v>
      </c>
      <c r="L511" s="7" t="s">
        <v>362</v>
      </c>
      <c r="M511" s="7" t="s">
        <v>404</v>
      </c>
      <c r="N511" s="8" t="s">
        <v>192</v>
      </c>
      <c r="O511" s="7" t="s">
        <v>262</v>
      </c>
      <c r="P511" s="18">
        <v>43325</v>
      </c>
      <c r="Q511" s="7" t="s">
        <v>360</v>
      </c>
      <c r="R511" s="7" t="s">
        <v>192</v>
      </c>
      <c r="S511" s="7" t="s">
        <v>402</v>
      </c>
      <c r="T511" s="7">
        <v>2018</v>
      </c>
      <c r="U511" s="7">
        <f t="shared" si="7"/>
        <v>2028</v>
      </c>
      <c r="V511" s="9" t="s">
        <v>0</v>
      </c>
      <c r="W511" s="9"/>
      <c r="X511" s="7"/>
      <c r="Y511" s="7"/>
      <c r="Z511" s="7"/>
    </row>
    <row r="512" spans="1:26" hidden="1">
      <c r="A512" s="72" t="s">
        <v>403</v>
      </c>
      <c r="B512" s="10" t="s">
        <v>357</v>
      </c>
      <c r="C512" s="10">
        <v>7</v>
      </c>
      <c r="D512" s="49">
        <v>850</v>
      </c>
      <c r="E512" s="32">
        <f t="shared" si="6"/>
        <v>5950</v>
      </c>
      <c r="F512" s="10" t="s">
        <v>365</v>
      </c>
      <c r="G512" s="10" t="s">
        <v>364</v>
      </c>
      <c r="H512" s="20" t="s">
        <v>5</v>
      </c>
      <c r="I512" s="20" t="s">
        <v>5</v>
      </c>
      <c r="J512" s="20" t="s">
        <v>270</v>
      </c>
      <c r="K512" s="10" t="s">
        <v>402</v>
      </c>
      <c r="L512" s="10" t="s">
        <v>362</v>
      </c>
      <c r="M512" s="10" t="s">
        <v>361</v>
      </c>
      <c r="N512" s="11" t="s">
        <v>192</v>
      </c>
      <c r="O512" s="10" t="s">
        <v>262</v>
      </c>
      <c r="P512" s="13">
        <v>43325</v>
      </c>
      <c r="Q512" s="10" t="s">
        <v>360</v>
      </c>
      <c r="R512" s="10" t="s">
        <v>192</v>
      </c>
      <c r="S512" s="10" t="s">
        <v>402</v>
      </c>
      <c r="T512" s="10">
        <v>2018</v>
      </c>
      <c r="U512" s="10">
        <f t="shared" si="7"/>
        <v>2028</v>
      </c>
      <c r="V512" s="12" t="s">
        <v>0</v>
      </c>
      <c r="W512" s="12"/>
      <c r="X512" s="10"/>
      <c r="Y512" s="10"/>
      <c r="Z512" s="10"/>
    </row>
    <row r="513" spans="1:26" hidden="1">
      <c r="A513" s="71" t="s">
        <v>401</v>
      </c>
      <c r="B513" s="7" t="s">
        <v>357</v>
      </c>
      <c r="C513" s="7">
        <v>14</v>
      </c>
      <c r="D513" s="50">
        <f>5983/26</f>
        <v>230.11538461538461</v>
      </c>
      <c r="E513" s="31">
        <f t="shared" si="6"/>
        <v>3221.6153846153848</v>
      </c>
      <c r="F513" s="7" t="s">
        <v>276</v>
      </c>
      <c r="G513" s="7" t="s">
        <v>398</v>
      </c>
      <c r="H513" s="21" t="s">
        <v>5</v>
      </c>
      <c r="I513" s="21" t="s">
        <v>5</v>
      </c>
      <c r="J513" s="21" t="s">
        <v>270</v>
      </c>
      <c r="K513" s="21" t="s">
        <v>393</v>
      </c>
      <c r="L513" s="21" t="s">
        <v>362</v>
      </c>
      <c r="M513" s="21" t="s">
        <v>400</v>
      </c>
      <c r="N513" s="8" t="s">
        <v>192</v>
      </c>
      <c r="O513" s="21" t="s">
        <v>262</v>
      </c>
      <c r="P513" s="18">
        <v>43325</v>
      </c>
      <c r="Q513" s="7" t="s">
        <v>360</v>
      </c>
      <c r="R513" s="7" t="s">
        <v>192</v>
      </c>
      <c r="S513" s="7" t="s">
        <v>391</v>
      </c>
      <c r="T513" s="7">
        <v>2018</v>
      </c>
      <c r="U513" s="7">
        <f t="shared" si="7"/>
        <v>2028</v>
      </c>
      <c r="V513" s="9" t="s">
        <v>0</v>
      </c>
      <c r="W513" s="9"/>
      <c r="X513" s="7"/>
      <c r="Y513" s="7"/>
      <c r="Z513" s="7"/>
    </row>
    <row r="514" spans="1:26" hidden="1">
      <c r="A514" s="72" t="s">
        <v>399</v>
      </c>
      <c r="B514" s="10" t="s">
        <v>357</v>
      </c>
      <c r="C514" s="10">
        <v>4</v>
      </c>
      <c r="D514" s="49">
        <f>5983/26</f>
        <v>230.11538461538461</v>
      </c>
      <c r="E514" s="32">
        <f t="shared" si="6"/>
        <v>920.46153846153845</v>
      </c>
      <c r="F514" s="10" t="s">
        <v>276</v>
      </c>
      <c r="G514" s="10" t="s">
        <v>398</v>
      </c>
      <c r="H514" s="20" t="s">
        <v>5</v>
      </c>
      <c r="I514" s="20" t="s">
        <v>5</v>
      </c>
      <c r="J514" s="20" t="s">
        <v>4</v>
      </c>
      <c r="K514" s="20" t="s">
        <v>397</v>
      </c>
      <c r="L514" s="20" t="s">
        <v>362</v>
      </c>
      <c r="M514" s="20" t="s">
        <v>396</v>
      </c>
      <c r="N514" s="11" t="s">
        <v>192</v>
      </c>
      <c r="O514" s="20" t="s">
        <v>262</v>
      </c>
      <c r="P514" s="13">
        <v>43325</v>
      </c>
      <c r="Q514" s="10" t="s">
        <v>360</v>
      </c>
      <c r="R514" s="10" t="s">
        <v>192</v>
      </c>
      <c r="S514" s="10" t="s">
        <v>391</v>
      </c>
      <c r="T514" s="10">
        <v>2018</v>
      </c>
      <c r="U514" s="10">
        <f t="shared" si="7"/>
        <v>2028</v>
      </c>
      <c r="V514" s="12" t="s">
        <v>0</v>
      </c>
      <c r="W514" s="12"/>
      <c r="X514" s="10"/>
      <c r="Y514" s="10"/>
      <c r="Z514" s="10"/>
    </row>
    <row r="515" spans="1:26" hidden="1">
      <c r="A515" s="71" t="s">
        <v>395</v>
      </c>
      <c r="B515" s="7" t="s">
        <v>357</v>
      </c>
      <c r="C515" s="7">
        <v>4</v>
      </c>
      <c r="D515" s="50">
        <f>5983/26</f>
        <v>230.11538461538461</v>
      </c>
      <c r="E515" s="31">
        <f t="shared" si="6"/>
        <v>920.46153846153845</v>
      </c>
      <c r="F515" s="7" t="s">
        <v>276</v>
      </c>
      <c r="G515" s="7" t="s">
        <v>394</v>
      </c>
      <c r="H515" s="21" t="s">
        <v>5</v>
      </c>
      <c r="I515" s="21" t="s">
        <v>5</v>
      </c>
      <c r="J515" s="21" t="s">
        <v>270</v>
      </c>
      <c r="K515" s="21" t="s">
        <v>393</v>
      </c>
      <c r="L515" s="21" t="s">
        <v>362</v>
      </c>
      <c r="M515" s="21" t="s">
        <v>392</v>
      </c>
      <c r="N515" s="8" t="s">
        <v>192</v>
      </c>
      <c r="O515" s="21" t="s">
        <v>262</v>
      </c>
      <c r="P515" s="18">
        <v>43325</v>
      </c>
      <c r="Q515" s="7" t="s">
        <v>360</v>
      </c>
      <c r="R515" s="7" t="s">
        <v>192</v>
      </c>
      <c r="S515" s="7" t="s">
        <v>391</v>
      </c>
      <c r="T515" s="7">
        <v>2018</v>
      </c>
      <c r="U515" s="7">
        <f t="shared" si="7"/>
        <v>2028</v>
      </c>
      <c r="V515" s="9" t="s">
        <v>0</v>
      </c>
      <c r="W515" s="9"/>
      <c r="X515" s="7"/>
      <c r="Y515" s="7"/>
      <c r="Z515" s="7"/>
    </row>
    <row r="516" spans="1:26" hidden="1">
      <c r="A516" s="72" t="s">
        <v>390</v>
      </c>
      <c r="B516" s="10" t="s">
        <v>357</v>
      </c>
      <c r="C516" s="10">
        <v>1</v>
      </c>
      <c r="D516" s="51">
        <f>3920*1.13</f>
        <v>4429.5999999999995</v>
      </c>
      <c r="E516" s="32">
        <f t="shared" si="6"/>
        <v>4429.5999999999995</v>
      </c>
      <c r="F516" s="10" t="s">
        <v>365</v>
      </c>
      <c r="G516" s="10" t="s">
        <v>384</v>
      </c>
      <c r="H516" s="20" t="s">
        <v>1678</v>
      </c>
      <c r="I516" s="20" t="s">
        <v>22</v>
      </c>
      <c r="J516" s="20" t="s">
        <v>22</v>
      </c>
      <c r="K516" s="20" t="s">
        <v>40</v>
      </c>
      <c r="L516" s="20" t="s">
        <v>154</v>
      </c>
      <c r="M516" s="20" t="s">
        <v>383</v>
      </c>
      <c r="N516" s="11">
        <v>493120911</v>
      </c>
      <c r="O516" s="20" t="s">
        <v>0</v>
      </c>
      <c r="P516" s="13">
        <v>43325</v>
      </c>
      <c r="Q516" s="20" t="s">
        <v>360</v>
      </c>
      <c r="R516" s="20" t="s">
        <v>192</v>
      </c>
      <c r="S516" s="20" t="s">
        <v>389</v>
      </c>
      <c r="T516" s="10">
        <v>2018</v>
      </c>
      <c r="U516" s="10">
        <f t="shared" si="7"/>
        <v>2028</v>
      </c>
      <c r="V516" s="12" t="s">
        <v>388</v>
      </c>
      <c r="W516" s="12">
        <v>2019</v>
      </c>
      <c r="X516" s="10">
        <v>0</v>
      </c>
      <c r="Y516" s="10" t="s">
        <v>387</v>
      </c>
      <c r="Z516" s="10" t="s">
        <v>386</v>
      </c>
    </row>
    <row r="517" spans="1:26" hidden="1">
      <c r="A517" s="71" t="s">
        <v>385</v>
      </c>
      <c r="B517" s="7" t="s">
        <v>357</v>
      </c>
      <c r="C517" s="7">
        <v>1</v>
      </c>
      <c r="D517" s="52">
        <f>3920*1.13</f>
        <v>4429.5999999999995</v>
      </c>
      <c r="E517" s="31">
        <f t="shared" si="6"/>
        <v>4429.5999999999995</v>
      </c>
      <c r="F517" s="7" t="s">
        <v>365</v>
      </c>
      <c r="G517" s="7" t="s">
        <v>384</v>
      </c>
      <c r="H517" s="21" t="s">
        <v>5</v>
      </c>
      <c r="I517" s="21" t="s">
        <v>22</v>
      </c>
      <c r="J517" s="21" t="s">
        <v>22</v>
      </c>
      <c r="K517" s="21" t="s">
        <v>40</v>
      </c>
      <c r="L517" s="21" t="s">
        <v>154</v>
      </c>
      <c r="M517" s="21" t="s">
        <v>383</v>
      </c>
      <c r="N517" s="8">
        <v>493120632</v>
      </c>
      <c r="O517" s="21" t="s">
        <v>262</v>
      </c>
      <c r="P517" s="18">
        <v>43325</v>
      </c>
      <c r="Q517" s="21" t="s">
        <v>360</v>
      </c>
      <c r="R517" s="21" t="s">
        <v>192</v>
      </c>
      <c r="S517" s="21" t="s">
        <v>382</v>
      </c>
      <c r="T517" s="7">
        <v>2019</v>
      </c>
      <c r="U517" s="7">
        <f t="shared" si="7"/>
        <v>2029</v>
      </c>
      <c r="V517" s="9" t="s">
        <v>0</v>
      </c>
      <c r="W517" s="9"/>
      <c r="X517" s="7"/>
      <c r="Y517" s="7"/>
      <c r="Z517" s="7"/>
    </row>
    <row r="518" spans="1:26" hidden="1">
      <c r="A518" s="72" t="s">
        <v>381</v>
      </c>
      <c r="B518" s="10" t="s">
        <v>357</v>
      </c>
      <c r="C518" s="10">
        <v>1</v>
      </c>
      <c r="D518" s="7">
        <f t="shared" ref="D518:D520" si="8">580/0.8</f>
        <v>725</v>
      </c>
      <c r="E518" s="32">
        <f t="shared" si="6"/>
        <v>725</v>
      </c>
      <c r="F518" s="10" t="s">
        <v>377</v>
      </c>
      <c r="G518" s="10" t="s">
        <v>501</v>
      </c>
      <c r="H518" s="20" t="s">
        <v>5</v>
      </c>
      <c r="I518" s="7" t="s">
        <v>5</v>
      </c>
      <c r="J518" s="25" t="s">
        <v>4</v>
      </c>
      <c r="K518" s="25" t="s">
        <v>551</v>
      </c>
      <c r="L518" s="20" t="s">
        <v>11</v>
      </c>
      <c r="M518" s="7" t="s">
        <v>1606</v>
      </c>
      <c r="N518" s="11" t="s">
        <v>192</v>
      </c>
      <c r="O518" s="20" t="s">
        <v>262</v>
      </c>
      <c r="P518" s="13">
        <v>43325</v>
      </c>
      <c r="Q518" s="20" t="s">
        <v>360</v>
      </c>
      <c r="R518" s="20" t="s">
        <v>192</v>
      </c>
      <c r="S518" s="10" t="s">
        <v>509</v>
      </c>
      <c r="T518" s="10">
        <v>2018</v>
      </c>
      <c r="U518" s="10">
        <f t="shared" si="7"/>
        <v>2028</v>
      </c>
      <c r="V518" s="12" t="s">
        <v>0</v>
      </c>
      <c r="W518" s="10"/>
      <c r="X518" s="10"/>
      <c r="Y518" s="10"/>
      <c r="Z518" s="10"/>
    </row>
    <row r="519" spans="1:26" hidden="1">
      <c r="A519" s="71" t="s">
        <v>380</v>
      </c>
      <c r="B519" s="7" t="s">
        <v>357</v>
      </c>
      <c r="C519" s="7">
        <v>1</v>
      </c>
      <c r="D519" s="7">
        <f t="shared" si="8"/>
        <v>725</v>
      </c>
      <c r="E519" s="31">
        <f t="shared" si="6"/>
        <v>725</v>
      </c>
      <c r="F519" s="7" t="s">
        <v>377</v>
      </c>
      <c r="G519" s="7" t="s">
        <v>501</v>
      </c>
      <c r="H519" s="21" t="s">
        <v>5</v>
      </c>
      <c r="I519" s="7" t="s">
        <v>5</v>
      </c>
      <c r="J519" s="25" t="s">
        <v>4</v>
      </c>
      <c r="K519" s="25" t="s">
        <v>551</v>
      </c>
      <c r="L519" s="21" t="s">
        <v>11</v>
      </c>
      <c r="M519" s="7" t="s">
        <v>1606</v>
      </c>
      <c r="N519" s="8" t="s">
        <v>192</v>
      </c>
      <c r="O519" s="21" t="s">
        <v>262</v>
      </c>
      <c r="P519" s="18">
        <v>43325</v>
      </c>
      <c r="Q519" s="21" t="s">
        <v>360</v>
      </c>
      <c r="R519" s="21" t="s">
        <v>192</v>
      </c>
      <c r="S519" s="10" t="s">
        <v>509</v>
      </c>
      <c r="T519" s="7">
        <v>2018</v>
      </c>
      <c r="U519" s="7">
        <f t="shared" si="7"/>
        <v>2028</v>
      </c>
      <c r="V519" s="9" t="s">
        <v>0</v>
      </c>
      <c r="W519" s="7"/>
      <c r="X519" s="7"/>
      <c r="Y519" s="7"/>
      <c r="Z519" s="7"/>
    </row>
    <row r="520" spans="1:26" hidden="1">
      <c r="A520" s="72" t="s">
        <v>379</v>
      </c>
      <c r="B520" s="10" t="s">
        <v>357</v>
      </c>
      <c r="C520" s="10">
        <v>1</v>
      </c>
      <c r="D520" s="7">
        <f t="shared" si="8"/>
        <v>725</v>
      </c>
      <c r="E520" s="32">
        <f t="shared" si="6"/>
        <v>725</v>
      </c>
      <c r="F520" s="10" t="s">
        <v>377</v>
      </c>
      <c r="G520" s="10" t="s">
        <v>501</v>
      </c>
      <c r="H520" s="20" t="s">
        <v>5</v>
      </c>
      <c r="I520" s="7" t="s">
        <v>5</v>
      </c>
      <c r="J520" s="25" t="s">
        <v>4</v>
      </c>
      <c r="K520" s="25" t="s">
        <v>551</v>
      </c>
      <c r="L520" s="20" t="s">
        <v>11</v>
      </c>
      <c r="M520" s="7" t="s">
        <v>1606</v>
      </c>
      <c r="N520" s="11" t="s">
        <v>192</v>
      </c>
      <c r="O520" s="20" t="s">
        <v>262</v>
      </c>
      <c r="P520" s="13">
        <v>43325</v>
      </c>
      <c r="Q520" s="20" t="s">
        <v>360</v>
      </c>
      <c r="R520" s="20" t="s">
        <v>192</v>
      </c>
      <c r="S520" s="10" t="s">
        <v>509</v>
      </c>
      <c r="T520" s="10">
        <v>2018</v>
      </c>
      <c r="U520" s="10">
        <f t="shared" si="7"/>
        <v>2028</v>
      </c>
      <c r="V520" s="12" t="s">
        <v>0</v>
      </c>
      <c r="W520" s="10"/>
      <c r="X520" s="10"/>
      <c r="Y520" s="10"/>
      <c r="Z520" s="10"/>
    </row>
    <row r="521" spans="1:26" hidden="1">
      <c r="A521" s="71" t="s">
        <v>378</v>
      </c>
      <c r="B521" s="7" t="s">
        <v>357</v>
      </c>
      <c r="C521" s="7">
        <v>1</v>
      </c>
      <c r="D521" s="50">
        <v>1</v>
      </c>
      <c r="E521" s="31">
        <f t="shared" si="6"/>
        <v>1</v>
      </c>
      <c r="F521" s="7" t="s">
        <v>365</v>
      </c>
      <c r="G521" s="7" t="s">
        <v>1554</v>
      </c>
      <c r="H521" s="21" t="s">
        <v>5</v>
      </c>
      <c r="I521" s="21" t="s">
        <v>5</v>
      </c>
      <c r="J521" s="21" t="s">
        <v>270</v>
      </c>
      <c r="K521" s="21" t="s">
        <v>376</v>
      </c>
      <c r="L521" s="21" t="s">
        <v>154</v>
      </c>
      <c r="M521" s="21" t="s">
        <v>375</v>
      </c>
      <c r="N521" s="8" t="s">
        <v>192</v>
      </c>
      <c r="O521" s="21" t="s">
        <v>262</v>
      </c>
      <c r="P521" s="18">
        <v>43325</v>
      </c>
      <c r="Q521" s="21" t="s">
        <v>360</v>
      </c>
      <c r="R521" s="21" t="s">
        <v>192</v>
      </c>
      <c r="S521" s="7"/>
      <c r="T521" s="7">
        <v>2018</v>
      </c>
      <c r="U521" s="7">
        <f t="shared" si="7"/>
        <v>2028</v>
      </c>
      <c r="V521" s="9" t="s">
        <v>0</v>
      </c>
      <c r="W521" s="7"/>
      <c r="X521" s="7"/>
      <c r="Y521" s="7"/>
      <c r="Z521" s="7"/>
    </row>
    <row r="522" spans="1:26" hidden="1">
      <c r="A522" s="72" t="s">
        <v>374</v>
      </c>
      <c r="B522" s="10" t="s">
        <v>357</v>
      </c>
      <c r="C522" s="10">
        <v>1</v>
      </c>
      <c r="D522" s="49">
        <f>850/0.76</f>
        <v>1118.421052631579</v>
      </c>
      <c r="E522" s="32">
        <f t="shared" si="6"/>
        <v>1118.421052631579</v>
      </c>
      <c r="F522" s="10" t="s">
        <v>365</v>
      </c>
      <c r="G522" s="10" t="s">
        <v>373</v>
      </c>
      <c r="H522" s="10" t="s">
        <v>5</v>
      </c>
      <c r="I522" s="10" t="s">
        <v>354</v>
      </c>
      <c r="J522" s="10" t="s">
        <v>583</v>
      </c>
      <c r="K522" s="10" t="s">
        <v>1572</v>
      </c>
      <c r="L522" s="20" t="s">
        <v>154</v>
      </c>
      <c r="M522" s="10" t="s">
        <v>372</v>
      </c>
      <c r="N522" s="11">
        <v>459917122</v>
      </c>
      <c r="O522" s="20" t="s">
        <v>262</v>
      </c>
      <c r="P522" s="13">
        <v>43325</v>
      </c>
      <c r="Q522" s="20" t="s">
        <v>360</v>
      </c>
      <c r="R522" s="20" t="s">
        <v>192</v>
      </c>
      <c r="S522" s="10"/>
      <c r="T522" s="10">
        <v>2018</v>
      </c>
      <c r="U522" s="10">
        <f t="shared" ref="U522:U528" si="9">T522+20</f>
        <v>2038</v>
      </c>
      <c r="V522" s="12" t="s">
        <v>0</v>
      </c>
      <c r="W522" s="12"/>
      <c r="X522" s="10"/>
      <c r="Y522" s="10"/>
      <c r="Z522" s="10"/>
    </row>
    <row r="523" spans="1:26" hidden="1">
      <c r="A523" s="71" t="s">
        <v>371</v>
      </c>
      <c r="B523" s="7" t="s">
        <v>357</v>
      </c>
      <c r="C523" s="7">
        <v>1</v>
      </c>
      <c r="D523" s="50">
        <v>1000</v>
      </c>
      <c r="E523" s="31">
        <f t="shared" si="6"/>
        <v>1000</v>
      </c>
      <c r="F523" s="7" t="s">
        <v>365</v>
      </c>
      <c r="G523" s="7" t="s">
        <v>369</v>
      </c>
      <c r="H523" s="21" t="s">
        <v>5</v>
      </c>
      <c r="I523" s="21" t="s">
        <v>22</v>
      </c>
      <c r="J523" s="21" t="s">
        <v>22</v>
      </c>
      <c r="K523" s="21" t="s">
        <v>363</v>
      </c>
      <c r="L523" s="21" t="s">
        <v>362</v>
      </c>
      <c r="M523" s="21" t="s">
        <v>368</v>
      </c>
      <c r="N523" s="8" t="s">
        <v>481</v>
      </c>
      <c r="O523" s="21" t="s">
        <v>262</v>
      </c>
      <c r="P523" s="18">
        <v>43358</v>
      </c>
      <c r="Q523" s="21" t="s">
        <v>360</v>
      </c>
      <c r="R523" s="21" t="s">
        <v>192</v>
      </c>
      <c r="S523" s="7"/>
      <c r="T523" s="7">
        <v>2018</v>
      </c>
      <c r="U523" s="7">
        <f t="shared" si="9"/>
        <v>2038</v>
      </c>
      <c r="V523" s="9" t="s">
        <v>0</v>
      </c>
      <c r="W523" s="9"/>
      <c r="X523" s="7"/>
      <c r="Y523" s="7"/>
      <c r="Z523" s="7"/>
    </row>
    <row r="524" spans="1:26" hidden="1">
      <c r="A524" s="72" t="s">
        <v>370</v>
      </c>
      <c r="B524" s="10" t="s">
        <v>357</v>
      </c>
      <c r="C524" s="10">
        <v>1</v>
      </c>
      <c r="D524" s="49">
        <v>1000</v>
      </c>
      <c r="E524" s="32">
        <f t="shared" si="6"/>
        <v>1000</v>
      </c>
      <c r="F524" s="10" t="s">
        <v>365</v>
      </c>
      <c r="G524" s="10" t="s">
        <v>369</v>
      </c>
      <c r="H524" s="20" t="s">
        <v>5</v>
      </c>
      <c r="I524" s="20" t="s">
        <v>22</v>
      </c>
      <c r="J524" s="20" t="s">
        <v>22</v>
      </c>
      <c r="K524" s="20" t="s">
        <v>363</v>
      </c>
      <c r="L524" s="20" t="s">
        <v>362</v>
      </c>
      <c r="M524" s="20" t="s">
        <v>368</v>
      </c>
      <c r="N524" s="11" t="s">
        <v>481</v>
      </c>
      <c r="O524" s="20" t="s">
        <v>262</v>
      </c>
      <c r="P524" s="13">
        <v>43358</v>
      </c>
      <c r="Q524" s="20" t="s">
        <v>360</v>
      </c>
      <c r="R524" s="20" t="s">
        <v>192</v>
      </c>
      <c r="S524" s="10"/>
      <c r="T524" s="10">
        <v>2018</v>
      </c>
      <c r="U524" s="10">
        <f t="shared" si="9"/>
        <v>2038</v>
      </c>
      <c r="V524" s="12" t="s">
        <v>0</v>
      </c>
      <c r="W524" s="12"/>
      <c r="X524" s="10"/>
      <c r="Y524" s="10"/>
      <c r="Z524" s="10"/>
    </row>
    <row r="525" spans="1:26" hidden="1">
      <c r="A525" s="71" t="s">
        <v>367</v>
      </c>
      <c r="B525" s="7" t="s">
        <v>357</v>
      </c>
      <c r="C525" s="7">
        <v>1</v>
      </c>
      <c r="D525" s="50">
        <v>2000</v>
      </c>
      <c r="E525" s="31">
        <f t="shared" si="6"/>
        <v>2000</v>
      </c>
      <c r="F525" s="7" t="s">
        <v>365</v>
      </c>
      <c r="G525" s="7" t="s">
        <v>364</v>
      </c>
      <c r="H525" s="21" t="s">
        <v>5</v>
      </c>
      <c r="I525" s="21" t="s">
        <v>22</v>
      </c>
      <c r="J525" s="21" t="s">
        <v>22</v>
      </c>
      <c r="K525" s="21" t="s">
        <v>363</v>
      </c>
      <c r="L525" s="21" t="s">
        <v>362</v>
      </c>
      <c r="M525" s="7" t="s">
        <v>361</v>
      </c>
      <c r="N525" s="8">
        <v>2192290</v>
      </c>
      <c r="O525" s="21" t="s">
        <v>262</v>
      </c>
      <c r="P525" s="18">
        <v>43358</v>
      </c>
      <c r="Q525" s="21" t="s">
        <v>360</v>
      </c>
      <c r="R525" s="21" t="s">
        <v>192</v>
      </c>
      <c r="S525" s="7"/>
      <c r="T525" s="7">
        <v>2018</v>
      </c>
      <c r="U525" s="7">
        <f t="shared" si="9"/>
        <v>2038</v>
      </c>
      <c r="V525" s="9" t="s">
        <v>0</v>
      </c>
      <c r="W525" s="9"/>
      <c r="X525" s="7"/>
      <c r="Y525" s="7"/>
      <c r="Z525" s="7"/>
    </row>
    <row r="526" spans="1:26" hidden="1">
      <c r="A526" s="72" t="s">
        <v>366</v>
      </c>
      <c r="B526" s="10" t="s">
        <v>357</v>
      </c>
      <c r="C526" s="10">
        <v>1</v>
      </c>
      <c r="D526" s="49">
        <v>2000</v>
      </c>
      <c r="E526" s="32">
        <f t="shared" si="6"/>
        <v>2000</v>
      </c>
      <c r="F526" s="10" t="s">
        <v>365</v>
      </c>
      <c r="G526" s="10" t="s">
        <v>364</v>
      </c>
      <c r="H526" s="20" t="s">
        <v>5</v>
      </c>
      <c r="I526" s="20" t="s">
        <v>22</v>
      </c>
      <c r="J526" s="20" t="s">
        <v>22</v>
      </c>
      <c r="K526" s="20" t="s">
        <v>363</v>
      </c>
      <c r="L526" s="20" t="s">
        <v>362</v>
      </c>
      <c r="M526" s="10" t="s">
        <v>361</v>
      </c>
      <c r="N526" s="11">
        <v>2192291</v>
      </c>
      <c r="O526" s="20" t="s">
        <v>262</v>
      </c>
      <c r="P526" s="13">
        <v>43358</v>
      </c>
      <c r="Q526" s="20" t="s">
        <v>360</v>
      </c>
      <c r="R526" s="20" t="s">
        <v>192</v>
      </c>
      <c r="S526" s="10"/>
      <c r="T526" s="10">
        <v>2018</v>
      </c>
      <c r="U526" s="10">
        <f t="shared" si="9"/>
        <v>2038</v>
      </c>
      <c r="V526" s="12" t="s">
        <v>0</v>
      </c>
      <c r="W526" s="12"/>
      <c r="X526" s="10"/>
      <c r="Y526" s="10"/>
      <c r="Z526" s="10"/>
    </row>
    <row r="527" spans="1:26" hidden="1">
      <c r="A527" s="71" t="s">
        <v>359</v>
      </c>
      <c r="B527" s="7" t="s">
        <v>357</v>
      </c>
      <c r="C527" s="7">
        <v>1</v>
      </c>
      <c r="D527" s="50">
        <v>49.99</v>
      </c>
      <c r="E527" s="31">
        <f t="shared" si="6"/>
        <v>49.99</v>
      </c>
      <c r="F527" s="7" t="s">
        <v>356</v>
      </c>
      <c r="G527" s="7" t="s">
        <v>355</v>
      </c>
      <c r="H527" s="21" t="s">
        <v>5</v>
      </c>
      <c r="I527" s="21" t="s">
        <v>22</v>
      </c>
      <c r="J527" s="21" t="s">
        <v>354</v>
      </c>
      <c r="K527" s="21" t="s">
        <v>354</v>
      </c>
      <c r="L527" s="21" t="s">
        <v>39</v>
      </c>
      <c r="M527" s="7" t="s">
        <v>353</v>
      </c>
      <c r="N527" s="8" t="s">
        <v>481</v>
      </c>
      <c r="O527" s="21" t="s">
        <v>262</v>
      </c>
      <c r="P527" s="18">
        <v>43372</v>
      </c>
      <c r="Q527" s="21" t="s">
        <v>261</v>
      </c>
      <c r="R527" s="21" t="s">
        <v>351</v>
      </c>
      <c r="S527" s="7"/>
      <c r="T527" s="7">
        <v>2018</v>
      </c>
      <c r="U527" s="7">
        <f t="shared" si="9"/>
        <v>2038</v>
      </c>
      <c r="V527" s="9" t="s">
        <v>0</v>
      </c>
      <c r="W527" s="9"/>
      <c r="X527" s="7"/>
      <c r="Y527" s="7"/>
      <c r="Z527" s="7"/>
    </row>
    <row r="528" spans="1:26" hidden="1">
      <c r="A528" s="72" t="s">
        <v>358</v>
      </c>
      <c r="B528" s="10" t="s">
        <v>357</v>
      </c>
      <c r="C528" s="10">
        <v>1</v>
      </c>
      <c r="D528" s="49">
        <v>49.99</v>
      </c>
      <c r="E528" s="32">
        <f t="shared" si="6"/>
        <v>49.99</v>
      </c>
      <c r="F528" s="10" t="s">
        <v>356</v>
      </c>
      <c r="G528" s="10" t="s">
        <v>355</v>
      </c>
      <c r="H528" s="20" t="s">
        <v>5</v>
      </c>
      <c r="I528" s="20" t="s">
        <v>22</v>
      </c>
      <c r="J528" s="20" t="s">
        <v>354</v>
      </c>
      <c r="K528" s="20" t="s">
        <v>354</v>
      </c>
      <c r="L528" s="20" t="s">
        <v>39</v>
      </c>
      <c r="M528" s="10" t="s">
        <v>353</v>
      </c>
      <c r="N528" s="11" t="s">
        <v>481</v>
      </c>
      <c r="O528" s="20" t="s">
        <v>262</v>
      </c>
      <c r="P528" s="13">
        <v>43372</v>
      </c>
      <c r="Q528" s="20" t="s">
        <v>261</v>
      </c>
      <c r="R528" s="20" t="s">
        <v>351</v>
      </c>
      <c r="S528" s="10"/>
      <c r="T528" s="10">
        <v>2018</v>
      </c>
      <c r="U528" s="10">
        <f t="shared" si="9"/>
        <v>2038</v>
      </c>
      <c r="V528" s="12" t="s">
        <v>0</v>
      </c>
      <c r="W528" s="12"/>
      <c r="X528" s="10"/>
      <c r="Y528" s="10"/>
      <c r="Z528" s="10"/>
    </row>
    <row r="529" spans="1:26" hidden="1">
      <c r="A529" s="7" t="s">
        <v>350</v>
      </c>
      <c r="B529" s="7" t="s">
        <v>8</v>
      </c>
      <c r="C529" s="7">
        <v>1</v>
      </c>
      <c r="D529" s="7">
        <v>6457</v>
      </c>
      <c r="E529" s="7">
        <f t="shared" si="6"/>
        <v>6457</v>
      </c>
      <c r="F529" s="7" t="s">
        <v>170</v>
      </c>
      <c r="G529" s="25" t="s">
        <v>344</v>
      </c>
      <c r="H529" s="21" t="s">
        <v>5</v>
      </c>
      <c r="I529" s="21" t="s">
        <v>22</v>
      </c>
      <c r="J529" s="21" t="s">
        <v>22</v>
      </c>
      <c r="K529" s="7" t="s">
        <v>29</v>
      </c>
      <c r="L529" s="25" t="s">
        <v>167</v>
      </c>
      <c r="M529" s="45" t="s">
        <v>349</v>
      </c>
      <c r="N529" s="8" t="s">
        <v>348</v>
      </c>
      <c r="O529" s="25" t="s">
        <v>262</v>
      </c>
      <c r="P529" s="18">
        <v>43420</v>
      </c>
      <c r="Q529" s="7" t="s">
        <v>289</v>
      </c>
      <c r="R529" s="22" t="s">
        <v>288</v>
      </c>
      <c r="S529" s="7"/>
      <c r="T529" s="7">
        <v>2018</v>
      </c>
      <c r="U529" s="7">
        <f t="shared" ref="U529:U541" si="10">T529+15</f>
        <v>2033</v>
      </c>
      <c r="V529" s="9" t="s">
        <v>0</v>
      </c>
      <c r="W529" s="9"/>
      <c r="X529" s="7"/>
      <c r="Y529" s="7"/>
      <c r="Z529" s="7"/>
    </row>
    <row r="530" spans="1:26" hidden="1">
      <c r="A530" s="10" t="s">
        <v>347</v>
      </c>
      <c r="B530" s="10" t="s">
        <v>8</v>
      </c>
      <c r="C530" s="10">
        <v>1</v>
      </c>
      <c r="D530" s="10">
        <v>6457</v>
      </c>
      <c r="E530" s="10">
        <f t="shared" si="6"/>
        <v>6457</v>
      </c>
      <c r="F530" s="10" t="s">
        <v>170</v>
      </c>
      <c r="G530" s="40" t="s">
        <v>344</v>
      </c>
      <c r="H530" s="20" t="s">
        <v>5</v>
      </c>
      <c r="I530" s="20" t="s">
        <v>22</v>
      </c>
      <c r="J530" s="20" t="s">
        <v>22</v>
      </c>
      <c r="K530" s="10" t="s">
        <v>29</v>
      </c>
      <c r="L530" s="40" t="s">
        <v>167</v>
      </c>
      <c r="M530" s="46" t="s">
        <v>343</v>
      </c>
      <c r="N530" s="40" t="s">
        <v>346</v>
      </c>
      <c r="O530" s="40" t="s">
        <v>262</v>
      </c>
      <c r="P530" s="13">
        <v>43420</v>
      </c>
      <c r="Q530" s="10" t="s">
        <v>289</v>
      </c>
      <c r="R530" s="22" t="s">
        <v>288</v>
      </c>
      <c r="S530" s="10"/>
      <c r="T530" s="10">
        <v>2018</v>
      </c>
      <c r="U530" s="10">
        <f t="shared" si="10"/>
        <v>2033</v>
      </c>
      <c r="V530" s="12" t="s">
        <v>0</v>
      </c>
      <c r="W530" s="12"/>
      <c r="X530" s="10"/>
      <c r="Y530" s="10"/>
      <c r="Z530" s="10"/>
    </row>
    <row r="531" spans="1:26" hidden="1">
      <c r="A531" s="7" t="s">
        <v>345</v>
      </c>
      <c r="B531" s="7" t="s">
        <v>8</v>
      </c>
      <c r="C531" s="7">
        <v>1</v>
      </c>
      <c r="D531" s="7">
        <v>6457</v>
      </c>
      <c r="E531" s="7">
        <f t="shared" si="6"/>
        <v>6457</v>
      </c>
      <c r="F531" s="7" t="s">
        <v>170</v>
      </c>
      <c r="G531" s="25" t="s">
        <v>344</v>
      </c>
      <c r="H531" s="21" t="s">
        <v>5</v>
      </c>
      <c r="I531" s="21" t="s">
        <v>22</v>
      </c>
      <c r="J531" s="21" t="s">
        <v>22</v>
      </c>
      <c r="K531" s="7" t="s">
        <v>29</v>
      </c>
      <c r="L531" s="25" t="s">
        <v>167</v>
      </c>
      <c r="M531" s="45" t="s">
        <v>343</v>
      </c>
      <c r="N531" s="25" t="s">
        <v>342</v>
      </c>
      <c r="O531" s="25" t="s">
        <v>262</v>
      </c>
      <c r="P531" s="18">
        <v>43420</v>
      </c>
      <c r="Q531" s="7" t="s">
        <v>289</v>
      </c>
      <c r="R531" s="22" t="s">
        <v>288</v>
      </c>
      <c r="S531" s="7"/>
      <c r="T531" s="7">
        <v>2018</v>
      </c>
      <c r="U531" s="7">
        <f t="shared" si="10"/>
        <v>2033</v>
      </c>
      <c r="V531" s="9" t="s">
        <v>0</v>
      </c>
      <c r="W531" s="9"/>
      <c r="X531" s="7"/>
      <c r="Y531" s="7"/>
      <c r="Z531" s="7"/>
    </row>
    <row r="532" spans="1:26" hidden="1">
      <c r="A532" s="10" t="s">
        <v>341</v>
      </c>
      <c r="B532" s="10" t="s">
        <v>8</v>
      </c>
      <c r="C532" s="10">
        <v>1</v>
      </c>
      <c r="D532" s="10">
        <v>810</v>
      </c>
      <c r="E532" s="10">
        <f t="shared" ref="E532:E563" si="11">D532*C532</f>
        <v>810</v>
      </c>
      <c r="F532" s="10" t="s">
        <v>170</v>
      </c>
      <c r="G532" s="40" t="s">
        <v>340</v>
      </c>
      <c r="H532" s="20" t="s">
        <v>5</v>
      </c>
      <c r="I532" s="20" t="s">
        <v>22</v>
      </c>
      <c r="J532" s="20" t="s">
        <v>22</v>
      </c>
      <c r="K532" s="10" t="s">
        <v>29</v>
      </c>
      <c r="L532" s="20" t="s">
        <v>11</v>
      </c>
      <c r="M532" s="46" t="s">
        <v>339</v>
      </c>
      <c r="N532" s="22"/>
      <c r="O532" s="40" t="s">
        <v>262</v>
      </c>
      <c r="P532" s="13">
        <v>43420</v>
      </c>
      <c r="Q532" s="10" t="s">
        <v>289</v>
      </c>
      <c r="R532" s="22" t="s">
        <v>288</v>
      </c>
      <c r="S532" s="10"/>
      <c r="T532" s="10">
        <v>2018</v>
      </c>
      <c r="U532" s="10">
        <f t="shared" si="10"/>
        <v>2033</v>
      </c>
      <c r="V532" s="12" t="s">
        <v>0</v>
      </c>
      <c r="W532" s="12"/>
      <c r="X532" s="10"/>
      <c r="Y532" s="10"/>
      <c r="Z532" s="10"/>
    </row>
    <row r="533" spans="1:26" hidden="1">
      <c r="A533" s="7" t="s">
        <v>338</v>
      </c>
      <c r="B533" s="7" t="s">
        <v>8</v>
      </c>
      <c r="C533" s="7">
        <v>1</v>
      </c>
      <c r="D533" s="7">
        <v>743</v>
      </c>
      <c r="E533" s="7">
        <f t="shared" si="11"/>
        <v>743</v>
      </c>
      <c r="F533" s="7" t="s">
        <v>55</v>
      </c>
      <c r="G533" s="45" t="s">
        <v>336</v>
      </c>
      <c r="H533" s="21" t="s">
        <v>5</v>
      </c>
      <c r="I533" s="21" t="s">
        <v>22</v>
      </c>
      <c r="J533" s="21" t="s">
        <v>22</v>
      </c>
      <c r="K533" s="7" t="s">
        <v>29</v>
      </c>
      <c r="L533" s="21" t="s">
        <v>11</v>
      </c>
      <c r="M533" s="7" t="s">
        <v>335</v>
      </c>
      <c r="N533" s="15"/>
      <c r="O533" s="25" t="s">
        <v>262</v>
      </c>
      <c r="P533" s="18">
        <v>43420</v>
      </c>
      <c r="Q533" s="7" t="s">
        <v>289</v>
      </c>
      <c r="R533" s="22" t="s">
        <v>288</v>
      </c>
      <c r="S533" s="7"/>
      <c r="T533" s="7">
        <v>2018</v>
      </c>
      <c r="U533" s="7">
        <f t="shared" si="10"/>
        <v>2033</v>
      </c>
      <c r="V533" s="9" t="s">
        <v>0</v>
      </c>
      <c r="W533" s="9"/>
      <c r="X533" s="7"/>
      <c r="Y533" s="7"/>
      <c r="Z533" s="7"/>
    </row>
    <row r="534" spans="1:26" hidden="1">
      <c r="A534" s="10" t="s">
        <v>337</v>
      </c>
      <c r="B534" s="10" t="s">
        <v>8</v>
      </c>
      <c r="C534" s="10">
        <v>1</v>
      </c>
      <c r="D534" s="10">
        <v>743</v>
      </c>
      <c r="E534" s="10">
        <f t="shared" si="11"/>
        <v>743</v>
      </c>
      <c r="F534" s="10" t="s">
        <v>55</v>
      </c>
      <c r="G534" s="46" t="s">
        <v>336</v>
      </c>
      <c r="H534" s="20" t="s">
        <v>5</v>
      </c>
      <c r="I534" s="20" t="s">
        <v>22</v>
      </c>
      <c r="J534" s="20" t="s">
        <v>22</v>
      </c>
      <c r="K534" s="10" t="s">
        <v>29</v>
      </c>
      <c r="L534" s="20" t="s">
        <v>11</v>
      </c>
      <c r="M534" s="10" t="s">
        <v>335</v>
      </c>
      <c r="N534" s="15"/>
      <c r="O534" s="40" t="s">
        <v>262</v>
      </c>
      <c r="P534" s="13">
        <v>43420</v>
      </c>
      <c r="Q534" s="10" t="s">
        <v>289</v>
      </c>
      <c r="R534" s="22" t="s">
        <v>288</v>
      </c>
      <c r="S534" s="10"/>
      <c r="T534" s="10">
        <v>2018</v>
      </c>
      <c r="U534" s="10">
        <f t="shared" si="10"/>
        <v>2033</v>
      </c>
      <c r="V534" s="12" t="s">
        <v>0</v>
      </c>
      <c r="W534" s="12"/>
      <c r="X534" s="10"/>
      <c r="Y534" s="10"/>
      <c r="Z534" s="10"/>
    </row>
    <row r="535" spans="1:26" hidden="1">
      <c r="A535" s="71" t="s">
        <v>334</v>
      </c>
      <c r="B535" s="7" t="s">
        <v>8</v>
      </c>
      <c r="C535" s="7">
        <v>1</v>
      </c>
      <c r="D535" s="7">
        <v>799</v>
      </c>
      <c r="E535" s="7">
        <f t="shared" si="11"/>
        <v>799</v>
      </c>
      <c r="F535" s="7" t="s">
        <v>170</v>
      </c>
      <c r="G535" s="45" t="s">
        <v>169</v>
      </c>
      <c r="H535" s="21" t="s">
        <v>5</v>
      </c>
      <c r="I535" s="21" t="s">
        <v>22</v>
      </c>
      <c r="J535" s="21" t="s">
        <v>22</v>
      </c>
      <c r="K535" s="7" t="s">
        <v>29</v>
      </c>
      <c r="L535" s="21" t="s">
        <v>167</v>
      </c>
      <c r="M535" s="45" t="s">
        <v>333</v>
      </c>
      <c r="N535" s="8" t="s">
        <v>332</v>
      </c>
      <c r="O535" s="25" t="s">
        <v>262</v>
      </c>
      <c r="P535" s="18">
        <v>43420</v>
      </c>
      <c r="Q535" s="7" t="s">
        <v>289</v>
      </c>
      <c r="R535" s="22" t="s">
        <v>288</v>
      </c>
      <c r="S535" s="7"/>
      <c r="T535" s="7">
        <v>2018</v>
      </c>
      <c r="U535" s="7">
        <f t="shared" si="10"/>
        <v>2033</v>
      </c>
      <c r="V535" s="9" t="s">
        <v>0</v>
      </c>
      <c r="W535" s="9"/>
      <c r="X535" s="7"/>
      <c r="Y535" s="7"/>
      <c r="Z535" s="7"/>
    </row>
    <row r="536" spans="1:26" hidden="1">
      <c r="A536" s="72" t="s">
        <v>331</v>
      </c>
      <c r="B536" s="10" t="s">
        <v>8</v>
      </c>
      <c r="C536" s="10">
        <v>1</v>
      </c>
      <c r="D536" s="10">
        <v>799</v>
      </c>
      <c r="E536" s="10">
        <f t="shared" si="11"/>
        <v>799</v>
      </c>
      <c r="F536" s="10" t="s">
        <v>170</v>
      </c>
      <c r="G536" s="46" t="s">
        <v>169</v>
      </c>
      <c r="H536" s="20" t="s">
        <v>5</v>
      </c>
      <c r="I536" s="20" t="s">
        <v>22</v>
      </c>
      <c r="J536" s="20" t="s">
        <v>22</v>
      </c>
      <c r="K536" s="10" t="s">
        <v>29</v>
      </c>
      <c r="L536" s="20" t="s">
        <v>167</v>
      </c>
      <c r="M536" s="46" t="s">
        <v>330</v>
      </c>
      <c r="N536" s="11" t="s">
        <v>329</v>
      </c>
      <c r="O536" s="40" t="s">
        <v>262</v>
      </c>
      <c r="P536" s="13">
        <v>43420</v>
      </c>
      <c r="Q536" s="10" t="s">
        <v>289</v>
      </c>
      <c r="R536" s="22" t="s">
        <v>288</v>
      </c>
      <c r="S536" s="10"/>
      <c r="T536" s="10">
        <v>2018</v>
      </c>
      <c r="U536" s="10">
        <f t="shared" si="10"/>
        <v>2033</v>
      </c>
      <c r="V536" s="12" t="s">
        <v>0</v>
      </c>
      <c r="W536" s="12"/>
      <c r="X536" s="10"/>
      <c r="Y536" s="10"/>
      <c r="Z536" s="10"/>
    </row>
    <row r="537" spans="1:26" hidden="1">
      <c r="A537" s="71" t="s">
        <v>328</v>
      </c>
      <c r="B537" s="7" t="s">
        <v>8</v>
      </c>
      <c r="C537" s="7">
        <v>1</v>
      </c>
      <c r="D537" s="7">
        <v>799</v>
      </c>
      <c r="E537" s="7">
        <f t="shared" si="11"/>
        <v>799</v>
      </c>
      <c r="F537" s="7" t="s">
        <v>170</v>
      </c>
      <c r="G537" s="45" t="s">
        <v>169</v>
      </c>
      <c r="H537" s="21" t="s">
        <v>5</v>
      </c>
      <c r="I537" s="21" t="s">
        <v>22</v>
      </c>
      <c r="J537" s="21" t="s">
        <v>22</v>
      </c>
      <c r="K537" s="7" t="s">
        <v>29</v>
      </c>
      <c r="L537" s="21" t="s">
        <v>167</v>
      </c>
      <c r="M537" s="45" t="s">
        <v>327</v>
      </c>
      <c r="N537" s="8" t="s">
        <v>326</v>
      </c>
      <c r="O537" s="25" t="s">
        <v>262</v>
      </c>
      <c r="P537" s="18">
        <v>43420</v>
      </c>
      <c r="Q537" s="7" t="s">
        <v>289</v>
      </c>
      <c r="R537" s="22" t="s">
        <v>288</v>
      </c>
      <c r="S537" s="7"/>
      <c r="T537" s="7">
        <v>2018</v>
      </c>
      <c r="U537" s="7">
        <f t="shared" si="10"/>
        <v>2033</v>
      </c>
      <c r="V537" s="9" t="s">
        <v>0</v>
      </c>
      <c r="W537" s="9"/>
      <c r="X537" s="7"/>
      <c r="Y537" s="7"/>
      <c r="Z537" s="7"/>
    </row>
    <row r="538" spans="1:26" hidden="1">
      <c r="A538" s="72" t="s">
        <v>325</v>
      </c>
      <c r="B538" s="10" t="s">
        <v>8</v>
      </c>
      <c r="C538" s="10">
        <v>1</v>
      </c>
      <c r="D538" s="10">
        <v>799</v>
      </c>
      <c r="E538" s="10">
        <f t="shared" si="11"/>
        <v>799</v>
      </c>
      <c r="F538" s="10" t="s">
        <v>170</v>
      </c>
      <c r="G538" s="46" t="s">
        <v>169</v>
      </c>
      <c r="H538" s="20" t="s">
        <v>5</v>
      </c>
      <c r="I538" s="20" t="s">
        <v>22</v>
      </c>
      <c r="J538" s="20" t="s">
        <v>22</v>
      </c>
      <c r="K538" s="10" t="s">
        <v>29</v>
      </c>
      <c r="L538" s="20" t="s">
        <v>167</v>
      </c>
      <c r="M538" s="46" t="s">
        <v>324</v>
      </c>
      <c r="N538" s="11" t="s">
        <v>323</v>
      </c>
      <c r="O538" s="40" t="s">
        <v>262</v>
      </c>
      <c r="P538" s="13">
        <v>43420</v>
      </c>
      <c r="Q538" s="10" t="s">
        <v>289</v>
      </c>
      <c r="R538" s="22" t="s">
        <v>288</v>
      </c>
      <c r="S538" s="10"/>
      <c r="T538" s="10">
        <v>2018</v>
      </c>
      <c r="U538" s="10">
        <f t="shared" si="10"/>
        <v>2033</v>
      </c>
      <c r="V538" s="12" t="s">
        <v>0</v>
      </c>
      <c r="W538" s="12"/>
      <c r="X538" s="10"/>
      <c r="Y538" s="10"/>
      <c r="Z538" s="10"/>
    </row>
    <row r="539" spans="1:26" hidden="1">
      <c r="A539" s="69" t="s">
        <v>322</v>
      </c>
      <c r="B539" s="7" t="s">
        <v>8</v>
      </c>
      <c r="C539" s="7">
        <v>1</v>
      </c>
      <c r="D539" s="7">
        <v>799</v>
      </c>
      <c r="E539" s="7">
        <f t="shared" si="11"/>
        <v>799</v>
      </c>
      <c r="F539" s="7" t="s">
        <v>170</v>
      </c>
      <c r="G539" s="45" t="s">
        <v>169</v>
      </c>
      <c r="H539" s="21" t="s">
        <v>5</v>
      </c>
      <c r="I539" s="21" t="s">
        <v>22</v>
      </c>
      <c r="J539" s="21" t="s">
        <v>22</v>
      </c>
      <c r="K539" s="7" t="s">
        <v>29</v>
      </c>
      <c r="L539" s="21" t="s">
        <v>167</v>
      </c>
      <c r="M539" s="45" t="s">
        <v>321</v>
      </c>
      <c r="N539" s="8" t="s">
        <v>320</v>
      </c>
      <c r="O539" s="25" t="s">
        <v>262</v>
      </c>
      <c r="P539" s="18">
        <v>43420</v>
      </c>
      <c r="Q539" s="7" t="s">
        <v>289</v>
      </c>
      <c r="R539" s="22" t="s">
        <v>288</v>
      </c>
      <c r="S539" s="7"/>
      <c r="T539" s="7">
        <v>2018</v>
      </c>
      <c r="U539" s="7">
        <f t="shared" si="10"/>
        <v>2033</v>
      </c>
      <c r="V539" s="9" t="s">
        <v>0</v>
      </c>
      <c r="W539" s="9"/>
      <c r="X539" s="7"/>
      <c r="Y539" s="7"/>
      <c r="Z539" s="7"/>
    </row>
    <row r="540" spans="1:26" hidden="1">
      <c r="A540" s="68" t="s">
        <v>319</v>
      </c>
      <c r="B540" s="10" t="s">
        <v>8</v>
      </c>
      <c r="C540" s="10">
        <v>1</v>
      </c>
      <c r="D540" s="10">
        <v>799</v>
      </c>
      <c r="E540" s="10">
        <f t="shared" si="11"/>
        <v>799</v>
      </c>
      <c r="F540" s="10" t="s">
        <v>170</v>
      </c>
      <c r="G540" s="46" t="s">
        <v>169</v>
      </c>
      <c r="H540" s="20" t="s">
        <v>5</v>
      </c>
      <c r="I540" s="20" t="s">
        <v>22</v>
      </c>
      <c r="J540" s="20" t="s">
        <v>22</v>
      </c>
      <c r="K540" s="10" t="s">
        <v>29</v>
      </c>
      <c r="L540" s="20" t="s">
        <v>167</v>
      </c>
      <c r="M540" s="46" t="s">
        <v>318</v>
      </c>
      <c r="N540" s="11" t="s">
        <v>317</v>
      </c>
      <c r="O540" s="40" t="s">
        <v>262</v>
      </c>
      <c r="P540" s="13">
        <v>43420</v>
      </c>
      <c r="Q540" s="10" t="s">
        <v>289</v>
      </c>
      <c r="R540" s="22" t="s">
        <v>288</v>
      </c>
      <c r="S540" s="10"/>
      <c r="T540" s="10">
        <v>2018</v>
      </c>
      <c r="U540" s="10">
        <f t="shared" si="10"/>
        <v>2033</v>
      </c>
      <c r="V540" s="12" t="s">
        <v>0</v>
      </c>
      <c r="W540" s="12"/>
      <c r="X540" s="10"/>
      <c r="Y540" s="10"/>
      <c r="Z540" s="10"/>
    </row>
    <row r="541" spans="1:26" hidden="1">
      <c r="A541" s="69" t="s">
        <v>316</v>
      </c>
      <c r="B541" s="7" t="s">
        <v>8</v>
      </c>
      <c r="C541" s="7">
        <v>1</v>
      </c>
      <c r="D541" s="7">
        <v>799</v>
      </c>
      <c r="E541" s="7">
        <f t="shared" si="11"/>
        <v>799</v>
      </c>
      <c r="F541" s="7" t="s">
        <v>170</v>
      </c>
      <c r="G541" s="45" t="s">
        <v>169</v>
      </c>
      <c r="H541" s="21" t="s">
        <v>5</v>
      </c>
      <c r="I541" s="21" t="s">
        <v>22</v>
      </c>
      <c r="J541" s="21" t="s">
        <v>22</v>
      </c>
      <c r="K541" s="7" t="s">
        <v>29</v>
      </c>
      <c r="L541" s="21" t="s">
        <v>167</v>
      </c>
      <c r="M541" s="45" t="s">
        <v>315</v>
      </c>
      <c r="N541" s="8" t="s">
        <v>314</v>
      </c>
      <c r="O541" s="25" t="s">
        <v>262</v>
      </c>
      <c r="P541" s="18">
        <v>43420</v>
      </c>
      <c r="Q541" s="7" t="s">
        <v>289</v>
      </c>
      <c r="R541" s="22" t="s">
        <v>288</v>
      </c>
      <c r="S541" s="7"/>
      <c r="T541" s="7">
        <v>2018</v>
      </c>
      <c r="U541" s="7">
        <f t="shared" si="10"/>
        <v>2033</v>
      </c>
      <c r="V541" s="9" t="s">
        <v>0</v>
      </c>
      <c r="W541" s="9"/>
      <c r="X541" s="7"/>
      <c r="Y541" s="7"/>
      <c r="Z541" s="7"/>
    </row>
    <row r="542" spans="1:26" hidden="1">
      <c r="A542" s="68" t="s">
        <v>313</v>
      </c>
      <c r="B542" s="10" t="s">
        <v>8</v>
      </c>
      <c r="C542" s="10">
        <v>1</v>
      </c>
      <c r="D542" s="10">
        <v>799</v>
      </c>
      <c r="E542" s="10">
        <f t="shared" si="11"/>
        <v>799</v>
      </c>
      <c r="F542" s="10" t="s">
        <v>170</v>
      </c>
      <c r="G542" s="46" t="s">
        <v>169</v>
      </c>
      <c r="H542" s="20" t="s">
        <v>1678</v>
      </c>
      <c r="I542" s="20" t="s">
        <v>22</v>
      </c>
      <c r="J542" s="20" t="s">
        <v>22</v>
      </c>
      <c r="K542" s="10" t="s">
        <v>29</v>
      </c>
      <c r="L542" s="20" t="s">
        <v>167</v>
      </c>
      <c r="M542" s="46" t="s">
        <v>312</v>
      </c>
      <c r="N542" s="11" t="s">
        <v>311</v>
      </c>
      <c r="O542" s="40" t="s">
        <v>0</v>
      </c>
      <c r="P542" s="13">
        <v>43420</v>
      </c>
      <c r="Q542" s="10" t="s">
        <v>289</v>
      </c>
      <c r="R542" s="22" t="s">
        <v>288</v>
      </c>
      <c r="S542" s="10"/>
      <c r="T542" s="10">
        <v>2018</v>
      </c>
      <c r="U542" s="10">
        <v>2023</v>
      </c>
      <c r="V542" s="12" t="s">
        <v>262</v>
      </c>
      <c r="W542" s="12">
        <v>2023</v>
      </c>
      <c r="X542" s="10">
        <v>0</v>
      </c>
      <c r="Y542" s="10" t="s">
        <v>310</v>
      </c>
      <c r="Z542" s="10" t="s">
        <v>309</v>
      </c>
    </row>
    <row r="543" spans="1:26" hidden="1">
      <c r="A543" s="69" t="s">
        <v>308</v>
      </c>
      <c r="B543" s="7" t="s">
        <v>8</v>
      </c>
      <c r="C543" s="7">
        <v>1</v>
      </c>
      <c r="D543" s="7">
        <v>565</v>
      </c>
      <c r="E543" s="7">
        <f t="shared" si="11"/>
        <v>565</v>
      </c>
      <c r="F543" s="7" t="s">
        <v>170</v>
      </c>
      <c r="G543" s="25" t="s">
        <v>298</v>
      </c>
      <c r="H543" s="21" t="s">
        <v>5</v>
      </c>
      <c r="I543" s="21" t="s">
        <v>22</v>
      </c>
      <c r="J543" s="21" t="s">
        <v>22</v>
      </c>
      <c r="K543" s="7" t="s">
        <v>29</v>
      </c>
      <c r="L543" s="21" t="s">
        <v>167</v>
      </c>
      <c r="M543" s="45" t="s">
        <v>307</v>
      </c>
      <c r="N543" s="8" t="s">
        <v>306</v>
      </c>
      <c r="O543" s="25" t="s">
        <v>262</v>
      </c>
      <c r="P543" s="18">
        <v>43420</v>
      </c>
      <c r="Q543" s="7" t="s">
        <v>289</v>
      </c>
      <c r="R543" s="22" t="s">
        <v>288</v>
      </c>
      <c r="S543" s="7"/>
      <c r="T543" s="7">
        <v>2018</v>
      </c>
      <c r="U543" s="7">
        <f t="shared" ref="U543:U550" si="12">T543+15</f>
        <v>2033</v>
      </c>
      <c r="V543" s="9" t="s">
        <v>0</v>
      </c>
      <c r="W543" s="9"/>
      <c r="X543" s="7"/>
      <c r="Y543" s="7"/>
      <c r="Z543" s="7"/>
    </row>
    <row r="544" spans="1:26" hidden="1">
      <c r="A544" s="68" t="s">
        <v>305</v>
      </c>
      <c r="B544" s="10" t="s">
        <v>8</v>
      </c>
      <c r="C544" s="10">
        <v>1</v>
      </c>
      <c r="D544" s="10">
        <v>565</v>
      </c>
      <c r="E544" s="10">
        <f t="shared" si="11"/>
        <v>565</v>
      </c>
      <c r="F544" s="10" t="s">
        <v>170</v>
      </c>
      <c r="G544" s="40" t="s">
        <v>298</v>
      </c>
      <c r="H544" s="20" t="s">
        <v>5</v>
      </c>
      <c r="I544" s="20" t="s">
        <v>22</v>
      </c>
      <c r="J544" s="20" t="s">
        <v>22</v>
      </c>
      <c r="K544" s="10" t="s">
        <v>29</v>
      </c>
      <c r="L544" s="20" t="s">
        <v>167</v>
      </c>
      <c r="M544" s="46" t="s">
        <v>304</v>
      </c>
      <c r="N544" s="11" t="s">
        <v>303</v>
      </c>
      <c r="O544" s="40" t="s">
        <v>262</v>
      </c>
      <c r="P544" s="13">
        <v>43420</v>
      </c>
      <c r="Q544" s="10" t="s">
        <v>289</v>
      </c>
      <c r="R544" s="22" t="s">
        <v>288</v>
      </c>
      <c r="S544" s="10"/>
      <c r="T544" s="10">
        <v>2018</v>
      </c>
      <c r="U544" s="10">
        <f t="shared" si="12"/>
        <v>2033</v>
      </c>
      <c r="V544" s="12" t="s">
        <v>0</v>
      </c>
      <c r="W544" s="12"/>
      <c r="X544" s="10"/>
      <c r="Y544" s="10"/>
      <c r="Z544" s="10"/>
    </row>
    <row r="545" spans="1:26" hidden="1">
      <c r="A545" s="69" t="s">
        <v>302</v>
      </c>
      <c r="B545" s="7" t="s">
        <v>8</v>
      </c>
      <c r="C545" s="7">
        <v>1</v>
      </c>
      <c r="D545" s="7">
        <v>565</v>
      </c>
      <c r="E545" s="7">
        <f t="shared" si="11"/>
        <v>565</v>
      </c>
      <c r="F545" s="7" t="s">
        <v>170</v>
      </c>
      <c r="G545" s="25" t="s">
        <v>298</v>
      </c>
      <c r="H545" s="21" t="s">
        <v>5</v>
      </c>
      <c r="I545" s="21" t="s">
        <v>22</v>
      </c>
      <c r="J545" s="21" t="s">
        <v>22</v>
      </c>
      <c r="K545" s="7" t="s">
        <v>29</v>
      </c>
      <c r="L545" s="21" t="s">
        <v>167</v>
      </c>
      <c r="M545" s="45" t="s">
        <v>301</v>
      </c>
      <c r="N545" s="8" t="s">
        <v>300</v>
      </c>
      <c r="O545" s="25" t="s">
        <v>262</v>
      </c>
      <c r="P545" s="18">
        <v>43420</v>
      </c>
      <c r="Q545" s="7" t="s">
        <v>289</v>
      </c>
      <c r="R545" s="22" t="s">
        <v>288</v>
      </c>
      <c r="S545" s="7"/>
      <c r="T545" s="7">
        <v>2018</v>
      </c>
      <c r="U545" s="7">
        <f t="shared" si="12"/>
        <v>2033</v>
      </c>
      <c r="V545" s="9" t="s">
        <v>0</v>
      </c>
      <c r="W545" s="9"/>
      <c r="X545" s="7"/>
      <c r="Y545" s="7"/>
      <c r="Z545" s="7"/>
    </row>
    <row r="546" spans="1:26" hidden="1">
      <c r="A546" s="68" t="s">
        <v>299</v>
      </c>
      <c r="B546" s="10" t="s">
        <v>8</v>
      </c>
      <c r="C546" s="10">
        <v>1</v>
      </c>
      <c r="D546" s="10">
        <v>565</v>
      </c>
      <c r="E546" s="10">
        <f t="shared" si="11"/>
        <v>565</v>
      </c>
      <c r="F546" s="10" t="s">
        <v>170</v>
      </c>
      <c r="G546" s="40" t="s">
        <v>298</v>
      </c>
      <c r="H546" s="20" t="s">
        <v>5</v>
      </c>
      <c r="I546" s="20" t="s">
        <v>22</v>
      </c>
      <c r="J546" s="20" t="s">
        <v>22</v>
      </c>
      <c r="K546" s="10" t="s">
        <v>29</v>
      </c>
      <c r="L546" s="20" t="s">
        <v>167</v>
      </c>
      <c r="M546" s="46" t="s">
        <v>297</v>
      </c>
      <c r="N546" s="11" t="s">
        <v>296</v>
      </c>
      <c r="O546" s="40" t="s">
        <v>262</v>
      </c>
      <c r="P546" s="13">
        <v>43420</v>
      </c>
      <c r="Q546" s="10" t="s">
        <v>289</v>
      </c>
      <c r="R546" s="22" t="s">
        <v>288</v>
      </c>
      <c r="S546" s="10"/>
      <c r="T546" s="10">
        <v>2018</v>
      </c>
      <c r="U546" s="10">
        <f t="shared" si="12"/>
        <v>2033</v>
      </c>
      <c r="V546" s="12" t="s">
        <v>0</v>
      </c>
      <c r="W546" s="12"/>
      <c r="X546" s="10"/>
      <c r="Y546" s="10"/>
      <c r="Z546" s="10"/>
    </row>
    <row r="547" spans="1:26" hidden="1">
      <c r="A547" s="70" t="s">
        <v>295</v>
      </c>
      <c r="B547" s="7" t="s">
        <v>8</v>
      </c>
      <c r="C547" s="7">
        <v>1</v>
      </c>
      <c r="D547" s="7">
        <v>275</v>
      </c>
      <c r="E547" s="7">
        <f t="shared" si="11"/>
        <v>275</v>
      </c>
      <c r="F547" s="7" t="s">
        <v>170</v>
      </c>
      <c r="G547" s="45" t="s">
        <v>291</v>
      </c>
      <c r="H547" s="21" t="s">
        <v>5</v>
      </c>
      <c r="I547" s="21" t="s">
        <v>22</v>
      </c>
      <c r="J547" s="21" t="s">
        <v>22</v>
      </c>
      <c r="K547" s="7" t="s">
        <v>29</v>
      </c>
      <c r="L547" s="21" t="s">
        <v>167</v>
      </c>
      <c r="M547" s="45" t="s">
        <v>290</v>
      </c>
      <c r="N547" s="15">
        <v>1</v>
      </c>
      <c r="O547" s="25" t="s">
        <v>262</v>
      </c>
      <c r="P547" s="18">
        <v>43420</v>
      </c>
      <c r="Q547" s="7" t="s">
        <v>289</v>
      </c>
      <c r="R547" s="22" t="s">
        <v>288</v>
      </c>
      <c r="S547" s="7"/>
      <c r="T547" s="7">
        <v>2018</v>
      </c>
      <c r="U547" s="7">
        <f t="shared" si="12"/>
        <v>2033</v>
      </c>
      <c r="V547" s="9" t="s">
        <v>0</v>
      </c>
      <c r="W547" s="9"/>
      <c r="X547" s="7"/>
      <c r="Y547" s="7"/>
      <c r="Z547" s="7"/>
    </row>
    <row r="548" spans="1:26" hidden="1">
      <c r="A548" s="70" t="s">
        <v>294</v>
      </c>
      <c r="B548" s="10" t="s">
        <v>8</v>
      </c>
      <c r="C548" s="10">
        <v>1</v>
      </c>
      <c r="D548" s="10">
        <v>275</v>
      </c>
      <c r="E548" s="10">
        <f t="shared" si="11"/>
        <v>275</v>
      </c>
      <c r="F548" s="10" t="s">
        <v>170</v>
      </c>
      <c r="G548" s="46" t="s">
        <v>291</v>
      </c>
      <c r="H548" s="20" t="s">
        <v>5</v>
      </c>
      <c r="I548" s="20" t="s">
        <v>22</v>
      </c>
      <c r="J548" s="20" t="s">
        <v>22</v>
      </c>
      <c r="K548" s="10" t="s">
        <v>29</v>
      </c>
      <c r="L548" s="20" t="s">
        <v>167</v>
      </c>
      <c r="M548" s="46" t="s">
        <v>290</v>
      </c>
      <c r="N548" s="15">
        <v>2</v>
      </c>
      <c r="O548" s="40" t="s">
        <v>262</v>
      </c>
      <c r="P548" s="13">
        <v>43420</v>
      </c>
      <c r="Q548" s="10" t="s">
        <v>289</v>
      </c>
      <c r="R548" s="22" t="s">
        <v>288</v>
      </c>
      <c r="S548" s="10"/>
      <c r="T548" s="10">
        <v>2018</v>
      </c>
      <c r="U548" s="10">
        <f t="shared" si="12"/>
        <v>2033</v>
      </c>
      <c r="V548" s="12" t="s">
        <v>0</v>
      </c>
      <c r="W548" s="12"/>
      <c r="X548" s="10"/>
      <c r="Y548" s="10"/>
      <c r="Z548" s="10"/>
    </row>
    <row r="549" spans="1:26" hidden="1">
      <c r="A549" s="70" t="s">
        <v>293</v>
      </c>
      <c r="B549" s="7" t="s">
        <v>8</v>
      </c>
      <c r="C549" s="7">
        <v>1</v>
      </c>
      <c r="D549" s="7">
        <v>275</v>
      </c>
      <c r="E549" s="7">
        <f t="shared" si="11"/>
        <v>275</v>
      </c>
      <c r="F549" s="7" t="s">
        <v>170</v>
      </c>
      <c r="G549" s="45" t="s">
        <v>291</v>
      </c>
      <c r="H549" s="21" t="s">
        <v>5</v>
      </c>
      <c r="I549" s="21" t="s">
        <v>22</v>
      </c>
      <c r="J549" s="21" t="s">
        <v>22</v>
      </c>
      <c r="K549" s="7" t="s">
        <v>29</v>
      </c>
      <c r="L549" s="21" t="s">
        <v>167</v>
      </c>
      <c r="M549" s="45" t="s">
        <v>290</v>
      </c>
      <c r="N549" s="15">
        <v>3</v>
      </c>
      <c r="O549" s="25" t="s">
        <v>262</v>
      </c>
      <c r="P549" s="18">
        <v>43420</v>
      </c>
      <c r="Q549" s="7" t="s">
        <v>289</v>
      </c>
      <c r="R549" s="22" t="s">
        <v>288</v>
      </c>
      <c r="S549" s="7"/>
      <c r="T549" s="7">
        <v>2018</v>
      </c>
      <c r="U549" s="7">
        <f t="shared" si="12"/>
        <v>2033</v>
      </c>
      <c r="V549" s="9" t="s">
        <v>0</v>
      </c>
      <c r="W549" s="9"/>
      <c r="X549" s="7"/>
      <c r="Y549" s="7"/>
      <c r="Z549" s="7"/>
    </row>
    <row r="550" spans="1:26" hidden="1">
      <c r="A550" s="70" t="s">
        <v>292</v>
      </c>
      <c r="B550" s="10" t="s">
        <v>8</v>
      </c>
      <c r="C550" s="10">
        <v>1</v>
      </c>
      <c r="D550" s="10">
        <v>275</v>
      </c>
      <c r="E550" s="10">
        <f t="shared" si="11"/>
        <v>275</v>
      </c>
      <c r="F550" s="10" t="s">
        <v>170</v>
      </c>
      <c r="G550" s="46" t="s">
        <v>291</v>
      </c>
      <c r="H550" s="20" t="s">
        <v>5</v>
      </c>
      <c r="I550" s="20" t="s">
        <v>22</v>
      </c>
      <c r="J550" s="20" t="s">
        <v>22</v>
      </c>
      <c r="K550" s="10" t="s">
        <v>29</v>
      </c>
      <c r="L550" s="20" t="s">
        <v>167</v>
      </c>
      <c r="M550" s="46" t="s">
        <v>290</v>
      </c>
      <c r="N550" s="15">
        <v>4</v>
      </c>
      <c r="O550" s="40" t="s">
        <v>262</v>
      </c>
      <c r="P550" s="13">
        <v>43420</v>
      </c>
      <c r="Q550" s="10" t="s">
        <v>289</v>
      </c>
      <c r="R550" s="22" t="s">
        <v>288</v>
      </c>
      <c r="S550" s="10"/>
      <c r="T550" s="10">
        <v>2018</v>
      </c>
      <c r="U550" s="10">
        <f t="shared" si="12"/>
        <v>2033</v>
      </c>
      <c r="V550" s="12" t="s">
        <v>0</v>
      </c>
      <c r="W550" s="12"/>
      <c r="X550" s="10"/>
      <c r="Y550" s="10"/>
      <c r="Z550" s="10"/>
    </row>
    <row r="551" spans="1:26" hidden="1">
      <c r="A551" s="71" t="s">
        <v>287</v>
      </c>
      <c r="B551" s="7" t="s">
        <v>25</v>
      </c>
      <c r="C551" s="7">
        <v>1</v>
      </c>
      <c r="D551" s="7">
        <v>457.65</v>
      </c>
      <c r="E551" s="10">
        <f>Table2[[#This Row],[UnitValue]]*Table2[[#This Row],[Qty]]</f>
        <v>457.65</v>
      </c>
      <c r="F551" s="7" t="s">
        <v>286</v>
      </c>
      <c r="G551" s="7" t="s">
        <v>285</v>
      </c>
      <c r="H551" s="21" t="s">
        <v>5</v>
      </c>
      <c r="I551" s="21" t="s">
        <v>22</v>
      </c>
      <c r="J551" s="21" t="s">
        <v>22</v>
      </c>
      <c r="K551" s="21" t="s">
        <v>40</v>
      </c>
      <c r="L551" s="21" t="s">
        <v>11</v>
      </c>
      <c r="M551" s="7" t="s">
        <v>284</v>
      </c>
      <c r="N551" s="8" t="s">
        <v>283</v>
      </c>
      <c r="O551" s="21" t="s">
        <v>262</v>
      </c>
      <c r="P551" s="18">
        <v>43574</v>
      </c>
      <c r="Q551" s="7" t="s">
        <v>268</v>
      </c>
      <c r="R551" s="7" t="s">
        <v>282</v>
      </c>
      <c r="S551" s="7"/>
      <c r="T551" s="7">
        <v>2019</v>
      </c>
      <c r="U551" s="7">
        <f t="shared" ref="U551:U557" si="13">T551+20</f>
        <v>2039</v>
      </c>
      <c r="V551" s="9" t="s">
        <v>0</v>
      </c>
      <c r="W551" s="9"/>
      <c r="X551" s="7"/>
      <c r="Y551" s="7"/>
      <c r="Z551" s="7"/>
    </row>
    <row r="552" spans="1:26" hidden="1">
      <c r="A552" s="72" t="s">
        <v>281</v>
      </c>
      <c r="B552" s="10" t="s">
        <v>1541</v>
      </c>
      <c r="C552" s="10">
        <v>1</v>
      </c>
      <c r="D552" s="10">
        <f>82*1.13</f>
        <v>92.66</v>
      </c>
      <c r="E552" s="32">
        <f t="shared" si="11"/>
        <v>92.66</v>
      </c>
      <c r="F552" s="10" t="s">
        <v>276</v>
      </c>
      <c r="G552" s="53" t="s">
        <v>275</v>
      </c>
      <c r="H552" s="20" t="s">
        <v>5</v>
      </c>
      <c r="I552" s="20" t="s">
        <v>5</v>
      </c>
      <c r="J552" s="20" t="s">
        <v>270</v>
      </c>
      <c r="K552" s="20" t="s">
        <v>117</v>
      </c>
      <c r="L552" s="20" t="s">
        <v>20</v>
      </c>
      <c r="M552" s="20" t="s">
        <v>274</v>
      </c>
      <c r="N552" s="11">
        <v>407627766</v>
      </c>
      <c r="O552" s="20" t="s">
        <v>262</v>
      </c>
      <c r="P552" s="13">
        <v>43571</v>
      </c>
      <c r="Q552" s="10" t="s">
        <v>268</v>
      </c>
      <c r="R552" s="10" t="s">
        <v>267</v>
      </c>
      <c r="S552" s="10"/>
      <c r="T552" s="10">
        <v>2019</v>
      </c>
      <c r="U552" s="10">
        <f t="shared" si="13"/>
        <v>2039</v>
      </c>
      <c r="V552" s="12" t="s">
        <v>0</v>
      </c>
      <c r="W552" s="12"/>
      <c r="X552" s="10"/>
      <c r="Y552" s="10"/>
      <c r="Z552" s="10"/>
    </row>
    <row r="553" spans="1:26" hidden="1">
      <c r="A553" s="71" t="s">
        <v>280</v>
      </c>
      <c r="B553" s="7" t="s">
        <v>1541</v>
      </c>
      <c r="C553" s="7">
        <v>1</v>
      </c>
      <c r="D553" s="7">
        <f>49.17*1.13</f>
        <v>55.562099999999994</v>
      </c>
      <c r="E553" s="31">
        <f t="shared" si="11"/>
        <v>55.562099999999994</v>
      </c>
      <c r="F553" s="7" t="s">
        <v>272</v>
      </c>
      <c r="G553" s="7" t="s">
        <v>271</v>
      </c>
      <c r="H553" s="21" t="s">
        <v>5</v>
      </c>
      <c r="I553" s="21" t="s">
        <v>5</v>
      </c>
      <c r="J553" s="21" t="s">
        <v>270</v>
      </c>
      <c r="K553" s="21" t="s">
        <v>117</v>
      </c>
      <c r="L553" s="21" t="s">
        <v>39</v>
      </c>
      <c r="M553" s="21" t="s">
        <v>269</v>
      </c>
      <c r="N553" s="8" t="s">
        <v>37</v>
      </c>
      <c r="O553" s="21" t="s">
        <v>262</v>
      </c>
      <c r="P553" s="18">
        <v>43571</v>
      </c>
      <c r="Q553" s="7" t="s">
        <v>268</v>
      </c>
      <c r="R553" s="7" t="s">
        <v>267</v>
      </c>
      <c r="S553" s="7"/>
      <c r="T553" s="7">
        <v>2019</v>
      </c>
      <c r="U553" s="7">
        <f t="shared" si="13"/>
        <v>2039</v>
      </c>
      <c r="V553" s="9" t="s">
        <v>0</v>
      </c>
      <c r="W553" s="9"/>
      <c r="X553" s="7"/>
      <c r="Y553" s="7"/>
      <c r="Z553" s="7"/>
    </row>
    <row r="554" spans="1:26" hidden="1">
      <c r="A554" s="72" t="s">
        <v>279</v>
      </c>
      <c r="B554" s="10" t="s">
        <v>1541</v>
      </c>
      <c r="C554" s="10">
        <v>1</v>
      </c>
      <c r="D554" s="10">
        <f>82*1.13</f>
        <v>92.66</v>
      </c>
      <c r="E554" s="32">
        <f t="shared" si="11"/>
        <v>92.66</v>
      </c>
      <c r="F554" s="10" t="s">
        <v>276</v>
      </c>
      <c r="G554" s="53" t="s">
        <v>275</v>
      </c>
      <c r="H554" s="20" t="s">
        <v>5</v>
      </c>
      <c r="I554" s="20" t="s">
        <v>5</v>
      </c>
      <c r="J554" s="20" t="s">
        <v>270</v>
      </c>
      <c r="K554" s="20" t="s">
        <v>117</v>
      </c>
      <c r="L554" s="20" t="s">
        <v>20</v>
      </c>
      <c r="M554" s="20" t="s">
        <v>274</v>
      </c>
      <c r="N554" s="11">
        <v>407627767</v>
      </c>
      <c r="O554" s="20" t="s">
        <v>262</v>
      </c>
      <c r="P554" s="13">
        <v>43571</v>
      </c>
      <c r="Q554" s="10" t="s">
        <v>268</v>
      </c>
      <c r="R554" s="10" t="s">
        <v>267</v>
      </c>
      <c r="S554" s="10"/>
      <c r="T554" s="10">
        <v>2019</v>
      </c>
      <c r="U554" s="10">
        <f t="shared" si="13"/>
        <v>2039</v>
      </c>
      <c r="V554" s="12" t="s">
        <v>0</v>
      </c>
      <c r="W554" s="12"/>
      <c r="X554" s="10"/>
      <c r="Y554" s="10"/>
      <c r="Z554" s="10"/>
    </row>
    <row r="555" spans="1:26" hidden="1">
      <c r="A555" s="71" t="s">
        <v>278</v>
      </c>
      <c r="B555" s="7" t="s">
        <v>1541</v>
      </c>
      <c r="C555" s="7">
        <v>1</v>
      </c>
      <c r="D555" s="7">
        <f>49.17*1.13</f>
        <v>55.562099999999994</v>
      </c>
      <c r="E555" s="31">
        <f t="shared" si="11"/>
        <v>55.562099999999994</v>
      </c>
      <c r="F555" s="7" t="s">
        <v>272</v>
      </c>
      <c r="G555" s="7" t="s">
        <v>271</v>
      </c>
      <c r="H555" s="21" t="s">
        <v>5</v>
      </c>
      <c r="I555" s="21" t="s">
        <v>5</v>
      </c>
      <c r="J555" s="21" t="s">
        <v>270</v>
      </c>
      <c r="K555" s="21" t="s">
        <v>117</v>
      </c>
      <c r="L555" s="21" t="s">
        <v>39</v>
      </c>
      <c r="M555" s="21" t="s">
        <v>269</v>
      </c>
      <c r="N555" s="8" t="s">
        <v>37</v>
      </c>
      <c r="O555" s="21" t="s">
        <v>262</v>
      </c>
      <c r="P555" s="18">
        <v>43571</v>
      </c>
      <c r="Q555" s="7" t="s">
        <v>268</v>
      </c>
      <c r="R555" s="7" t="s">
        <v>267</v>
      </c>
      <c r="S555" s="7"/>
      <c r="T555" s="7">
        <v>2019</v>
      </c>
      <c r="U555" s="7">
        <f t="shared" si="13"/>
        <v>2039</v>
      </c>
      <c r="V555" s="9" t="s">
        <v>0</v>
      </c>
      <c r="W555" s="9"/>
      <c r="X555" s="7"/>
      <c r="Y555" s="7"/>
      <c r="Z555" s="7"/>
    </row>
    <row r="556" spans="1:26" hidden="1">
      <c r="A556" s="72" t="s">
        <v>277</v>
      </c>
      <c r="B556" s="10" t="s">
        <v>1541</v>
      </c>
      <c r="C556" s="10">
        <v>1</v>
      </c>
      <c r="D556" s="10">
        <f>82*1.13</f>
        <v>92.66</v>
      </c>
      <c r="E556" s="32">
        <f t="shared" si="11"/>
        <v>92.66</v>
      </c>
      <c r="F556" s="10" t="s">
        <v>276</v>
      </c>
      <c r="G556" s="53" t="s">
        <v>275</v>
      </c>
      <c r="H556" s="20" t="s">
        <v>5</v>
      </c>
      <c r="I556" s="20" t="s">
        <v>5</v>
      </c>
      <c r="J556" s="20" t="s">
        <v>270</v>
      </c>
      <c r="K556" s="20" t="s">
        <v>117</v>
      </c>
      <c r="L556" s="20" t="s">
        <v>20</v>
      </c>
      <c r="M556" s="20" t="s">
        <v>274</v>
      </c>
      <c r="N556" s="11">
        <v>407627768</v>
      </c>
      <c r="O556" s="20" t="s">
        <v>262</v>
      </c>
      <c r="P556" s="13">
        <v>43571</v>
      </c>
      <c r="Q556" s="10" t="s">
        <v>268</v>
      </c>
      <c r="R556" s="10" t="s">
        <v>267</v>
      </c>
      <c r="S556" s="10"/>
      <c r="T556" s="10">
        <v>2019</v>
      </c>
      <c r="U556" s="10">
        <f t="shared" si="13"/>
        <v>2039</v>
      </c>
      <c r="V556" s="12" t="s">
        <v>0</v>
      </c>
      <c r="W556" s="12"/>
      <c r="X556" s="10"/>
      <c r="Y556" s="10"/>
      <c r="Z556" s="10"/>
    </row>
    <row r="557" spans="1:26" hidden="1">
      <c r="A557" s="71" t="s">
        <v>273</v>
      </c>
      <c r="B557" s="7" t="s">
        <v>1541</v>
      </c>
      <c r="C557" s="7">
        <v>1</v>
      </c>
      <c r="D557" s="7">
        <f>49.17*1.13</f>
        <v>55.562099999999994</v>
      </c>
      <c r="E557" s="31">
        <f t="shared" si="11"/>
        <v>55.562099999999994</v>
      </c>
      <c r="F557" s="7" t="s">
        <v>272</v>
      </c>
      <c r="G557" s="7" t="s">
        <v>271</v>
      </c>
      <c r="H557" s="21" t="s">
        <v>5</v>
      </c>
      <c r="I557" s="21" t="s">
        <v>5</v>
      </c>
      <c r="J557" s="21" t="s">
        <v>270</v>
      </c>
      <c r="K557" s="21" t="s">
        <v>117</v>
      </c>
      <c r="L557" s="21" t="s">
        <v>39</v>
      </c>
      <c r="M557" s="21" t="s">
        <v>269</v>
      </c>
      <c r="N557" s="8" t="s">
        <v>37</v>
      </c>
      <c r="O557" s="21" t="s">
        <v>262</v>
      </c>
      <c r="P557" s="18">
        <v>43571</v>
      </c>
      <c r="Q557" s="7" t="s">
        <v>268</v>
      </c>
      <c r="R557" s="7" t="s">
        <v>267</v>
      </c>
      <c r="S557" s="7"/>
      <c r="T557" s="7">
        <v>2019</v>
      </c>
      <c r="U557" s="7">
        <f t="shared" si="13"/>
        <v>2039</v>
      </c>
      <c r="V557" s="9" t="s">
        <v>0</v>
      </c>
      <c r="W557" s="9"/>
      <c r="X557" s="7"/>
      <c r="Y557" s="7"/>
      <c r="Z557" s="7"/>
    </row>
    <row r="558" spans="1:26">
      <c r="A558" s="72" t="s">
        <v>266</v>
      </c>
      <c r="B558" s="10" t="s">
        <v>25</v>
      </c>
      <c r="C558" s="10">
        <v>1</v>
      </c>
      <c r="D558" s="10">
        <v>169.49</v>
      </c>
      <c r="E558" s="32">
        <f t="shared" si="11"/>
        <v>169.49</v>
      </c>
      <c r="F558" s="10" t="s">
        <v>265</v>
      </c>
      <c r="G558" s="53" t="s">
        <v>1604</v>
      </c>
      <c r="H558" s="20" t="s">
        <v>5</v>
      </c>
      <c r="I558" s="20" t="s">
        <v>22</v>
      </c>
      <c r="J558" s="20" t="s">
        <v>22</v>
      </c>
      <c r="K558" s="20" t="s">
        <v>40</v>
      </c>
      <c r="L558" s="20" t="s">
        <v>264</v>
      </c>
      <c r="M558" s="20" t="s">
        <v>263</v>
      </c>
      <c r="N558" s="11" t="s">
        <v>192</v>
      </c>
      <c r="O558" s="20" t="s">
        <v>262</v>
      </c>
      <c r="P558" s="13">
        <v>43590</v>
      </c>
      <c r="Q558" s="20" t="s">
        <v>261</v>
      </c>
      <c r="R558" s="20" t="s">
        <v>260</v>
      </c>
      <c r="S558" s="10"/>
      <c r="T558" s="10">
        <v>2019</v>
      </c>
      <c r="U558" s="10">
        <f>T558+5</f>
        <v>2024</v>
      </c>
      <c r="V558" s="12" t="s">
        <v>0</v>
      </c>
      <c r="W558" s="12"/>
      <c r="X558" s="10"/>
      <c r="Y558" s="10"/>
      <c r="Z558" s="10"/>
    </row>
    <row r="559" spans="1:26" hidden="1">
      <c r="A559" s="71" t="s">
        <v>238</v>
      </c>
      <c r="B559" s="7" t="s">
        <v>25</v>
      </c>
      <c r="C559" s="7">
        <v>1</v>
      </c>
      <c r="D559" s="7">
        <v>904</v>
      </c>
      <c r="E559" s="31">
        <f t="shared" si="11"/>
        <v>904</v>
      </c>
      <c r="F559" s="7" t="s">
        <v>130</v>
      </c>
      <c r="G559" s="7" t="s">
        <v>259</v>
      </c>
      <c r="H559" s="21" t="s">
        <v>5</v>
      </c>
      <c r="I559" s="21" t="s">
        <v>5</v>
      </c>
      <c r="J559" s="7" t="s">
        <v>1579</v>
      </c>
      <c r="K559" s="7" t="s">
        <v>1580</v>
      </c>
      <c r="L559" s="21" t="s">
        <v>167</v>
      </c>
      <c r="M559" s="21" t="s">
        <v>258</v>
      </c>
      <c r="N559" s="8" t="s">
        <v>257</v>
      </c>
      <c r="O559" s="7" t="s">
        <v>262</v>
      </c>
      <c r="P559" s="7"/>
      <c r="Q559" s="7"/>
      <c r="R559" s="7"/>
      <c r="S559" s="7" t="s">
        <v>256</v>
      </c>
      <c r="T559" s="7">
        <v>2019</v>
      </c>
      <c r="U559" s="7">
        <f>T559+15</f>
        <v>2034</v>
      </c>
      <c r="V559" s="9" t="s">
        <v>0</v>
      </c>
      <c r="W559" s="9"/>
      <c r="X559" s="7"/>
      <c r="Y559" s="7"/>
      <c r="Z559" s="7"/>
    </row>
    <row r="560" spans="1:26" hidden="1">
      <c r="A560" s="72" t="s">
        <v>255</v>
      </c>
      <c r="B560" s="10" t="s">
        <v>25</v>
      </c>
      <c r="C560" s="10">
        <v>1</v>
      </c>
      <c r="D560" s="10">
        <v>3656</v>
      </c>
      <c r="E560" s="32">
        <f t="shared" si="11"/>
        <v>3656</v>
      </c>
      <c r="F560" s="10" t="s">
        <v>130</v>
      </c>
      <c r="G560" s="53" t="s">
        <v>254</v>
      </c>
      <c r="H560" s="20" t="s">
        <v>5</v>
      </c>
      <c r="I560" s="20" t="s">
        <v>5</v>
      </c>
      <c r="J560" s="7" t="s">
        <v>1579</v>
      </c>
      <c r="K560" s="7" t="s">
        <v>1580</v>
      </c>
      <c r="L560" s="20" t="s">
        <v>253</v>
      </c>
      <c r="M560" s="20" t="s">
        <v>252</v>
      </c>
      <c r="N560" s="11"/>
      <c r="O560" s="10" t="s">
        <v>262</v>
      </c>
      <c r="P560" s="10"/>
      <c r="Q560" s="10"/>
      <c r="R560" s="10"/>
      <c r="S560" s="10"/>
      <c r="T560" s="10">
        <v>2019</v>
      </c>
      <c r="U560" s="10">
        <f>T560+10</f>
        <v>2029</v>
      </c>
      <c r="V560" s="12" t="s">
        <v>0</v>
      </c>
      <c r="W560" s="12"/>
      <c r="X560" s="10"/>
      <c r="Y560" s="10"/>
      <c r="Z560" s="10"/>
    </row>
    <row r="561" spans="1:26" hidden="1">
      <c r="A561" s="73" t="s">
        <v>251</v>
      </c>
      <c r="B561" s="7" t="s">
        <v>250</v>
      </c>
      <c r="C561" s="7">
        <v>1</v>
      </c>
      <c r="D561" s="7">
        <v>5434</v>
      </c>
      <c r="E561" s="31">
        <f t="shared" si="11"/>
        <v>5434</v>
      </c>
      <c r="F561" s="7" t="s">
        <v>107</v>
      </c>
      <c r="G561" s="7" t="s">
        <v>249</v>
      </c>
      <c r="H561" s="21" t="s">
        <v>5</v>
      </c>
      <c r="I561" s="21" t="s">
        <v>5</v>
      </c>
      <c r="J561" s="7"/>
      <c r="K561" s="7"/>
      <c r="L561" s="21" t="s">
        <v>110</v>
      </c>
      <c r="M561" s="21" t="s">
        <v>248</v>
      </c>
      <c r="N561" s="8" t="s">
        <v>247</v>
      </c>
      <c r="O561" s="7"/>
      <c r="P561" s="7"/>
      <c r="Q561" s="7"/>
      <c r="R561" s="7"/>
      <c r="S561" s="7" t="s">
        <v>246</v>
      </c>
      <c r="T561" s="7">
        <v>2019</v>
      </c>
      <c r="U561" s="7">
        <f>T561+5</f>
        <v>2024</v>
      </c>
      <c r="V561" s="9" t="s">
        <v>0</v>
      </c>
      <c r="W561" s="9"/>
      <c r="X561" s="7"/>
      <c r="Y561" s="7"/>
      <c r="Z561" s="7"/>
    </row>
    <row r="562" spans="1:26" hidden="1">
      <c r="A562" s="72" t="s">
        <v>233</v>
      </c>
      <c r="B562" s="10" t="s">
        <v>25</v>
      </c>
      <c r="C562" s="10">
        <v>1</v>
      </c>
      <c r="D562" s="10">
        <v>32</v>
      </c>
      <c r="E562" s="32">
        <f t="shared" si="11"/>
        <v>32</v>
      </c>
      <c r="F562" s="10"/>
      <c r="G562" s="53" t="s">
        <v>244</v>
      </c>
      <c r="H562" s="20" t="s">
        <v>5</v>
      </c>
      <c r="I562" s="20" t="s">
        <v>5</v>
      </c>
      <c r="J562" s="10"/>
      <c r="K562" s="10"/>
      <c r="L562" s="10"/>
      <c r="M562" s="20" t="s">
        <v>243</v>
      </c>
      <c r="N562" s="11" t="s">
        <v>37</v>
      </c>
      <c r="O562" s="10" t="s">
        <v>262</v>
      </c>
      <c r="P562" s="10"/>
      <c r="Q562" s="10"/>
      <c r="R562" s="10"/>
      <c r="S562" s="11" t="s">
        <v>242</v>
      </c>
      <c r="T562" s="10">
        <v>2019</v>
      </c>
      <c r="U562" s="10">
        <f>T562+5</f>
        <v>2024</v>
      </c>
      <c r="V562" s="12" t="s">
        <v>0</v>
      </c>
      <c r="W562" s="12"/>
      <c r="X562" s="10"/>
      <c r="Y562" s="10"/>
      <c r="Z562" s="10"/>
    </row>
    <row r="563" spans="1:26" hidden="1">
      <c r="A563" s="71" t="s">
        <v>245</v>
      </c>
      <c r="B563" s="7" t="s">
        <v>25</v>
      </c>
      <c r="C563" s="7">
        <v>1</v>
      </c>
      <c r="D563" s="7">
        <v>32</v>
      </c>
      <c r="E563" s="31">
        <f t="shared" si="11"/>
        <v>32</v>
      </c>
      <c r="F563" s="7"/>
      <c r="G563" s="54" t="s">
        <v>244</v>
      </c>
      <c r="H563" s="21" t="s">
        <v>5</v>
      </c>
      <c r="I563" s="21" t="s">
        <v>5</v>
      </c>
      <c r="J563" s="7"/>
      <c r="K563" s="7"/>
      <c r="L563" s="7"/>
      <c r="M563" s="21" t="s">
        <v>243</v>
      </c>
      <c r="N563" s="8" t="s">
        <v>37</v>
      </c>
      <c r="O563" s="7" t="s">
        <v>262</v>
      </c>
      <c r="P563" s="7"/>
      <c r="Q563" s="7"/>
      <c r="R563" s="7"/>
      <c r="S563" s="8" t="s">
        <v>242</v>
      </c>
      <c r="T563" s="7">
        <v>2019</v>
      </c>
      <c r="U563" s="7">
        <f>T563+5</f>
        <v>2024</v>
      </c>
      <c r="V563" s="9" t="s">
        <v>0</v>
      </c>
      <c r="W563" s="9"/>
      <c r="X563" s="7"/>
      <c r="Y563" s="7"/>
      <c r="Z563" s="7"/>
    </row>
    <row r="564" spans="1:26" hidden="1">
      <c r="A564" s="72" t="s">
        <v>241</v>
      </c>
      <c r="B564" s="10" t="s">
        <v>25</v>
      </c>
      <c r="C564" s="10">
        <v>1</v>
      </c>
      <c r="D564" s="10">
        <v>125</v>
      </c>
      <c r="E564" s="32">
        <f t="shared" ref="E564:E569" si="14">D564*C564</f>
        <v>125</v>
      </c>
      <c r="F564" s="10" t="s">
        <v>130</v>
      </c>
      <c r="G564" s="53" t="s">
        <v>240</v>
      </c>
      <c r="H564" s="20" t="s">
        <v>5</v>
      </c>
      <c r="I564" s="20" t="s">
        <v>5</v>
      </c>
      <c r="J564" s="7" t="s">
        <v>1579</v>
      </c>
      <c r="K564" s="7" t="s">
        <v>1580</v>
      </c>
      <c r="L564" s="10"/>
      <c r="M564" s="10"/>
      <c r="N564" s="11"/>
      <c r="O564" s="10" t="s">
        <v>262</v>
      </c>
      <c r="P564" s="10"/>
      <c r="Q564" s="10"/>
      <c r="R564" s="10"/>
      <c r="S564" s="10"/>
      <c r="T564" s="10">
        <v>2019</v>
      </c>
      <c r="U564" s="10">
        <f t="shared" ref="U564:U570" si="15">T564+10</f>
        <v>2029</v>
      </c>
      <c r="V564" s="12" t="s">
        <v>0</v>
      </c>
      <c r="W564" s="12"/>
      <c r="X564" s="10"/>
      <c r="Y564" s="10"/>
      <c r="Z564" s="10"/>
    </row>
    <row r="565" spans="1:26" hidden="1">
      <c r="A565" s="71" t="s">
        <v>239</v>
      </c>
      <c r="B565" s="7" t="s">
        <v>25</v>
      </c>
      <c r="C565" s="7">
        <v>1</v>
      </c>
      <c r="D565" s="7">
        <f>47*1.13</f>
        <v>53.109999999999992</v>
      </c>
      <c r="E565" s="31">
        <f t="shared" si="14"/>
        <v>53.109999999999992</v>
      </c>
      <c r="F565" s="7"/>
      <c r="G565" s="7"/>
      <c r="H565" s="21" t="s">
        <v>5</v>
      </c>
      <c r="I565" s="21" t="s">
        <v>5</v>
      </c>
      <c r="J565" s="7"/>
      <c r="K565" s="7"/>
      <c r="L565" s="7"/>
      <c r="M565" s="21" t="s">
        <v>235</v>
      </c>
      <c r="N565" s="8"/>
      <c r="O565" s="7" t="s">
        <v>262</v>
      </c>
      <c r="P565" s="7"/>
      <c r="Q565" s="7"/>
      <c r="R565" s="7"/>
      <c r="S565" s="7"/>
      <c r="T565" s="7">
        <v>2019</v>
      </c>
      <c r="U565" s="7">
        <f t="shared" si="15"/>
        <v>2029</v>
      </c>
      <c r="V565" s="9" t="s">
        <v>0</v>
      </c>
      <c r="W565" s="9"/>
      <c r="X565" s="7"/>
      <c r="Y565" s="7"/>
      <c r="Z565" s="7"/>
    </row>
    <row r="566" spans="1:26" hidden="1">
      <c r="A566" s="72" t="s">
        <v>238</v>
      </c>
      <c r="B566" s="10" t="s">
        <v>25</v>
      </c>
      <c r="C566" s="10">
        <v>1</v>
      </c>
      <c r="D566" s="10">
        <f>1.13*225</f>
        <v>254.24999999999997</v>
      </c>
      <c r="E566" s="32">
        <f t="shared" si="14"/>
        <v>254.24999999999997</v>
      </c>
      <c r="F566" s="10" t="s">
        <v>237</v>
      </c>
      <c r="G566" s="53" t="s">
        <v>236</v>
      </c>
      <c r="H566" s="20" t="s">
        <v>5</v>
      </c>
      <c r="I566" s="20" t="s">
        <v>5</v>
      </c>
      <c r="J566" s="10"/>
      <c r="K566" s="10"/>
      <c r="L566" s="10"/>
      <c r="M566" s="20" t="s">
        <v>235</v>
      </c>
      <c r="N566" s="11"/>
      <c r="O566" s="10" t="s">
        <v>262</v>
      </c>
      <c r="P566" s="10"/>
      <c r="Q566" s="10"/>
      <c r="R566" s="10"/>
      <c r="S566" s="10"/>
      <c r="T566" s="10">
        <v>2019</v>
      </c>
      <c r="U566" s="10">
        <f t="shared" si="15"/>
        <v>2029</v>
      </c>
      <c r="V566" s="12" t="s">
        <v>0</v>
      </c>
      <c r="W566" s="12"/>
      <c r="X566" s="10"/>
      <c r="Y566" s="10"/>
      <c r="Z566" s="10"/>
    </row>
    <row r="567" spans="1:26" hidden="1">
      <c r="A567" s="71" t="s">
        <v>234</v>
      </c>
      <c r="B567" s="7" t="s">
        <v>25</v>
      </c>
      <c r="C567" s="7">
        <v>1</v>
      </c>
      <c r="D567" s="7">
        <f>77*1.13</f>
        <v>87.009999999999991</v>
      </c>
      <c r="E567" s="31">
        <f t="shared" si="14"/>
        <v>87.009999999999991</v>
      </c>
      <c r="F567" s="7" t="s">
        <v>107</v>
      </c>
      <c r="G567" s="54" t="s">
        <v>106</v>
      </c>
      <c r="H567" s="21" t="s">
        <v>5</v>
      </c>
      <c r="I567" s="21" t="s">
        <v>5</v>
      </c>
      <c r="J567" s="7"/>
      <c r="K567" s="7" t="s">
        <v>40</v>
      </c>
      <c r="L567" s="7" t="s">
        <v>11</v>
      </c>
      <c r="M567" s="54" t="s">
        <v>106</v>
      </c>
      <c r="N567" s="8" t="s">
        <v>37</v>
      </c>
      <c r="O567" s="7" t="s">
        <v>262</v>
      </c>
      <c r="P567" s="7"/>
      <c r="Q567" s="7"/>
      <c r="R567" s="7"/>
      <c r="S567" s="7"/>
      <c r="T567" s="7">
        <v>2019</v>
      </c>
      <c r="U567" s="7">
        <f t="shared" si="15"/>
        <v>2029</v>
      </c>
      <c r="V567" s="9" t="s">
        <v>0</v>
      </c>
      <c r="W567" s="9"/>
      <c r="X567" s="7"/>
      <c r="Y567" s="7"/>
      <c r="Z567" s="7"/>
    </row>
    <row r="568" spans="1:26" hidden="1">
      <c r="A568" s="72" t="s">
        <v>233</v>
      </c>
      <c r="B568" s="10" t="s">
        <v>25</v>
      </c>
      <c r="C568" s="10">
        <v>1</v>
      </c>
      <c r="D568" s="10">
        <f>477*1.13</f>
        <v>539.01</v>
      </c>
      <c r="E568" s="32">
        <f t="shared" si="14"/>
        <v>539.01</v>
      </c>
      <c r="F568" s="10" t="s">
        <v>232</v>
      </c>
      <c r="G568" s="53" t="s">
        <v>231</v>
      </c>
      <c r="H568" s="20" t="s">
        <v>5</v>
      </c>
      <c r="I568" s="20" t="s">
        <v>5</v>
      </c>
      <c r="J568" s="10"/>
      <c r="K568" s="10"/>
      <c r="L568" s="10"/>
      <c r="M568" s="20" t="s">
        <v>230</v>
      </c>
      <c r="N568" s="11" t="s">
        <v>229</v>
      </c>
      <c r="O568" s="10" t="s">
        <v>262</v>
      </c>
      <c r="P568" s="10"/>
      <c r="Q568" s="10"/>
      <c r="R568" s="10"/>
      <c r="S568" s="10"/>
      <c r="T568" s="10">
        <v>2019</v>
      </c>
      <c r="U568" s="10">
        <f t="shared" si="15"/>
        <v>2029</v>
      </c>
      <c r="V568" s="12" t="s">
        <v>0</v>
      </c>
      <c r="W568" s="12"/>
      <c r="X568" s="10"/>
      <c r="Y568" s="10"/>
      <c r="Z568" s="10"/>
    </row>
    <row r="569" spans="1:26" hidden="1">
      <c r="A569" s="71" t="s">
        <v>228</v>
      </c>
      <c r="B569" s="7" t="s">
        <v>25</v>
      </c>
      <c r="C569" s="7">
        <v>1</v>
      </c>
      <c r="D569" s="7">
        <f>44*1.13</f>
        <v>49.72</v>
      </c>
      <c r="E569" s="31">
        <f t="shared" si="14"/>
        <v>49.72</v>
      </c>
      <c r="F569" s="7" t="s">
        <v>107</v>
      </c>
      <c r="G569" s="54" t="s">
        <v>227</v>
      </c>
      <c r="H569" s="21" t="s">
        <v>5</v>
      </c>
      <c r="I569" s="21" t="s">
        <v>5</v>
      </c>
      <c r="J569" s="7"/>
      <c r="K569" s="7"/>
      <c r="L569" s="7"/>
      <c r="M569" s="21" t="s">
        <v>226</v>
      </c>
      <c r="N569" s="8" t="s">
        <v>37</v>
      </c>
      <c r="O569" s="7" t="s">
        <v>262</v>
      </c>
      <c r="P569" s="7"/>
      <c r="Q569" s="7"/>
      <c r="R569" s="7"/>
      <c r="S569" s="7"/>
      <c r="T569" s="7">
        <v>2019</v>
      </c>
      <c r="U569" s="7">
        <f t="shared" si="15"/>
        <v>2029</v>
      </c>
      <c r="V569" s="9" t="s">
        <v>0</v>
      </c>
      <c r="W569" s="9"/>
      <c r="X569" s="7"/>
      <c r="Y569" s="7"/>
      <c r="Z569" s="7"/>
    </row>
    <row r="570" spans="1:26" hidden="1">
      <c r="A570" s="72" t="s">
        <v>225</v>
      </c>
      <c r="B570" s="10" t="s">
        <v>25</v>
      </c>
      <c r="C570" s="10">
        <v>1</v>
      </c>
      <c r="D570" s="10">
        <v>1300</v>
      </c>
      <c r="E570" s="10">
        <v>1300</v>
      </c>
      <c r="F570" s="10" t="s">
        <v>224</v>
      </c>
      <c r="G570" s="53" t="s">
        <v>223</v>
      </c>
      <c r="H570" s="20" t="s">
        <v>5</v>
      </c>
      <c r="I570" s="20" t="s">
        <v>5</v>
      </c>
      <c r="J570" s="10"/>
      <c r="K570" s="10"/>
      <c r="L570" s="10" t="s">
        <v>110</v>
      </c>
      <c r="M570" s="20" t="s">
        <v>222</v>
      </c>
      <c r="N570" s="11" t="s">
        <v>221</v>
      </c>
      <c r="O570" s="10" t="s">
        <v>262</v>
      </c>
      <c r="P570" s="10"/>
      <c r="Q570" s="10"/>
      <c r="R570" s="10"/>
      <c r="S570" s="10" t="s">
        <v>220</v>
      </c>
      <c r="T570" s="10">
        <v>2020</v>
      </c>
      <c r="U570" s="10">
        <f t="shared" si="15"/>
        <v>2030</v>
      </c>
      <c r="V570" s="12" t="s">
        <v>0</v>
      </c>
      <c r="W570" s="12"/>
      <c r="X570" s="10"/>
      <c r="Y570" s="10"/>
      <c r="Z570" s="10"/>
    </row>
    <row r="571" spans="1:26" hidden="1">
      <c r="A571" s="71" t="s">
        <v>219</v>
      </c>
      <c r="B571" s="7" t="s">
        <v>8</v>
      </c>
      <c r="C571" s="7">
        <v>1</v>
      </c>
      <c r="D571" s="7">
        <v>221</v>
      </c>
      <c r="E571" s="7">
        <v>221</v>
      </c>
      <c r="F571" s="7" t="s">
        <v>55</v>
      </c>
      <c r="G571" s="54" t="s">
        <v>218</v>
      </c>
      <c r="H571" s="21" t="s">
        <v>5</v>
      </c>
      <c r="I571" s="21" t="s">
        <v>22</v>
      </c>
      <c r="J571" s="21" t="s">
        <v>22</v>
      </c>
      <c r="K571" s="7" t="s">
        <v>22</v>
      </c>
      <c r="L571" s="21" t="s">
        <v>11</v>
      </c>
      <c r="M571" s="21" t="s">
        <v>217</v>
      </c>
      <c r="N571" s="8" t="s">
        <v>216</v>
      </c>
      <c r="O571" s="7" t="s">
        <v>262</v>
      </c>
      <c r="P571" s="7"/>
      <c r="Q571" s="7"/>
      <c r="R571" s="7"/>
      <c r="S571" s="7"/>
      <c r="T571" s="7">
        <v>2021</v>
      </c>
      <c r="U571" s="7">
        <v>2031</v>
      </c>
      <c r="V571" s="9" t="s">
        <v>0</v>
      </c>
      <c r="W571" s="9"/>
      <c r="X571" s="7"/>
      <c r="Y571" s="7"/>
      <c r="Z571" s="7"/>
    </row>
    <row r="572" spans="1:26" hidden="1">
      <c r="A572" s="72" t="s">
        <v>215</v>
      </c>
      <c r="B572" s="10" t="s">
        <v>8</v>
      </c>
      <c r="C572" s="10">
        <v>1</v>
      </c>
      <c r="D572" s="10">
        <v>221</v>
      </c>
      <c r="E572" s="10">
        <v>221</v>
      </c>
      <c r="F572" s="10" t="s">
        <v>55</v>
      </c>
      <c r="G572" s="53" t="s">
        <v>54</v>
      </c>
      <c r="H572" s="20" t="s">
        <v>5</v>
      </c>
      <c r="I572" s="20" t="s">
        <v>5</v>
      </c>
      <c r="J572" s="20" t="s">
        <v>65</v>
      </c>
      <c r="K572" s="10" t="s">
        <v>64</v>
      </c>
      <c r="L572" s="20" t="s">
        <v>11</v>
      </c>
      <c r="M572" s="20" t="s">
        <v>1605</v>
      </c>
      <c r="N572" s="11" t="s">
        <v>214</v>
      </c>
      <c r="O572" s="10" t="s">
        <v>262</v>
      </c>
      <c r="P572" s="10"/>
      <c r="Q572" s="10"/>
      <c r="R572" s="10"/>
      <c r="S572" s="10"/>
      <c r="T572" s="10"/>
      <c r="U572" s="10"/>
      <c r="V572" s="12"/>
      <c r="W572" s="12"/>
      <c r="X572" s="10"/>
      <c r="Y572" s="10"/>
      <c r="Z572" s="10"/>
    </row>
    <row r="573" spans="1:26" hidden="1">
      <c r="A573" s="71" t="s">
        <v>213</v>
      </c>
      <c r="B573" s="7" t="s">
        <v>25</v>
      </c>
      <c r="C573" s="7">
        <v>1</v>
      </c>
      <c r="D573" s="7">
        <v>2499</v>
      </c>
      <c r="E573" s="7">
        <v>2499</v>
      </c>
      <c r="F573" s="7" t="s">
        <v>107</v>
      </c>
      <c r="G573" s="54" t="s">
        <v>212</v>
      </c>
      <c r="H573" s="21" t="s">
        <v>5</v>
      </c>
      <c r="I573" s="21" t="s">
        <v>22</v>
      </c>
      <c r="J573" s="7" t="s">
        <v>22</v>
      </c>
      <c r="K573" s="7" t="s">
        <v>22</v>
      </c>
      <c r="L573" s="7" t="s">
        <v>110</v>
      </c>
      <c r="M573" s="21" t="s">
        <v>211</v>
      </c>
      <c r="N573" s="8" t="s">
        <v>210</v>
      </c>
      <c r="O573" s="7" t="s">
        <v>262</v>
      </c>
      <c r="P573" s="7"/>
      <c r="Q573" s="7"/>
      <c r="R573" s="7"/>
      <c r="S573" s="7" t="s">
        <v>209</v>
      </c>
      <c r="T573" s="7">
        <v>2023</v>
      </c>
      <c r="U573" s="7">
        <v>2033</v>
      </c>
      <c r="V573" s="9" t="s">
        <v>0</v>
      </c>
      <c r="W573" s="9"/>
      <c r="X573" s="7"/>
      <c r="Y573" s="7"/>
      <c r="Z573" s="7"/>
    </row>
    <row r="574" spans="1:26" hidden="1">
      <c r="A574" s="72" t="s">
        <v>208</v>
      </c>
      <c r="B574" s="10" t="s">
        <v>25</v>
      </c>
      <c r="C574" s="10">
        <v>1</v>
      </c>
      <c r="D574" s="10">
        <v>347.46</v>
      </c>
      <c r="E574" s="10">
        <f>D574*C574</f>
        <v>347.46</v>
      </c>
      <c r="F574" s="10" t="s">
        <v>61</v>
      </c>
      <c r="G574" s="53" t="s">
        <v>207</v>
      </c>
      <c r="H574" s="20" t="s">
        <v>5</v>
      </c>
      <c r="I574" s="20" t="s">
        <v>22</v>
      </c>
      <c r="J574" s="10" t="s">
        <v>22</v>
      </c>
      <c r="K574" s="10" t="s">
        <v>22</v>
      </c>
      <c r="L574" s="10" t="s">
        <v>59</v>
      </c>
      <c r="M574" s="20" t="s">
        <v>206</v>
      </c>
      <c r="N574" s="11" t="s">
        <v>205</v>
      </c>
      <c r="O574" s="10" t="s">
        <v>262</v>
      </c>
      <c r="P574" s="10"/>
      <c r="Q574" s="10"/>
      <c r="R574" s="10"/>
      <c r="S574" s="10"/>
      <c r="T574" s="10"/>
      <c r="U574" s="10"/>
      <c r="V574" s="12"/>
      <c r="W574" s="12"/>
      <c r="X574" s="10"/>
      <c r="Y574" s="10"/>
      <c r="Z574" s="10"/>
    </row>
    <row r="575" spans="1:26" hidden="1">
      <c r="A575" s="71" t="s">
        <v>204</v>
      </c>
      <c r="B575" s="7" t="s">
        <v>25</v>
      </c>
      <c r="C575" s="7">
        <v>1</v>
      </c>
      <c r="D575" s="7">
        <v>30.5</v>
      </c>
      <c r="E575" s="7">
        <v>30.5</v>
      </c>
      <c r="F575" s="7" t="s">
        <v>72</v>
      </c>
      <c r="G575" s="54" t="s">
        <v>203</v>
      </c>
      <c r="H575" s="21" t="s">
        <v>5</v>
      </c>
      <c r="I575" s="21" t="s">
        <v>22</v>
      </c>
      <c r="J575" s="21" t="s">
        <v>22</v>
      </c>
      <c r="K575" s="21" t="s">
        <v>22</v>
      </c>
      <c r="L575" s="21" t="s">
        <v>11</v>
      </c>
      <c r="M575" s="21" t="s">
        <v>202</v>
      </c>
      <c r="N575" s="8" t="s">
        <v>37</v>
      </c>
      <c r="O575" s="7" t="s">
        <v>262</v>
      </c>
      <c r="P575" s="7"/>
      <c r="Q575" s="7"/>
      <c r="R575" s="7"/>
      <c r="S575" s="7"/>
      <c r="T575" s="7"/>
      <c r="U575" s="7"/>
      <c r="V575" s="9"/>
      <c r="W575" s="9"/>
      <c r="X575" s="7"/>
      <c r="Y575" s="7"/>
      <c r="Z575" s="7"/>
    </row>
    <row r="576" spans="1:26" hidden="1">
      <c r="A576" s="72" t="s">
        <v>201</v>
      </c>
      <c r="B576" s="10" t="s">
        <v>25</v>
      </c>
      <c r="C576" s="10">
        <v>1</v>
      </c>
      <c r="D576" s="10">
        <v>95</v>
      </c>
      <c r="E576" s="10">
        <v>95</v>
      </c>
      <c r="F576" s="10" t="s">
        <v>184</v>
      </c>
      <c r="G576" s="10"/>
      <c r="H576" s="10"/>
      <c r="I576" s="10"/>
      <c r="J576" s="10"/>
      <c r="K576" s="10"/>
      <c r="L576" s="20" t="s">
        <v>11</v>
      </c>
      <c r="M576" s="20" t="s">
        <v>200</v>
      </c>
      <c r="N576" s="11">
        <v>10812087</v>
      </c>
      <c r="O576" s="10" t="s">
        <v>262</v>
      </c>
      <c r="P576" s="13">
        <v>45049</v>
      </c>
      <c r="Q576" s="10" t="s">
        <v>268</v>
      </c>
      <c r="R576" s="10" t="s">
        <v>1600</v>
      </c>
      <c r="S576" s="10"/>
      <c r="T576" s="10">
        <v>2023</v>
      </c>
      <c r="U576" s="10">
        <v>2033</v>
      </c>
      <c r="V576" s="12"/>
      <c r="W576" s="12"/>
      <c r="X576" s="10"/>
      <c r="Y576" s="10"/>
      <c r="Z576" s="10"/>
    </row>
    <row r="577" spans="1:26" hidden="1">
      <c r="A577" s="71" t="s">
        <v>199</v>
      </c>
      <c r="B577" s="7" t="s">
        <v>25</v>
      </c>
      <c r="C577" s="7">
        <v>1</v>
      </c>
      <c r="D577" s="7">
        <v>105</v>
      </c>
      <c r="E577" s="7">
        <v>105</v>
      </c>
      <c r="F577" s="7" t="s">
        <v>184</v>
      </c>
      <c r="G577" s="7"/>
      <c r="H577" s="7"/>
      <c r="I577" s="7"/>
      <c r="J577" s="7"/>
      <c r="K577" s="7"/>
      <c r="L577" s="21" t="s">
        <v>11</v>
      </c>
      <c r="M577" s="21" t="s">
        <v>198</v>
      </c>
      <c r="N577" s="8">
        <v>10373825</v>
      </c>
      <c r="O577" s="7" t="s">
        <v>262</v>
      </c>
      <c r="P577" s="18">
        <v>45049</v>
      </c>
      <c r="Q577" s="7" t="s">
        <v>268</v>
      </c>
      <c r="R577" s="7" t="s">
        <v>1600</v>
      </c>
      <c r="S577" s="7"/>
      <c r="T577" s="7">
        <v>2023</v>
      </c>
      <c r="U577" s="7">
        <v>2033</v>
      </c>
      <c r="V577" s="9"/>
      <c r="W577" s="9"/>
      <c r="X577" s="7"/>
      <c r="Y577" s="7"/>
      <c r="Z577" s="7"/>
    </row>
    <row r="578" spans="1:26" hidden="1">
      <c r="A578" s="72" t="s">
        <v>197</v>
      </c>
      <c r="B578" s="10" t="s">
        <v>25</v>
      </c>
      <c r="C578" s="10">
        <v>1</v>
      </c>
      <c r="D578" s="10">
        <v>105</v>
      </c>
      <c r="E578" s="10">
        <v>105</v>
      </c>
      <c r="F578" s="10" t="s">
        <v>184</v>
      </c>
      <c r="G578" s="10"/>
      <c r="H578" s="10"/>
      <c r="I578" s="10"/>
      <c r="J578" s="10"/>
      <c r="K578" s="10"/>
      <c r="L578" s="20" t="s">
        <v>11</v>
      </c>
      <c r="M578" s="20" t="s">
        <v>196</v>
      </c>
      <c r="N578" s="11">
        <v>10373731</v>
      </c>
      <c r="O578" s="10" t="s">
        <v>262</v>
      </c>
      <c r="P578" s="13">
        <v>45049</v>
      </c>
      <c r="Q578" s="10" t="s">
        <v>268</v>
      </c>
      <c r="R578" s="10" t="s">
        <v>1600</v>
      </c>
      <c r="S578" s="10"/>
      <c r="T578" s="10">
        <v>2023</v>
      </c>
      <c r="U578" s="10">
        <v>2033</v>
      </c>
      <c r="V578" s="12"/>
      <c r="W578" s="12"/>
      <c r="X578" s="10"/>
      <c r="Y578" s="10"/>
      <c r="Z578" s="10"/>
    </row>
    <row r="579" spans="1:26" hidden="1">
      <c r="A579" s="71" t="s">
        <v>195</v>
      </c>
      <c r="B579" s="7" t="s">
        <v>25</v>
      </c>
      <c r="C579" s="7">
        <v>1</v>
      </c>
      <c r="D579" s="7">
        <v>105</v>
      </c>
      <c r="E579" s="7">
        <v>105</v>
      </c>
      <c r="F579" s="7" t="s">
        <v>184</v>
      </c>
      <c r="G579" s="7"/>
      <c r="H579" s="7"/>
      <c r="I579" s="7"/>
      <c r="J579" s="7"/>
      <c r="K579" s="7"/>
      <c r="L579" s="21" t="s">
        <v>11</v>
      </c>
      <c r="M579" s="21" t="s">
        <v>194</v>
      </c>
      <c r="N579" s="8">
        <v>10373793</v>
      </c>
      <c r="O579" s="7" t="s">
        <v>262</v>
      </c>
      <c r="P579" s="7"/>
      <c r="Q579" s="7"/>
      <c r="R579" s="7"/>
      <c r="S579" s="7"/>
      <c r="T579" s="7">
        <v>2023</v>
      </c>
      <c r="U579" s="7">
        <v>2033</v>
      </c>
      <c r="V579" s="9"/>
      <c r="W579" s="9"/>
      <c r="X579" s="7"/>
      <c r="Y579" s="7"/>
      <c r="Z579" s="7"/>
    </row>
    <row r="580" spans="1:26" hidden="1">
      <c r="A580" s="72" t="s">
        <v>193</v>
      </c>
      <c r="B580" s="10" t="s">
        <v>25</v>
      </c>
      <c r="C580" s="10">
        <v>1</v>
      </c>
      <c r="D580" s="10"/>
      <c r="E580" s="10"/>
      <c r="F580" s="10" t="s">
        <v>184</v>
      </c>
      <c r="G580" s="20" t="s">
        <v>189</v>
      </c>
      <c r="H580" s="10" t="s">
        <v>5</v>
      </c>
      <c r="I580" s="10" t="s">
        <v>22</v>
      </c>
      <c r="J580" s="10" t="s">
        <v>22</v>
      </c>
      <c r="K580" s="10" t="s">
        <v>192</v>
      </c>
      <c r="L580" s="20" t="s">
        <v>11</v>
      </c>
      <c r="M580" s="20" t="s">
        <v>191</v>
      </c>
      <c r="N580" s="11">
        <v>8771689</v>
      </c>
      <c r="O580" s="10" t="s">
        <v>262</v>
      </c>
      <c r="P580" s="10"/>
      <c r="Q580" s="10" t="s">
        <v>268</v>
      </c>
      <c r="R580" s="10"/>
      <c r="S580" s="10" t="s">
        <v>188</v>
      </c>
      <c r="T580" s="10">
        <v>2021</v>
      </c>
      <c r="U580" s="10">
        <v>2031</v>
      </c>
      <c r="V580" s="12"/>
      <c r="W580" s="12"/>
      <c r="X580" s="10"/>
      <c r="Y580" s="10"/>
      <c r="Z580" s="10"/>
    </row>
    <row r="581" spans="1:26" hidden="1">
      <c r="A581" s="71" t="s">
        <v>190</v>
      </c>
      <c r="B581" s="7" t="s">
        <v>25</v>
      </c>
      <c r="C581" s="7">
        <v>1</v>
      </c>
      <c r="D581" s="7"/>
      <c r="E581" s="7"/>
      <c r="F581" s="7" t="s">
        <v>184</v>
      </c>
      <c r="G581" s="7"/>
      <c r="H581" s="7"/>
      <c r="I581" s="7"/>
      <c r="J581" s="7"/>
      <c r="K581" s="7"/>
      <c r="L581" s="21" t="s">
        <v>11</v>
      </c>
      <c r="M581" s="21" t="s">
        <v>189</v>
      </c>
      <c r="N581" s="8">
        <v>8771711</v>
      </c>
      <c r="O581" s="7" t="s">
        <v>262</v>
      </c>
      <c r="P581" s="7"/>
      <c r="Q581" s="7" t="s">
        <v>268</v>
      </c>
      <c r="R581" s="7"/>
      <c r="S581" s="7" t="s">
        <v>188</v>
      </c>
      <c r="T581" s="7"/>
      <c r="U581" s="7"/>
      <c r="V581" s="9"/>
      <c r="W581" s="9"/>
      <c r="X581" s="7"/>
      <c r="Y581" s="7"/>
      <c r="Z581" s="7"/>
    </row>
    <row r="582" spans="1:26" hidden="1">
      <c r="A582" s="72" t="s">
        <v>187</v>
      </c>
      <c r="B582" s="10" t="s">
        <v>25</v>
      </c>
      <c r="C582" s="10">
        <v>1</v>
      </c>
      <c r="D582" s="10"/>
      <c r="E582" s="10"/>
      <c r="F582" s="10" t="s">
        <v>184</v>
      </c>
      <c r="G582" s="10" t="s">
        <v>186</v>
      </c>
      <c r="H582" s="10" t="s">
        <v>5</v>
      </c>
      <c r="I582" s="20" t="s">
        <v>5</v>
      </c>
      <c r="J582" s="20" t="s">
        <v>22</v>
      </c>
      <c r="K582" s="10" t="s">
        <v>21</v>
      </c>
      <c r="L582" s="10" t="s">
        <v>11</v>
      </c>
      <c r="M582" s="20" t="s">
        <v>1502</v>
      </c>
      <c r="N582" s="11">
        <v>8771707</v>
      </c>
      <c r="O582" s="10" t="s">
        <v>262</v>
      </c>
      <c r="P582" s="10"/>
      <c r="Q582" s="10"/>
      <c r="R582" s="10"/>
      <c r="S582" s="10"/>
      <c r="T582" s="10"/>
      <c r="U582" s="10"/>
      <c r="V582" s="12"/>
      <c r="W582" s="12"/>
      <c r="X582" s="10"/>
      <c r="Y582" s="10"/>
      <c r="Z582" s="10"/>
    </row>
    <row r="583" spans="1:26" hidden="1">
      <c r="A583" s="71" t="s">
        <v>185</v>
      </c>
      <c r="B583" s="7" t="s">
        <v>25</v>
      </c>
      <c r="C583" s="7">
        <v>1</v>
      </c>
      <c r="D583" s="7">
        <v>1335</v>
      </c>
      <c r="E583" s="7">
        <v>1335</v>
      </c>
      <c r="F583" s="7" t="s">
        <v>184</v>
      </c>
      <c r="G583" s="55" t="s">
        <v>183</v>
      </c>
      <c r="H583" s="21" t="s">
        <v>5</v>
      </c>
      <c r="I583" s="21" t="s">
        <v>22</v>
      </c>
      <c r="J583" s="21" t="s">
        <v>22</v>
      </c>
      <c r="K583" s="7" t="s">
        <v>181</v>
      </c>
      <c r="L583" s="21" t="s">
        <v>11</v>
      </c>
      <c r="M583" s="21" t="s">
        <v>182</v>
      </c>
      <c r="N583" s="8">
        <v>8699178</v>
      </c>
      <c r="O583" s="7" t="s">
        <v>262</v>
      </c>
      <c r="P583" s="18">
        <v>44451</v>
      </c>
      <c r="Q583" s="7" t="s">
        <v>268</v>
      </c>
      <c r="R583" s="7" t="s">
        <v>1599</v>
      </c>
      <c r="S583" s="56"/>
      <c r="T583" s="7"/>
      <c r="U583" s="7"/>
      <c r="V583" s="9"/>
      <c r="W583" s="9"/>
      <c r="X583" s="7"/>
      <c r="Y583" s="7"/>
      <c r="Z583" s="7"/>
    </row>
    <row r="584" spans="1:26" hidden="1">
      <c r="A584" s="72" t="s">
        <v>181</v>
      </c>
      <c r="B584" s="10" t="s">
        <v>25</v>
      </c>
      <c r="C584" s="10">
        <v>1</v>
      </c>
      <c r="D584" s="10">
        <v>325</v>
      </c>
      <c r="E584" s="10">
        <v>325</v>
      </c>
      <c r="F584" s="10" t="s">
        <v>180</v>
      </c>
      <c r="G584" s="57" t="s">
        <v>179</v>
      </c>
      <c r="H584" s="20" t="s">
        <v>5</v>
      </c>
      <c r="I584" s="20" t="s">
        <v>22</v>
      </c>
      <c r="J584" s="20" t="s">
        <v>22</v>
      </c>
      <c r="K584" s="10"/>
      <c r="L584" s="10"/>
      <c r="M584" s="10" t="s">
        <v>178</v>
      </c>
      <c r="N584" s="11" t="s">
        <v>1532</v>
      </c>
      <c r="O584" s="10" t="s">
        <v>262</v>
      </c>
      <c r="P584" s="10"/>
      <c r="Q584" s="10"/>
      <c r="R584" s="10"/>
      <c r="S584" s="10"/>
      <c r="T584" s="10"/>
      <c r="U584" s="10"/>
      <c r="V584" s="12"/>
      <c r="W584" s="12"/>
      <c r="X584" s="10"/>
      <c r="Y584" s="10"/>
      <c r="Z584" s="10"/>
    </row>
    <row r="585" spans="1:26" hidden="1">
      <c r="A585" s="69" t="s">
        <v>177</v>
      </c>
      <c r="B585" s="7" t="s">
        <v>8</v>
      </c>
      <c r="C585" s="7">
        <v>1</v>
      </c>
      <c r="D585" s="58">
        <v>1120.58</v>
      </c>
      <c r="E585" s="7">
        <f>D585*C585</f>
        <v>1120.58</v>
      </c>
      <c r="F585" s="7" t="s">
        <v>170</v>
      </c>
      <c r="G585" s="45" t="s">
        <v>169</v>
      </c>
      <c r="H585" s="21" t="s">
        <v>5</v>
      </c>
      <c r="I585" s="21" t="s">
        <v>22</v>
      </c>
      <c r="J585" s="21" t="s">
        <v>22</v>
      </c>
      <c r="K585" s="21" t="s">
        <v>168</v>
      </c>
      <c r="L585" s="21" t="s">
        <v>167</v>
      </c>
      <c r="M585" s="45" t="s">
        <v>176</v>
      </c>
      <c r="N585" s="8" t="s">
        <v>175</v>
      </c>
      <c r="O585" s="7" t="s">
        <v>262</v>
      </c>
      <c r="P585" s="7"/>
      <c r="Q585" s="7"/>
      <c r="R585" s="7"/>
      <c r="S585" s="7"/>
      <c r="T585" s="7">
        <v>2023</v>
      </c>
      <c r="U585" s="7">
        <v>2033</v>
      </c>
      <c r="V585" s="9" t="s">
        <v>0</v>
      </c>
      <c r="W585" s="9"/>
      <c r="X585" s="7"/>
      <c r="Y585" s="7"/>
      <c r="Z585" s="7"/>
    </row>
    <row r="586" spans="1:26" hidden="1">
      <c r="A586" s="68" t="s">
        <v>174</v>
      </c>
      <c r="B586" s="10" t="s">
        <v>8</v>
      </c>
      <c r="C586" s="10">
        <v>1</v>
      </c>
      <c r="D586" s="59">
        <v>1120.58</v>
      </c>
      <c r="E586" s="10">
        <v>1120.58</v>
      </c>
      <c r="F586" s="10" t="s">
        <v>170</v>
      </c>
      <c r="G586" s="46" t="s">
        <v>169</v>
      </c>
      <c r="H586" s="20" t="s">
        <v>5</v>
      </c>
      <c r="I586" s="20" t="s">
        <v>22</v>
      </c>
      <c r="J586" s="20" t="s">
        <v>22</v>
      </c>
      <c r="K586" s="20" t="s">
        <v>168</v>
      </c>
      <c r="L586" s="20" t="s">
        <v>167</v>
      </c>
      <c r="M586" s="46" t="s">
        <v>173</v>
      </c>
      <c r="N586" s="11" t="s">
        <v>172</v>
      </c>
      <c r="O586" s="10" t="s">
        <v>262</v>
      </c>
      <c r="P586" s="10"/>
      <c r="Q586" s="10"/>
      <c r="R586" s="10"/>
      <c r="S586" s="10"/>
      <c r="T586" s="10">
        <v>2023</v>
      </c>
      <c r="U586" s="10">
        <v>2033</v>
      </c>
      <c r="V586" s="12" t="s">
        <v>0</v>
      </c>
      <c r="W586" s="12"/>
      <c r="X586" s="10"/>
      <c r="Y586" s="10"/>
      <c r="Z586" s="10"/>
    </row>
    <row r="587" spans="1:26" hidden="1">
      <c r="A587" s="69" t="s">
        <v>171</v>
      </c>
      <c r="B587" s="7" t="s">
        <v>8</v>
      </c>
      <c r="C587" s="7">
        <v>1</v>
      </c>
      <c r="D587" s="58">
        <v>1120.58</v>
      </c>
      <c r="E587" s="7">
        <v>1120.58</v>
      </c>
      <c r="F587" s="7" t="s">
        <v>170</v>
      </c>
      <c r="G587" s="45" t="s">
        <v>169</v>
      </c>
      <c r="H587" s="21" t="s">
        <v>5</v>
      </c>
      <c r="I587" s="21" t="s">
        <v>22</v>
      </c>
      <c r="J587" s="21" t="s">
        <v>22</v>
      </c>
      <c r="K587" s="21" t="s">
        <v>168</v>
      </c>
      <c r="L587" s="21" t="s">
        <v>167</v>
      </c>
      <c r="M587" s="45" t="s">
        <v>166</v>
      </c>
      <c r="N587" s="8" t="s">
        <v>165</v>
      </c>
      <c r="O587" s="7" t="s">
        <v>262</v>
      </c>
      <c r="P587" s="7"/>
      <c r="Q587" s="7"/>
      <c r="R587" s="7"/>
      <c r="S587" s="7"/>
      <c r="T587" s="7">
        <v>2023</v>
      </c>
      <c r="U587" s="7">
        <v>2033</v>
      </c>
      <c r="V587" s="9" t="s">
        <v>0</v>
      </c>
      <c r="W587" s="9"/>
      <c r="X587" s="7"/>
      <c r="Y587" s="7"/>
      <c r="Z587" s="7"/>
    </row>
    <row r="588" spans="1:26" hidden="1">
      <c r="A588" s="72" t="s">
        <v>164</v>
      </c>
      <c r="B588" s="10" t="s">
        <v>25</v>
      </c>
      <c r="C588" s="10">
        <v>1</v>
      </c>
      <c r="D588" s="49"/>
      <c r="E588" s="50">
        <f>Table2[[#This Row],[UnitValue]]*Table2[[#This Row],[Qty]]</f>
        <v>0</v>
      </c>
      <c r="F588" s="10" t="s">
        <v>163</v>
      </c>
      <c r="G588" s="46" t="s">
        <v>162</v>
      </c>
      <c r="H588" s="10" t="s">
        <v>114</v>
      </c>
      <c r="I588" s="10">
        <v>1</v>
      </c>
      <c r="J588" s="10" t="s">
        <v>5</v>
      </c>
      <c r="K588" s="20" t="s">
        <v>113</v>
      </c>
      <c r="L588" s="10" t="s">
        <v>110</v>
      </c>
      <c r="M588" s="46" t="s">
        <v>161</v>
      </c>
      <c r="N588" s="11"/>
      <c r="O588" s="10" t="s">
        <v>262</v>
      </c>
      <c r="P588" s="10"/>
      <c r="Q588" s="10"/>
      <c r="R588" s="10"/>
      <c r="S588" s="10"/>
      <c r="T588" s="10"/>
      <c r="U588" s="10"/>
      <c r="V588" s="12" t="s">
        <v>0</v>
      </c>
      <c r="W588" s="12"/>
      <c r="X588" s="10"/>
      <c r="Y588" s="10"/>
      <c r="Z588" s="10"/>
    </row>
    <row r="589" spans="1:26" hidden="1">
      <c r="A589" s="71" t="s">
        <v>160</v>
      </c>
      <c r="B589" s="7" t="s">
        <v>25</v>
      </c>
      <c r="C589" s="7">
        <v>1</v>
      </c>
      <c r="D589" s="50"/>
      <c r="E589" s="50">
        <f>Table2[[#This Row],[UnitValue]]*Table2[[#This Row],[Qty]]</f>
        <v>0</v>
      </c>
      <c r="F589" s="7" t="s">
        <v>159</v>
      </c>
      <c r="G589" s="45" t="s">
        <v>158</v>
      </c>
      <c r="H589" s="7" t="s">
        <v>114</v>
      </c>
      <c r="I589" s="7">
        <v>1</v>
      </c>
      <c r="J589" s="7" t="s">
        <v>5</v>
      </c>
      <c r="K589" s="21" t="s">
        <v>113</v>
      </c>
      <c r="L589" s="7" t="s">
        <v>59</v>
      </c>
      <c r="M589" s="45" t="s">
        <v>157</v>
      </c>
      <c r="N589" s="8"/>
      <c r="O589" s="7" t="s">
        <v>262</v>
      </c>
      <c r="P589" s="7"/>
      <c r="Q589" s="7"/>
      <c r="R589" s="7"/>
      <c r="S589" s="7"/>
      <c r="T589" s="7"/>
      <c r="U589" s="7"/>
      <c r="V589" s="9" t="s">
        <v>0</v>
      </c>
      <c r="W589" s="9"/>
      <c r="X589" s="7"/>
      <c r="Y589" s="7"/>
      <c r="Z589" s="7"/>
    </row>
    <row r="590" spans="1:26" hidden="1">
      <c r="A590" s="72" t="s">
        <v>156</v>
      </c>
      <c r="B590" s="10" t="s">
        <v>25</v>
      </c>
      <c r="C590" s="10">
        <v>1</v>
      </c>
      <c r="D590" s="49"/>
      <c r="E590" s="50">
        <f>Table2[[#This Row],[UnitValue]]*Table2[[#This Row],[Qty]]</f>
        <v>0</v>
      </c>
      <c r="F590" s="10" t="s">
        <v>155</v>
      </c>
      <c r="G590" s="46"/>
      <c r="H590" s="10" t="s">
        <v>114</v>
      </c>
      <c r="I590" s="10">
        <v>1</v>
      </c>
      <c r="J590" s="10" t="s">
        <v>5</v>
      </c>
      <c r="K590" s="20" t="s">
        <v>113</v>
      </c>
      <c r="L590" s="10" t="s">
        <v>154</v>
      </c>
      <c r="M590" s="10" t="s">
        <v>153</v>
      </c>
      <c r="N590" s="11"/>
      <c r="O590" s="10" t="s">
        <v>262</v>
      </c>
      <c r="P590" s="10"/>
      <c r="Q590" s="10"/>
      <c r="R590" s="10"/>
      <c r="S590" s="10"/>
      <c r="T590" s="10"/>
      <c r="U590" s="10"/>
      <c r="V590" s="12" t="s">
        <v>0</v>
      </c>
      <c r="W590" s="12"/>
      <c r="X590" s="10"/>
      <c r="Y590" s="10"/>
      <c r="Z590" s="10"/>
    </row>
    <row r="591" spans="1:26" hidden="1">
      <c r="A591" s="71" t="s">
        <v>152</v>
      </c>
      <c r="B591" s="7" t="s">
        <v>25</v>
      </c>
      <c r="C591" s="7">
        <v>1</v>
      </c>
      <c r="D591" s="50"/>
      <c r="E591" s="50">
        <f>Table2[[#This Row],[UnitValue]]*Table2[[#This Row],[Qty]]</f>
        <v>0</v>
      </c>
      <c r="F591" s="7" t="s">
        <v>130</v>
      </c>
      <c r="G591" s="7" t="s">
        <v>151</v>
      </c>
      <c r="H591" s="7" t="s">
        <v>114</v>
      </c>
      <c r="I591" s="7">
        <v>1</v>
      </c>
      <c r="J591" s="7" t="s">
        <v>5</v>
      </c>
      <c r="K591" s="7" t="s">
        <v>117</v>
      </c>
      <c r="L591" s="7" t="s">
        <v>150</v>
      </c>
      <c r="M591" s="45" t="s">
        <v>149</v>
      </c>
      <c r="N591" s="8">
        <v>7002317</v>
      </c>
      <c r="O591" s="7" t="s">
        <v>262</v>
      </c>
      <c r="P591" s="7"/>
      <c r="Q591" s="7"/>
      <c r="R591" s="7"/>
      <c r="S591" s="7"/>
      <c r="T591" s="7"/>
      <c r="U591" s="7"/>
      <c r="V591" s="9" t="s">
        <v>0</v>
      </c>
      <c r="W591" s="9"/>
      <c r="X591" s="7"/>
      <c r="Y591" s="7"/>
      <c r="Z591" s="7"/>
    </row>
    <row r="592" spans="1:26" hidden="1">
      <c r="A592" s="72" t="s">
        <v>148</v>
      </c>
      <c r="B592" s="10" t="s">
        <v>8</v>
      </c>
      <c r="C592" s="10">
        <v>1</v>
      </c>
      <c r="D592" s="49"/>
      <c r="E592" s="50">
        <f>Table2[[#This Row],[UnitValue]]*Table2[[#This Row],[Qty]]</f>
        <v>0</v>
      </c>
      <c r="F592" s="10" t="s">
        <v>7</v>
      </c>
      <c r="G592" s="46" t="s">
        <v>147</v>
      </c>
      <c r="H592" s="10" t="s">
        <v>114</v>
      </c>
      <c r="I592" s="10">
        <v>1</v>
      </c>
      <c r="J592" s="10" t="s">
        <v>5</v>
      </c>
      <c r="K592" s="20" t="s">
        <v>113</v>
      </c>
      <c r="L592" s="10" t="s">
        <v>11</v>
      </c>
      <c r="M592" s="46" t="s">
        <v>146</v>
      </c>
      <c r="N592" s="11" t="s">
        <v>145</v>
      </c>
      <c r="O592" s="10" t="s">
        <v>262</v>
      </c>
      <c r="P592" s="10"/>
      <c r="Q592" s="10"/>
      <c r="R592" s="10"/>
      <c r="S592" s="10"/>
      <c r="T592" s="10"/>
      <c r="U592" s="10"/>
      <c r="V592" s="12" t="s">
        <v>0</v>
      </c>
      <c r="W592" s="12"/>
      <c r="X592" s="10"/>
      <c r="Y592" s="10"/>
      <c r="Z592" s="10"/>
    </row>
    <row r="593" spans="1:26" hidden="1">
      <c r="A593" s="71" t="s">
        <v>144</v>
      </c>
      <c r="B593" s="7" t="s">
        <v>8</v>
      </c>
      <c r="C593" s="7">
        <v>1</v>
      </c>
      <c r="D593" s="50"/>
      <c r="E593" s="50">
        <f>Table2[[#This Row],[UnitValue]]*Table2[[#This Row],[Qty]]</f>
        <v>0</v>
      </c>
      <c r="F593" s="7" t="s">
        <v>1218</v>
      </c>
      <c r="G593" s="45" t="s">
        <v>143</v>
      </c>
      <c r="H593" s="21" t="s">
        <v>114</v>
      </c>
      <c r="I593" s="7">
        <v>1</v>
      </c>
      <c r="J593" s="21" t="s">
        <v>5</v>
      </c>
      <c r="K593" s="21" t="s">
        <v>119</v>
      </c>
      <c r="L593" s="21" t="s">
        <v>11</v>
      </c>
      <c r="M593" s="45" t="s">
        <v>142</v>
      </c>
      <c r="N593" s="8"/>
      <c r="O593" s="7" t="s">
        <v>262</v>
      </c>
      <c r="P593" s="7"/>
      <c r="Q593" s="7"/>
      <c r="R593" s="7"/>
      <c r="S593" s="7"/>
      <c r="T593" s="7"/>
      <c r="U593" s="7"/>
      <c r="V593" s="9" t="s">
        <v>0</v>
      </c>
      <c r="W593" s="9"/>
      <c r="X593" s="7"/>
      <c r="Y593" s="7"/>
      <c r="Z593" s="7"/>
    </row>
    <row r="594" spans="1:26" hidden="1">
      <c r="A594" s="72" t="s">
        <v>141</v>
      </c>
      <c r="B594" s="10" t="s">
        <v>8</v>
      </c>
      <c r="C594" s="10">
        <v>1</v>
      </c>
      <c r="D594" s="49"/>
      <c r="E594" s="50">
        <f>Table2[[#This Row],[UnitValue]]*Table2[[#This Row],[Qty]]</f>
        <v>0</v>
      </c>
      <c r="F594" s="10" t="s">
        <v>140</v>
      </c>
      <c r="G594" s="46" t="s">
        <v>139</v>
      </c>
      <c r="H594" s="20" t="s">
        <v>114</v>
      </c>
      <c r="I594" s="10">
        <v>1</v>
      </c>
      <c r="J594" s="20" t="s">
        <v>5</v>
      </c>
      <c r="K594" s="20" t="s">
        <v>119</v>
      </c>
      <c r="L594" s="46" t="s">
        <v>3</v>
      </c>
      <c r="M594" s="46" t="s">
        <v>3</v>
      </c>
      <c r="N594" s="11"/>
      <c r="O594" s="7" t="s">
        <v>262</v>
      </c>
      <c r="P594" s="10"/>
      <c r="Q594" s="10"/>
      <c r="R594" s="10"/>
      <c r="S594" s="10"/>
      <c r="T594" s="10"/>
      <c r="U594" s="10"/>
      <c r="V594" s="12" t="s">
        <v>0</v>
      </c>
      <c r="W594" s="12"/>
      <c r="X594" s="10"/>
      <c r="Y594" s="10"/>
      <c r="Z594" s="10"/>
    </row>
    <row r="595" spans="1:26" hidden="1">
      <c r="A595" s="71" t="s">
        <v>138</v>
      </c>
      <c r="B595" s="7" t="s">
        <v>8</v>
      </c>
      <c r="C595" s="7">
        <v>1</v>
      </c>
      <c r="D595" s="50"/>
      <c r="E595" s="50">
        <f>Table2[[#This Row],[UnitValue]]*Table2[[#This Row],[Qty]]</f>
        <v>0</v>
      </c>
      <c r="F595" s="7" t="s">
        <v>125</v>
      </c>
      <c r="G595" s="45" t="s">
        <v>134</v>
      </c>
      <c r="H595" s="21" t="s">
        <v>114</v>
      </c>
      <c r="I595" s="7">
        <v>1</v>
      </c>
      <c r="J595" s="21" t="s">
        <v>5</v>
      </c>
      <c r="K595" s="21" t="s">
        <v>119</v>
      </c>
      <c r="L595" s="45" t="s">
        <v>3</v>
      </c>
      <c r="M595" s="45" t="s">
        <v>3</v>
      </c>
      <c r="N595" s="8"/>
      <c r="O595" s="7" t="s">
        <v>262</v>
      </c>
      <c r="P595" s="7"/>
      <c r="Q595" s="7"/>
      <c r="R595" s="7"/>
      <c r="S595" s="7"/>
      <c r="T595" s="7"/>
      <c r="U595" s="7"/>
      <c r="V595" s="9" t="s">
        <v>0</v>
      </c>
      <c r="W595" s="9"/>
      <c r="X595" s="7"/>
      <c r="Y595" s="7"/>
      <c r="Z595" s="7"/>
    </row>
    <row r="596" spans="1:26" hidden="1">
      <c r="A596" s="72" t="s">
        <v>137</v>
      </c>
      <c r="B596" s="10" t="s">
        <v>8</v>
      </c>
      <c r="C596" s="10">
        <v>1</v>
      </c>
      <c r="D596" s="49"/>
      <c r="E596" s="50">
        <f>Table2[[#This Row],[UnitValue]]*Table2[[#This Row],[Qty]]</f>
        <v>0</v>
      </c>
      <c r="F596" s="10" t="s">
        <v>125</v>
      </c>
      <c r="G596" s="46" t="s">
        <v>136</v>
      </c>
      <c r="H596" s="20" t="s">
        <v>114</v>
      </c>
      <c r="I596" s="10">
        <v>1</v>
      </c>
      <c r="J596" s="20" t="s">
        <v>5</v>
      </c>
      <c r="K596" s="20" t="s">
        <v>119</v>
      </c>
      <c r="L596" s="46" t="s">
        <v>3</v>
      </c>
      <c r="M596" s="60" t="s">
        <v>3</v>
      </c>
      <c r="N596" s="11"/>
      <c r="O596" s="7" t="s">
        <v>262</v>
      </c>
      <c r="P596" s="10"/>
      <c r="Q596" s="10"/>
      <c r="R596" s="10"/>
      <c r="S596" s="10"/>
      <c r="T596" s="10"/>
      <c r="U596" s="10"/>
      <c r="V596" s="12" t="s">
        <v>0</v>
      </c>
      <c r="W596" s="12"/>
      <c r="X596" s="10"/>
      <c r="Y596" s="10"/>
      <c r="Z596" s="10"/>
    </row>
    <row r="597" spans="1:26" hidden="1">
      <c r="A597" s="71" t="s">
        <v>135</v>
      </c>
      <c r="B597" s="7" t="s">
        <v>8</v>
      </c>
      <c r="C597" s="7">
        <v>1</v>
      </c>
      <c r="D597" s="50"/>
      <c r="E597" s="50">
        <f>Table2[[#This Row],[UnitValue]]*Table2[[#This Row],[Qty]]</f>
        <v>0</v>
      </c>
      <c r="F597" s="7" t="s">
        <v>125</v>
      </c>
      <c r="G597" s="45" t="s">
        <v>134</v>
      </c>
      <c r="H597" s="21" t="s">
        <v>114</v>
      </c>
      <c r="I597" s="7">
        <v>1</v>
      </c>
      <c r="J597" s="21" t="s">
        <v>5</v>
      </c>
      <c r="K597" s="21" t="s">
        <v>119</v>
      </c>
      <c r="L597" s="45" t="s">
        <v>3</v>
      </c>
      <c r="M597" s="61" t="s">
        <v>3</v>
      </c>
      <c r="N597" s="8"/>
      <c r="O597" s="7" t="s">
        <v>262</v>
      </c>
      <c r="P597" s="7"/>
      <c r="Q597" s="7"/>
      <c r="R597" s="7"/>
      <c r="S597" s="7"/>
      <c r="T597" s="7"/>
      <c r="U597" s="7"/>
      <c r="V597" s="9" t="s">
        <v>0</v>
      </c>
      <c r="W597" s="9"/>
      <c r="X597" s="7"/>
      <c r="Y597" s="7"/>
      <c r="Z597" s="7"/>
    </row>
    <row r="598" spans="1:26" hidden="1">
      <c r="A598" s="72" t="s">
        <v>133</v>
      </c>
      <c r="B598" s="10" t="s">
        <v>8</v>
      </c>
      <c r="C598" s="10">
        <v>1</v>
      </c>
      <c r="D598" s="49">
        <v>250</v>
      </c>
      <c r="E598" s="50">
        <f>Table2[[#This Row],[UnitValue]]*Table2[[#This Row],[Qty]]</f>
        <v>250</v>
      </c>
      <c r="F598" s="7" t="s">
        <v>1679</v>
      </c>
      <c r="G598" s="46" t="s">
        <v>132</v>
      </c>
      <c r="H598" s="20" t="s">
        <v>114</v>
      </c>
      <c r="I598" s="10">
        <v>1</v>
      </c>
      <c r="J598" s="20" t="s">
        <v>5</v>
      </c>
      <c r="K598" s="20" t="s">
        <v>119</v>
      </c>
      <c r="L598" s="20" t="s">
        <v>121</v>
      </c>
      <c r="M598" s="60" t="s">
        <v>1641</v>
      </c>
      <c r="N598" s="11"/>
      <c r="O598" s="7" t="s">
        <v>262</v>
      </c>
      <c r="P598" s="10"/>
      <c r="Q598" s="10"/>
      <c r="R598" s="10"/>
      <c r="S598" s="10" t="s">
        <v>1642</v>
      </c>
      <c r="T598" s="10"/>
      <c r="U598" s="10">
        <v>2030</v>
      </c>
      <c r="V598" s="12" t="s">
        <v>0</v>
      </c>
      <c r="W598" s="12"/>
      <c r="X598" s="10"/>
      <c r="Y598" s="10"/>
      <c r="Z598" s="10"/>
    </row>
    <row r="599" spans="1:26" hidden="1">
      <c r="A599" s="71" t="s">
        <v>131</v>
      </c>
      <c r="B599" s="7" t="s">
        <v>8</v>
      </c>
      <c r="C599" s="7">
        <v>1</v>
      </c>
      <c r="D599" s="50"/>
      <c r="E599" s="50">
        <f>Table2[[#This Row],[UnitValue]]*Table2[[#This Row],[Qty]]</f>
        <v>0</v>
      </c>
      <c r="F599" s="7" t="s">
        <v>130</v>
      </c>
      <c r="G599" s="7"/>
      <c r="H599" s="21" t="s">
        <v>114</v>
      </c>
      <c r="I599" s="7">
        <v>1</v>
      </c>
      <c r="J599" s="21" t="s">
        <v>5</v>
      </c>
      <c r="K599" s="21" t="s">
        <v>113</v>
      </c>
      <c r="L599" s="21" t="s">
        <v>129</v>
      </c>
      <c r="M599" s="61" t="s">
        <v>128</v>
      </c>
      <c r="N599" s="8"/>
      <c r="O599" s="7" t="s">
        <v>262</v>
      </c>
      <c r="P599" s="7"/>
      <c r="Q599" s="7"/>
      <c r="R599" s="7"/>
      <c r="S599" s="7"/>
      <c r="T599" s="7"/>
      <c r="U599" s="7"/>
      <c r="V599" s="9" t="s">
        <v>0</v>
      </c>
      <c r="W599" s="9"/>
      <c r="X599" s="7"/>
      <c r="Y599" s="7"/>
      <c r="Z599" s="7"/>
    </row>
    <row r="600" spans="1:26" hidden="1">
      <c r="A600" s="72" t="s">
        <v>127</v>
      </c>
      <c r="B600" s="10" t="s">
        <v>8</v>
      </c>
      <c r="C600" s="10">
        <v>1</v>
      </c>
      <c r="D600" s="49"/>
      <c r="E600" s="50">
        <f>Table2[[#This Row],[UnitValue]]*Table2[[#This Row],[Qty]]</f>
        <v>0</v>
      </c>
      <c r="F600" s="7" t="s">
        <v>1679</v>
      </c>
      <c r="G600" s="46" t="s">
        <v>122</v>
      </c>
      <c r="H600" s="20" t="s">
        <v>114</v>
      </c>
      <c r="I600" s="10">
        <v>1</v>
      </c>
      <c r="J600" s="20" t="s">
        <v>5</v>
      </c>
      <c r="K600" s="20" t="s">
        <v>116</v>
      </c>
      <c r="L600" s="20" t="s">
        <v>121</v>
      </c>
      <c r="M600" s="60" t="s">
        <v>120</v>
      </c>
      <c r="N600" s="11"/>
      <c r="O600" s="7" t="s">
        <v>262</v>
      </c>
      <c r="P600" s="10"/>
      <c r="Q600" s="10"/>
      <c r="R600" s="10"/>
      <c r="S600" s="10"/>
      <c r="T600" s="10"/>
      <c r="U600" s="10"/>
      <c r="V600" s="12" t="s">
        <v>0</v>
      </c>
      <c r="W600" s="12"/>
      <c r="X600" s="10"/>
      <c r="Y600" s="10"/>
      <c r="Z600" s="10"/>
    </row>
    <row r="601" spans="1:26" hidden="1">
      <c r="A601" s="71" t="s">
        <v>126</v>
      </c>
      <c r="B601" s="7" t="s">
        <v>8</v>
      </c>
      <c r="C601" s="7">
        <v>1</v>
      </c>
      <c r="D601" s="50"/>
      <c r="E601" s="50">
        <f>Table2[[#This Row],[UnitValue]]*Table2[[#This Row],[Qty]]</f>
        <v>0</v>
      </c>
      <c r="F601" s="7" t="s">
        <v>125</v>
      </c>
      <c r="G601" s="45" t="s">
        <v>124</v>
      </c>
      <c r="H601" s="21" t="s">
        <v>114</v>
      </c>
      <c r="I601" s="7">
        <v>1</v>
      </c>
      <c r="J601" s="21" t="s">
        <v>5</v>
      </c>
      <c r="K601" s="21" t="s">
        <v>116</v>
      </c>
      <c r="L601" s="21" t="s">
        <v>121</v>
      </c>
      <c r="M601" s="61" t="s">
        <v>120</v>
      </c>
      <c r="N601" s="8"/>
      <c r="O601" s="7" t="s">
        <v>262</v>
      </c>
      <c r="P601" s="7"/>
      <c r="Q601" s="7"/>
      <c r="R601" s="7"/>
      <c r="S601" s="7"/>
      <c r="T601" s="7"/>
      <c r="U601" s="7"/>
      <c r="V601" s="9" t="s">
        <v>0</v>
      </c>
      <c r="W601" s="9"/>
      <c r="X601" s="7"/>
      <c r="Y601" s="7"/>
      <c r="Z601" s="7"/>
    </row>
    <row r="602" spans="1:26" hidden="1">
      <c r="A602" s="71"/>
      <c r="B602" s="10"/>
      <c r="C602" s="10"/>
      <c r="D602" s="10"/>
      <c r="E602" s="10"/>
      <c r="F602" s="10"/>
      <c r="G602" s="46"/>
      <c r="H602" s="20"/>
      <c r="I602" s="10"/>
      <c r="J602" s="20"/>
      <c r="K602" s="20"/>
      <c r="L602" s="20"/>
      <c r="M602" s="60"/>
      <c r="N602" s="11"/>
      <c r="O602" s="7"/>
      <c r="P602" s="10"/>
      <c r="Q602" s="10"/>
      <c r="R602" s="10"/>
      <c r="S602" s="10"/>
      <c r="T602" s="10"/>
      <c r="U602" s="10"/>
      <c r="V602" s="12"/>
      <c r="W602" s="12"/>
      <c r="X602" s="10"/>
      <c r="Y602" s="10"/>
      <c r="Z602" s="10"/>
    </row>
    <row r="603" spans="1:26" hidden="1">
      <c r="A603" s="71" t="s">
        <v>119</v>
      </c>
      <c r="B603" s="7" t="s">
        <v>8</v>
      </c>
      <c r="C603" s="7">
        <v>1</v>
      </c>
      <c r="D603" s="50"/>
      <c r="E603" s="50">
        <f>Table2[[#This Row],[UnitValue]]*Table2[[#This Row],[Qty]]</f>
        <v>0</v>
      </c>
      <c r="F603" s="7" t="s">
        <v>118</v>
      </c>
      <c r="G603" s="7"/>
      <c r="H603" s="21" t="s">
        <v>114</v>
      </c>
      <c r="I603" s="7">
        <v>1</v>
      </c>
      <c r="J603" s="21" t="s">
        <v>5</v>
      </c>
      <c r="K603" s="21" t="s">
        <v>117</v>
      </c>
      <c r="L603" s="21" t="s">
        <v>70</v>
      </c>
      <c r="M603" s="61" t="s">
        <v>1644</v>
      </c>
      <c r="N603" s="8"/>
      <c r="O603" s="7" t="s">
        <v>262</v>
      </c>
      <c r="P603" s="7"/>
      <c r="Q603" s="7"/>
      <c r="R603" s="7"/>
      <c r="S603" s="7"/>
      <c r="T603" s="7"/>
      <c r="U603" s="7"/>
      <c r="V603" s="9" t="s">
        <v>0</v>
      </c>
      <c r="W603" s="9"/>
      <c r="X603" s="7"/>
      <c r="Y603" s="7"/>
      <c r="Z603" s="7"/>
    </row>
    <row r="604" spans="1:26" hidden="1">
      <c r="A604" s="72" t="s">
        <v>116</v>
      </c>
      <c r="B604" s="10" t="s">
        <v>8</v>
      </c>
      <c r="C604" s="10">
        <v>1</v>
      </c>
      <c r="D604" s="49"/>
      <c r="E604" s="50">
        <f>Table2[[#This Row],[UnitValue]]*Table2[[#This Row],[Qty]]</f>
        <v>0</v>
      </c>
      <c r="F604" s="10" t="s">
        <v>115</v>
      </c>
      <c r="G604" s="10" t="s">
        <v>115</v>
      </c>
      <c r="H604" s="20" t="s">
        <v>114</v>
      </c>
      <c r="I604" s="10">
        <v>1</v>
      </c>
      <c r="J604" s="20" t="s">
        <v>5</v>
      </c>
      <c r="K604" s="20" t="s">
        <v>113</v>
      </c>
      <c r="L604" s="20" t="s">
        <v>70</v>
      </c>
      <c r="M604" s="60" t="s">
        <v>1645</v>
      </c>
      <c r="N604" s="11" t="s">
        <v>37</v>
      </c>
      <c r="O604" s="7" t="s">
        <v>262</v>
      </c>
      <c r="P604" s="10"/>
      <c r="Q604" s="10"/>
      <c r="R604" s="10"/>
      <c r="S604" s="10"/>
      <c r="T604" s="10"/>
      <c r="U604" s="10"/>
      <c r="V604" s="12" t="s">
        <v>0</v>
      </c>
      <c r="W604" s="12"/>
      <c r="X604" s="10"/>
      <c r="Y604" s="10"/>
      <c r="Z604" s="10"/>
    </row>
    <row r="605" spans="1:26" hidden="1">
      <c r="A605" s="71" t="s">
        <v>112</v>
      </c>
      <c r="B605" s="7" t="s">
        <v>8</v>
      </c>
      <c r="C605" s="7">
        <v>1</v>
      </c>
      <c r="D605" s="7"/>
      <c r="E605" s="7"/>
      <c r="F605" s="7" t="s">
        <v>107</v>
      </c>
      <c r="G605" s="54" t="s">
        <v>111</v>
      </c>
      <c r="H605" s="21" t="s">
        <v>5</v>
      </c>
      <c r="I605" s="21" t="s">
        <v>5</v>
      </c>
      <c r="J605" s="7" t="s">
        <v>65</v>
      </c>
      <c r="K605" s="7" t="s">
        <v>64</v>
      </c>
      <c r="L605" s="7" t="s">
        <v>110</v>
      </c>
      <c r="M605" s="61" t="s">
        <v>109</v>
      </c>
      <c r="N605" s="8"/>
      <c r="O605" s="7" t="s">
        <v>262</v>
      </c>
      <c r="P605" s="7"/>
      <c r="Q605" s="7"/>
      <c r="R605" s="7"/>
      <c r="S605" s="7"/>
      <c r="T605" s="7"/>
      <c r="U605" s="7"/>
      <c r="V605" s="9" t="s">
        <v>0</v>
      </c>
      <c r="W605" s="9"/>
      <c r="X605" s="7"/>
      <c r="Y605" s="7"/>
      <c r="Z605" s="7"/>
    </row>
    <row r="606" spans="1:26" hidden="1">
      <c r="A606" s="72" t="s">
        <v>108</v>
      </c>
      <c r="B606" s="10" t="s">
        <v>25</v>
      </c>
      <c r="C606" s="10">
        <v>1</v>
      </c>
      <c r="D606" s="10"/>
      <c r="E606" s="10"/>
      <c r="F606" s="10" t="s">
        <v>107</v>
      </c>
      <c r="G606" s="53" t="s">
        <v>106</v>
      </c>
      <c r="H606" s="10"/>
      <c r="I606" s="10"/>
      <c r="J606" s="53" t="s">
        <v>106</v>
      </c>
      <c r="K606" s="10" t="s">
        <v>40</v>
      </c>
      <c r="L606" s="10" t="s">
        <v>11</v>
      </c>
      <c r="M606" s="60" t="s">
        <v>105</v>
      </c>
      <c r="N606" s="11" t="s">
        <v>37</v>
      </c>
      <c r="O606" s="10" t="s">
        <v>262</v>
      </c>
      <c r="P606" s="10"/>
      <c r="Q606" s="10"/>
      <c r="R606" s="10"/>
      <c r="S606" s="10"/>
      <c r="T606" s="10"/>
      <c r="U606" s="10"/>
      <c r="V606" s="12" t="s">
        <v>0</v>
      </c>
      <c r="W606" s="12"/>
      <c r="X606" s="10"/>
      <c r="Y606" s="10"/>
      <c r="Z606" s="10"/>
    </row>
    <row r="607" spans="1:26" hidden="1">
      <c r="A607" s="71" t="s">
        <v>104</v>
      </c>
      <c r="B607" s="7" t="s">
        <v>103</v>
      </c>
      <c r="C607" s="7">
        <v>1</v>
      </c>
      <c r="D607" s="7">
        <f>(59.99+0.3)*1.13</f>
        <v>68.12769999999999</v>
      </c>
      <c r="E607" s="7">
        <f>D607*C607</f>
        <v>68.12769999999999</v>
      </c>
      <c r="F607" s="7" t="s">
        <v>102</v>
      </c>
      <c r="G607" s="7" t="s">
        <v>101</v>
      </c>
      <c r="H607" s="21" t="s">
        <v>5</v>
      </c>
      <c r="I607" s="21" t="s">
        <v>5</v>
      </c>
      <c r="J607" s="7" t="s">
        <v>65</v>
      </c>
      <c r="K607" s="7" t="s">
        <v>64</v>
      </c>
      <c r="L607" s="21" t="s">
        <v>100</v>
      </c>
      <c r="M607" s="61" t="s">
        <v>99</v>
      </c>
      <c r="N607" s="8" t="s">
        <v>98</v>
      </c>
      <c r="O607" s="7"/>
      <c r="P607" s="18">
        <v>44507</v>
      </c>
      <c r="Q607" s="7" t="s">
        <v>261</v>
      </c>
      <c r="R607" s="7" t="s">
        <v>1598</v>
      </c>
      <c r="S607" s="7"/>
      <c r="T607" s="7">
        <v>2021</v>
      </c>
      <c r="U607" s="7">
        <f>T607+7</f>
        <v>2028</v>
      </c>
      <c r="V607" s="9" t="s">
        <v>0</v>
      </c>
      <c r="W607" s="9"/>
      <c r="X607" s="7"/>
      <c r="Y607" s="7"/>
      <c r="Z607" s="7"/>
    </row>
    <row r="608" spans="1:26" hidden="1">
      <c r="A608" s="72" t="s">
        <v>97</v>
      </c>
      <c r="B608" s="10" t="s">
        <v>8</v>
      </c>
      <c r="C608" s="10">
        <v>1</v>
      </c>
      <c r="D608" s="10">
        <f>269*1.13</f>
        <v>303.96999999999997</v>
      </c>
      <c r="E608" s="10">
        <f>D608*C608</f>
        <v>303.96999999999997</v>
      </c>
      <c r="F608" s="10" t="s">
        <v>88</v>
      </c>
      <c r="G608" s="10" t="s">
        <v>93</v>
      </c>
      <c r="H608" s="20" t="s">
        <v>5</v>
      </c>
      <c r="I608" s="20" t="s">
        <v>5</v>
      </c>
      <c r="J608" s="10" t="s">
        <v>65</v>
      </c>
      <c r="K608" s="10" t="s">
        <v>64</v>
      </c>
      <c r="L608" s="10" t="s">
        <v>92</v>
      </c>
      <c r="M608" s="10" t="s">
        <v>96</v>
      </c>
      <c r="N608" s="11" t="s">
        <v>95</v>
      </c>
      <c r="O608" s="7" t="s">
        <v>262</v>
      </c>
      <c r="P608" s="13">
        <v>44453</v>
      </c>
      <c r="Q608" s="10" t="s">
        <v>697</v>
      </c>
      <c r="R608" s="10" t="s">
        <v>1597</v>
      </c>
      <c r="S608" s="10"/>
      <c r="T608" s="10">
        <v>2021</v>
      </c>
      <c r="U608" s="10">
        <f>T608+10</f>
        <v>2031</v>
      </c>
      <c r="V608" s="12" t="s">
        <v>0</v>
      </c>
      <c r="W608" s="12"/>
      <c r="X608" s="10"/>
      <c r="Y608" s="10"/>
      <c r="Z608" s="10"/>
    </row>
    <row r="609" spans="1:26" hidden="1">
      <c r="A609" s="71" t="s">
        <v>94</v>
      </c>
      <c r="B609" s="7" t="s">
        <v>8</v>
      </c>
      <c r="C609" s="7">
        <v>1</v>
      </c>
      <c r="D609" s="7">
        <v>0</v>
      </c>
      <c r="E609" s="7">
        <v>0</v>
      </c>
      <c r="F609" s="7" t="s">
        <v>88</v>
      </c>
      <c r="G609" s="7" t="s">
        <v>93</v>
      </c>
      <c r="H609" s="21" t="s">
        <v>5</v>
      </c>
      <c r="I609" s="21" t="s">
        <v>5</v>
      </c>
      <c r="J609" s="7" t="s">
        <v>65</v>
      </c>
      <c r="K609" s="7" t="s">
        <v>64</v>
      </c>
      <c r="L609" s="7" t="s">
        <v>92</v>
      </c>
      <c r="M609" s="7" t="s">
        <v>91</v>
      </c>
      <c r="N609" s="8"/>
      <c r="O609" s="7" t="s">
        <v>262</v>
      </c>
      <c r="P609" s="7"/>
      <c r="Q609" s="7"/>
      <c r="R609" s="7"/>
      <c r="S609" s="7" t="s">
        <v>90</v>
      </c>
      <c r="T609" s="7">
        <v>2021</v>
      </c>
      <c r="U609" s="7">
        <f>T609+10</f>
        <v>2031</v>
      </c>
      <c r="V609" s="9" t="s">
        <v>0</v>
      </c>
      <c r="W609" s="9"/>
      <c r="X609" s="7"/>
      <c r="Y609" s="7"/>
      <c r="Z609" s="7"/>
    </row>
    <row r="610" spans="1:26" hidden="1">
      <c r="A610" s="72" t="s">
        <v>89</v>
      </c>
      <c r="B610" s="10" t="s">
        <v>8</v>
      </c>
      <c r="C610" s="10">
        <v>1</v>
      </c>
      <c r="D610" s="10">
        <f>1299.99*1.13</f>
        <v>1468.9886999999999</v>
      </c>
      <c r="E610" s="10">
        <f>D610*C610</f>
        <v>1468.9886999999999</v>
      </c>
      <c r="F610" s="10" t="s">
        <v>88</v>
      </c>
      <c r="G610" s="10" t="s">
        <v>87</v>
      </c>
      <c r="H610" s="20" t="s">
        <v>5</v>
      </c>
      <c r="I610" s="20" t="s">
        <v>5</v>
      </c>
      <c r="J610" s="10" t="s">
        <v>65</v>
      </c>
      <c r="K610" s="10" t="s">
        <v>64</v>
      </c>
      <c r="L610" s="10" t="s">
        <v>11</v>
      </c>
      <c r="M610" s="10" t="s">
        <v>86</v>
      </c>
      <c r="N610" s="11"/>
      <c r="O610" s="7" t="s">
        <v>262</v>
      </c>
      <c r="P610" s="13">
        <v>44990</v>
      </c>
      <c r="Q610" s="10" t="s">
        <v>268</v>
      </c>
      <c r="R610" s="10" t="s">
        <v>1593</v>
      </c>
      <c r="S610" s="10"/>
      <c r="T610" s="10">
        <v>2023</v>
      </c>
      <c r="U610" s="10">
        <v>2033</v>
      </c>
      <c r="V610" s="12" t="s">
        <v>0</v>
      </c>
      <c r="W610" s="12"/>
      <c r="X610" s="10"/>
      <c r="Y610" s="10"/>
      <c r="Z610" s="10"/>
    </row>
    <row r="611" spans="1:26" hidden="1">
      <c r="A611" s="71" t="s">
        <v>85</v>
      </c>
      <c r="B611" s="7" t="s">
        <v>8</v>
      </c>
      <c r="C611" s="7">
        <v>1</v>
      </c>
      <c r="D611" s="7">
        <f>(59.99+0.03)*1.13</f>
        <v>67.822599999999994</v>
      </c>
      <c r="E611" s="7">
        <f>D611*C611</f>
        <v>67.822599999999994</v>
      </c>
      <c r="F611" s="7" t="s">
        <v>46</v>
      </c>
      <c r="G611" s="7" t="s">
        <v>84</v>
      </c>
      <c r="H611" s="21" t="s">
        <v>5</v>
      </c>
      <c r="I611" s="21" t="s">
        <v>5</v>
      </c>
      <c r="J611" s="7" t="s">
        <v>65</v>
      </c>
      <c r="K611" s="7" t="s">
        <v>64</v>
      </c>
      <c r="L611" s="7" t="s">
        <v>28</v>
      </c>
      <c r="M611" s="7" t="s">
        <v>45</v>
      </c>
      <c r="N611" s="8"/>
      <c r="O611" s="7" t="s">
        <v>262</v>
      </c>
      <c r="P611" s="18">
        <v>44699</v>
      </c>
      <c r="Q611" s="7" t="s">
        <v>1587</v>
      </c>
      <c r="R611" s="7" t="s">
        <v>1595</v>
      </c>
      <c r="S611" s="42"/>
      <c r="T611" s="7">
        <v>2022</v>
      </c>
      <c r="U611" s="7">
        <f>T611+5</f>
        <v>2027</v>
      </c>
      <c r="V611" s="9" t="s">
        <v>0</v>
      </c>
      <c r="W611" s="9"/>
      <c r="X611" s="7"/>
      <c r="Y611" s="7"/>
      <c r="Z611" s="7"/>
    </row>
    <row r="612" spans="1:26" hidden="1">
      <c r="A612" s="72" t="s">
        <v>83</v>
      </c>
      <c r="B612" s="10" t="s">
        <v>8</v>
      </c>
      <c r="C612" s="10">
        <v>1</v>
      </c>
      <c r="D612" s="10"/>
      <c r="E612" s="10"/>
      <c r="F612" s="10" t="s">
        <v>46</v>
      </c>
      <c r="G612" s="10" t="s">
        <v>82</v>
      </c>
      <c r="H612" s="20" t="s">
        <v>5</v>
      </c>
      <c r="I612" s="20" t="s">
        <v>5</v>
      </c>
      <c r="J612" s="10" t="s">
        <v>65</v>
      </c>
      <c r="K612" s="10" t="s">
        <v>64</v>
      </c>
      <c r="L612" s="10" t="s">
        <v>28</v>
      </c>
      <c r="M612" s="10" t="s">
        <v>49</v>
      </c>
      <c r="N612" s="11" t="s">
        <v>81</v>
      </c>
      <c r="O612" s="7" t="s">
        <v>262</v>
      </c>
      <c r="P612" s="10"/>
      <c r="Q612" s="10"/>
      <c r="R612" s="10"/>
      <c r="S612" s="10"/>
      <c r="T612" s="10"/>
      <c r="U612" s="10"/>
      <c r="V612" s="12" t="s">
        <v>0</v>
      </c>
      <c r="W612" s="12"/>
      <c r="X612" s="10"/>
      <c r="Y612" s="10"/>
      <c r="Z612" s="10"/>
    </row>
    <row r="613" spans="1:26" hidden="1">
      <c r="A613" s="71" t="s">
        <v>80</v>
      </c>
      <c r="B613" s="7" t="s">
        <v>8</v>
      </c>
      <c r="C613" s="7">
        <v>1</v>
      </c>
      <c r="D613" s="7">
        <f>(319.99+3)*1.13</f>
        <v>364.9787</v>
      </c>
      <c r="E613" s="7">
        <f>D613*C613</f>
        <v>364.9787</v>
      </c>
      <c r="F613" s="7" t="s">
        <v>77</v>
      </c>
      <c r="G613" s="7" t="s">
        <v>76</v>
      </c>
      <c r="H613" s="21" t="s">
        <v>5</v>
      </c>
      <c r="I613" s="21" t="s">
        <v>5</v>
      </c>
      <c r="J613" s="7" t="s">
        <v>65</v>
      </c>
      <c r="K613" s="7" t="s">
        <v>64</v>
      </c>
      <c r="L613" s="7" t="s">
        <v>59</v>
      </c>
      <c r="M613" s="7" t="s">
        <v>79</v>
      </c>
      <c r="N613" s="8"/>
      <c r="O613" s="7" t="s">
        <v>262</v>
      </c>
      <c r="P613" s="18">
        <v>44699</v>
      </c>
      <c r="Q613" s="7" t="s">
        <v>1587</v>
      </c>
      <c r="R613" s="7" t="s">
        <v>1595</v>
      </c>
      <c r="S613" s="62"/>
      <c r="T613" s="7">
        <v>2022</v>
      </c>
      <c r="U613" s="7">
        <v>2027</v>
      </c>
      <c r="V613" s="9" t="s">
        <v>0</v>
      </c>
      <c r="W613" s="9"/>
      <c r="X613" s="7"/>
      <c r="Y613" s="7"/>
      <c r="Z613" s="7"/>
    </row>
    <row r="614" spans="1:26" hidden="1">
      <c r="A614" s="72" t="s">
        <v>78</v>
      </c>
      <c r="B614" s="10" t="s">
        <v>8</v>
      </c>
      <c r="C614" s="10">
        <v>1</v>
      </c>
      <c r="D614" s="10">
        <f>(349.99+4)*1.13</f>
        <v>400.00869999999998</v>
      </c>
      <c r="E614" s="10">
        <f>D614*C614</f>
        <v>400.00869999999998</v>
      </c>
      <c r="F614" s="10" t="s">
        <v>77</v>
      </c>
      <c r="G614" s="10" t="s">
        <v>76</v>
      </c>
      <c r="H614" s="20" t="s">
        <v>5</v>
      </c>
      <c r="I614" s="20" t="s">
        <v>5</v>
      </c>
      <c r="J614" s="10" t="s">
        <v>65</v>
      </c>
      <c r="K614" s="10" t="s">
        <v>64</v>
      </c>
      <c r="L614" s="10" t="s">
        <v>59</v>
      </c>
      <c r="M614" s="10" t="s">
        <v>75</v>
      </c>
      <c r="N614" s="11"/>
      <c r="O614" s="7" t="s">
        <v>262</v>
      </c>
      <c r="P614" s="13">
        <v>44444</v>
      </c>
      <c r="Q614" s="10" t="s">
        <v>1587</v>
      </c>
      <c r="R614" s="10" t="s">
        <v>1596</v>
      </c>
      <c r="S614" s="63"/>
      <c r="T614" s="10">
        <v>2021</v>
      </c>
      <c r="U614" s="10">
        <v>2026</v>
      </c>
      <c r="V614" s="12" t="s">
        <v>0</v>
      </c>
      <c r="W614" s="12"/>
      <c r="X614" s="10"/>
      <c r="Y614" s="10"/>
      <c r="Z614" s="10"/>
    </row>
    <row r="615" spans="1:26" hidden="1">
      <c r="A615" s="71" t="s">
        <v>74</v>
      </c>
      <c r="B615" s="7" t="s">
        <v>8</v>
      </c>
      <c r="C615" s="7">
        <v>1</v>
      </c>
      <c r="D615" s="7">
        <f>67.99*1.13</f>
        <v>76.828699999999984</v>
      </c>
      <c r="E615" s="7">
        <f>D615*C615</f>
        <v>76.828699999999984</v>
      </c>
      <c r="F615" s="7" t="s">
        <v>72</v>
      </c>
      <c r="G615" s="7" t="s">
        <v>71</v>
      </c>
      <c r="H615" s="21" t="s">
        <v>5</v>
      </c>
      <c r="I615" s="21" t="s">
        <v>5</v>
      </c>
      <c r="J615" s="7" t="s">
        <v>65</v>
      </c>
      <c r="K615" s="7" t="s">
        <v>64</v>
      </c>
      <c r="L615" s="7" t="s">
        <v>70</v>
      </c>
      <c r="M615" s="7" t="s">
        <v>69</v>
      </c>
      <c r="N615" s="8"/>
      <c r="O615" s="7" t="s">
        <v>262</v>
      </c>
      <c r="P615" s="7"/>
      <c r="Q615" s="7"/>
      <c r="R615" s="7"/>
      <c r="S615" s="7"/>
      <c r="T615" s="7"/>
      <c r="U615" s="7"/>
      <c r="V615" s="9" t="s">
        <v>0</v>
      </c>
      <c r="W615" s="9"/>
      <c r="X615" s="7"/>
      <c r="Y615" s="7"/>
      <c r="Z615" s="7"/>
    </row>
    <row r="616" spans="1:26" hidden="1">
      <c r="A616" s="72" t="s">
        <v>73</v>
      </c>
      <c r="B616" s="10" t="s">
        <v>8</v>
      </c>
      <c r="C616" s="10">
        <v>1</v>
      </c>
      <c r="D616" s="10">
        <f>67.99*1.13</f>
        <v>76.828699999999984</v>
      </c>
      <c r="E616" s="10">
        <f>D616*C616</f>
        <v>76.828699999999984</v>
      </c>
      <c r="F616" s="10" t="s">
        <v>72</v>
      </c>
      <c r="G616" s="10" t="s">
        <v>71</v>
      </c>
      <c r="H616" s="20" t="s">
        <v>5</v>
      </c>
      <c r="I616" s="20" t="s">
        <v>5</v>
      </c>
      <c r="J616" s="10" t="s">
        <v>65</v>
      </c>
      <c r="K616" s="10" t="s">
        <v>64</v>
      </c>
      <c r="L616" s="10" t="s">
        <v>70</v>
      </c>
      <c r="M616" s="10" t="s">
        <v>69</v>
      </c>
      <c r="N616" s="11"/>
      <c r="O616" s="7" t="s">
        <v>262</v>
      </c>
      <c r="P616" s="10"/>
      <c r="Q616" s="10"/>
      <c r="R616" s="10"/>
      <c r="S616" s="10"/>
      <c r="T616" s="10"/>
      <c r="U616" s="10"/>
      <c r="V616" s="12" t="s">
        <v>0</v>
      </c>
      <c r="W616" s="12"/>
      <c r="X616" s="10"/>
      <c r="Y616" s="10"/>
      <c r="Z616" s="10"/>
    </row>
    <row r="617" spans="1:26" hidden="1">
      <c r="A617" s="71" t="s">
        <v>68</v>
      </c>
      <c r="B617" s="7" t="s">
        <v>8</v>
      </c>
      <c r="C617" s="7">
        <v>1</v>
      </c>
      <c r="D617" s="7">
        <v>18.07</v>
      </c>
      <c r="E617" s="7">
        <f>D617*C617</f>
        <v>18.07</v>
      </c>
      <c r="F617" s="7" t="s">
        <v>67</v>
      </c>
      <c r="G617" s="7" t="s">
        <v>66</v>
      </c>
      <c r="H617" s="21" t="s">
        <v>5</v>
      </c>
      <c r="I617" s="21" t="s">
        <v>5</v>
      </c>
      <c r="J617" s="7" t="s">
        <v>65</v>
      </c>
      <c r="K617" s="7" t="s">
        <v>64</v>
      </c>
      <c r="L617" s="7" t="s">
        <v>11</v>
      </c>
      <c r="M617" s="7" t="s">
        <v>63</v>
      </c>
      <c r="N617" s="8"/>
      <c r="O617" s="7" t="s">
        <v>262</v>
      </c>
      <c r="P617" s="18">
        <v>44996</v>
      </c>
      <c r="Q617" s="7" t="s">
        <v>1587</v>
      </c>
      <c r="R617" s="7" t="s">
        <v>1594</v>
      </c>
      <c r="S617" s="7"/>
      <c r="T617" s="7">
        <v>2023</v>
      </c>
      <c r="U617" s="7">
        <v>2033</v>
      </c>
      <c r="V617" s="9" t="s">
        <v>0</v>
      </c>
      <c r="W617" s="9"/>
      <c r="X617" s="7"/>
      <c r="Y617" s="7"/>
      <c r="Z617" s="7"/>
    </row>
    <row r="618" spans="1:26" hidden="1">
      <c r="A618" s="72" t="s">
        <v>62</v>
      </c>
      <c r="B618" s="10" t="s">
        <v>25</v>
      </c>
      <c r="C618" s="10">
        <v>1</v>
      </c>
      <c r="D618" s="10"/>
      <c r="E618" s="10"/>
      <c r="F618" s="10" t="s">
        <v>61</v>
      </c>
      <c r="G618" s="10" t="s">
        <v>60</v>
      </c>
      <c r="H618" s="20" t="s">
        <v>5</v>
      </c>
      <c r="I618" s="20" t="s">
        <v>5</v>
      </c>
      <c r="J618" s="10" t="s">
        <v>22</v>
      </c>
      <c r="K618" s="10" t="s">
        <v>40</v>
      </c>
      <c r="L618" s="10" t="s">
        <v>59</v>
      </c>
      <c r="M618" s="10" t="s">
        <v>58</v>
      </c>
      <c r="N618" s="11" t="s">
        <v>57</v>
      </c>
      <c r="O618" s="10" t="s">
        <v>262</v>
      </c>
      <c r="P618" s="10"/>
      <c r="Q618" s="10"/>
      <c r="R618" s="10"/>
      <c r="S618" s="10"/>
      <c r="T618" s="10"/>
      <c r="U618" s="10"/>
      <c r="V618" s="12" t="s">
        <v>0</v>
      </c>
      <c r="W618" s="12"/>
      <c r="X618" s="10"/>
      <c r="Y618" s="10"/>
      <c r="Z618" s="10"/>
    </row>
    <row r="619" spans="1:26" hidden="1">
      <c r="A619" s="71" t="s">
        <v>56</v>
      </c>
      <c r="B619" s="7" t="s">
        <v>25</v>
      </c>
      <c r="C619" s="7">
        <v>1</v>
      </c>
      <c r="D619" s="7"/>
      <c r="E619" s="7"/>
      <c r="F619" s="7" t="s">
        <v>55</v>
      </c>
      <c r="G619" s="7" t="s">
        <v>54</v>
      </c>
      <c r="H619" s="21" t="s">
        <v>5</v>
      </c>
      <c r="I619" s="21" t="s">
        <v>5</v>
      </c>
      <c r="J619" s="7" t="s">
        <v>22</v>
      </c>
      <c r="K619" s="7" t="s">
        <v>40</v>
      </c>
      <c r="L619" s="7" t="s">
        <v>11</v>
      </c>
      <c r="M619" s="7" t="s">
        <v>53</v>
      </c>
      <c r="N619" s="8" t="s">
        <v>52</v>
      </c>
      <c r="O619" s="7" t="s">
        <v>262</v>
      </c>
      <c r="P619" s="7"/>
      <c r="Q619" s="7"/>
      <c r="R619" s="7"/>
      <c r="S619" s="7"/>
      <c r="T619" s="7"/>
      <c r="U619" s="7"/>
      <c r="V619" s="9" t="s">
        <v>0</v>
      </c>
      <c r="W619" s="9"/>
      <c r="X619" s="7"/>
      <c r="Y619" s="7"/>
      <c r="Z619" s="7"/>
    </row>
    <row r="620" spans="1:26" hidden="1">
      <c r="A620" s="71" t="s">
        <v>51</v>
      </c>
      <c r="B620" s="10" t="s">
        <v>25</v>
      </c>
      <c r="C620" s="10">
        <v>1</v>
      </c>
      <c r="D620" s="10"/>
      <c r="E620" s="10"/>
      <c r="F620" s="10" t="s">
        <v>46</v>
      </c>
      <c r="G620" s="10" t="s">
        <v>50</v>
      </c>
      <c r="H620" s="20" t="s">
        <v>5</v>
      </c>
      <c r="I620" s="20" t="s">
        <v>5</v>
      </c>
      <c r="J620" s="10" t="s">
        <v>22</v>
      </c>
      <c r="K620" s="10" t="s">
        <v>40</v>
      </c>
      <c r="L620" s="10" t="s">
        <v>28</v>
      </c>
      <c r="M620" s="10" t="s">
        <v>49</v>
      </c>
      <c r="N620" s="11" t="s">
        <v>48</v>
      </c>
      <c r="O620" s="10" t="s">
        <v>262</v>
      </c>
      <c r="P620" s="10"/>
      <c r="Q620" s="10"/>
      <c r="R620" s="10"/>
      <c r="S620" s="10"/>
      <c r="T620" s="10"/>
      <c r="U620" s="10"/>
      <c r="V620" s="12" t="s">
        <v>0</v>
      </c>
      <c r="W620" s="12"/>
      <c r="X620" s="10"/>
      <c r="Y620" s="10"/>
      <c r="Z620" s="10"/>
    </row>
    <row r="621" spans="1:26" hidden="1">
      <c r="A621" s="71" t="s">
        <v>47</v>
      </c>
      <c r="B621" s="7" t="s">
        <v>25</v>
      </c>
      <c r="C621" s="7">
        <v>1</v>
      </c>
      <c r="D621" s="7"/>
      <c r="E621" s="7"/>
      <c r="F621" s="7" t="s">
        <v>46</v>
      </c>
      <c r="G621" s="7"/>
      <c r="H621" s="21" t="s">
        <v>5</v>
      </c>
      <c r="I621" s="21" t="s">
        <v>5</v>
      </c>
      <c r="J621" s="7" t="s">
        <v>22</v>
      </c>
      <c r="K621" s="7" t="s">
        <v>40</v>
      </c>
      <c r="L621" s="7" t="s">
        <v>28</v>
      </c>
      <c r="M621" s="7" t="s">
        <v>45</v>
      </c>
      <c r="N621" s="8"/>
      <c r="O621" s="7" t="s">
        <v>262</v>
      </c>
      <c r="P621" s="7"/>
      <c r="Q621" s="7"/>
      <c r="R621" s="7"/>
      <c r="S621" s="7"/>
      <c r="T621" s="7"/>
      <c r="U621" s="7"/>
      <c r="V621" s="9" t="s">
        <v>0</v>
      </c>
      <c r="W621" s="9"/>
      <c r="X621" s="7"/>
      <c r="Y621" s="7"/>
      <c r="Z621" s="7"/>
    </row>
    <row r="622" spans="1:26" hidden="1">
      <c r="A622" s="72" t="s">
        <v>44</v>
      </c>
      <c r="B622" s="10" t="s">
        <v>25</v>
      </c>
      <c r="C622" s="10">
        <v>1</v>
      </c>
      <c r="D622" s="10">
        <f>2.49*1.13</f>
        <v>2.8136999999999999</v>
      </c>
      <c r="E622" s="10">
        <f>D622*C622</f>
        <v>2.8136999999999999</v>
      </c>
      <c r="F622" s="10" t="s">
        <v>42</v>
      </c>
      <c r="G622" s="10" t="s">
        <v>41</v>
      </c>
      <c r="H622" s="20" t="s">
        <v>5</v>
      </c>
      <c r="I622" s="20" t="s">
        <v>5</v>
      </c>
      <c r="J622" s="10" t="s">
        <v>22</v>
      </c>
      <c r="K622" s="10" t="s">
        <v>543</v>
      </c>
      <c r="L622" s="10" t="s">
        <v>39</v>
      </c>
      <c r="M622" s="10" t="s">
        <v>38</v>
      </c>
      <c r="N622" s="11" t="s">
        <v>37</v>
      </c>
      <c r="O622" s="10" t="s">
        <v>500</v>
      </c>
      <c r="P622" s="10"/>
      <c r="Q622" s="10"/>
      <c r="R622" s="10"/>
      <c r="S622" s="10"/>
      <c r="T622" s="10">
        <v>2023</v>
      </c>
      <c r="U622" s="10"/>
      <c r="V622" s="12" t="s">
        <v>0</v>
      </c>
      <c r="W622" s="12"/>
      <c r="X622" s="10"/>
      <c r="Y622" s="10"/>
      <c r="Z622" s="10"/>
    </row>
    <row r="623" spans="1:26" hidden="1">
      <c r="A623" s="71" t="s">
        <v>43</v>
      </c>
      <c r="B623" s="7" t="s">
        <v>25</v>
      </c>
      <c r="C623" s="7">
        <v>1</v>
      </c>
      <c r="D623" s="7">
        <f>2.49*1.13</f>
        <v>2.8136999999999999</v>
      </c>
      <c r="E623" s="7">
        <f>D623*C623</f>
        <v>2.8136999999999999</v>
      </c>
      <c r="F623" s="7" t="s">
        <v>42</v>
      </c>
      <c r="G623" s="7" t="s">
        <v>41</v>
      </c>
      <c r="H623" s="21" t="s">
        <v>5</v>
      </c>
      <c r="I623" s="21" t="s">
        <v>5</v>
      </c>
      <c r="J623" s="7" t="s">
        <v>22</v>
      </c>
      <c r="K623" s="7" t="s">
        <v>543</v>
      </c>
      <c r="L623" s="7" t="s">
        <v>39</v>
      </c>
      <c r="M623" s="7" t="s">
        <v>38</v>
      </c>
      <c r="N623" s="8" t="s">
        <v>37</v>
      </c>
      <c r="O623" s="7" t="s">
        <v>262</v>
      </c>
      <c r="P623" s="7"/>
      <c r="Q623" s="7"/>
      <c r="R623" s="7"/>
      <c r="S623" s="7"/>
      <c r="T623" s="7">
        <v>2023</v>
      </c>
      <c r="U623" s="7"/>
      <c r="V623" s="9" t="s">
        <v>0</v>
      </c>
      <c r="W623" s="9"/>
      <c r="X623" s="7"/>
      <c r="Y623" s="7"/>
      <c r="Z623" s="7"/>
    </row>
    <row r="624" spans="1:26" hidden="1">
      <c r="A624" s="72" t="s">
        <v>36</v>
      </c>
      <c r="B624" s="10" t="s">
        <v>25</v>
      </c>
      <c r="C624" s="10">
        <v>1</v>
      </c>
      <c r="D624" s="10">
        <f>520*1.13</f>
        <v>587.59999999999991</v>
      </c>
      <c r="E624" s="10">
        <f>D624*C624</f>
        <v>587.59999999999991</v>
      </c>
      <c r="F624" s="10" t="s">
        <v>35</v>
      </c>
      <c r="G624" s="10" t="s">
        <v>34</v>
      </c>
      <c r="H624" s="20" t="s">
        <v>5</v>
      </c>
      <c r="I624" s="20" t="s">
        <v>5</v>
      </c>
      <c r="J624" s="10" t="s">
        <v>22</v>
      </c>
      <c r="K624" s="10" t="s">
        <v>29</v>
      </c>
      <c r="L624" s="10" t="s">
        <v>28</v>
      </c>
      <c r="M624" s="57" t="s">
        <v>33</v>
      </c>
      <c r="N624" s="11"/>
      <c r="O624" s="10" t="s">
        <v>500</v>
      </c>
      <c r="P624" s="13">
        <v>44990</v>
      </c>
      <c r="Q624" s="10" t="s">
        <v>268</v>
      </c>
      <c r="R624" s="10" t="s">
        <v>1593</v>
      </c>
      <c r="S624" s="10"/>
      <c r="T624" s="10">
        <v>2023</v>
      </c>
      <c r="U624" s="10">
        <v>2033</v>
      </c>
      <c r="V624" s="12" t="s">
        <v>0</v>
      </c>
      <c r="W624" s="12"/>
      <c r="X624" s="10"/>
      <c r="Y624" s="10"/>
      <c r="Z624" s="10"/>
    </row>
    <row r="625" spans="1:26" ht="17" hidden="1">
      <c r="A625" s="71" t="s">
        <v>32</v>
      </c>
      <c r="B625" s="7" t="s">
        <v>8</v>
      </c>
      <c r="C625" s="7">
        <v>1</v>
      </c>
      <c r="D625" s="7">
        <v>281.37</v>
      </c>
      <c r="E625" s="7">
        <f>D625*C625</f>
        <v>281.37</v>
      </c>
      <c r="F625" s="7" t="s">
        <v>31</v>
      </c>
      <c r="G625" s="7" t="s">
        <v>30</v>
      </c>
      <c r="H625" s="21" t="s">
        <v>5</v>
      </c>
      <c r="I625" s="21" t="s">
        <v>5</v>
      </c>
      <c r="J625" s="7" t="s">
        <v>22</v>
      </c>
      <c r="K625" s="7" t="s">
        <v>29</v>
      </c>
      <c r="L625" s="7" t="s">
        <v>28</v>
      </c>
      <c r="M625" s="42" t="s">
        <v>27</v>
      </c>
      <c r="N625" s="8"/>
      <c r="O625" s="7" t="s">
        <v>262</v>
      </c>
      <c r="P625" s="18">
        <v>44698</v>
      </c>
      <c r="Q625" s="7" t="s">
        <v>268</v>
      </c>
      <c r="R625" s="7" t="s">
        <v>1591</v>
      </c>
      <c r="S625" s="7"/>
      <c r="T625" s="7">
        <v>2022</v>
      </c>
      <c r="U625" s="7">
        <v>2032</v>
      </c>
      <c r="V625" s="9" t="s">
        <v>0</v>
      </c>
      <c r="W625" s="9"/>
      <c r="X625" s="7"/>
      <c r="Y625" s="7"/>
      <c r="Z625" s="7"/>
    </row>
    <row r="626" spans="1:26" hidden="1">
      <c r="A626" s="72" t="s">
        <v>26</v>
      </c>
      <c r="B626" s="10" t="s">
        <v>25</v>
      </c>
      <c r="C626" s="10">
        <v>1</v>
      </c>
      <c r="D626" s="10"/>
      <c r="E626" s="10"/>
      <c r="F626" s="10" t="s">
        <v>24</v>
      </c>
      <c r="G626" s="10" t="s">
        <v>23</v>
      </c>
      <c r="H626" s="20" t="s">
        <v>5</v>
      </c>
      <c r="I626" s="20" t="s">
        <v>5</v>
      </c>
      <c r="J626" s="10" t="s">
        <v>22</v>
      </c>
      <c r="K626" s="10" t="s">
        <v>21</v>
      </c>
      <c r="L626" s="10" t="s">
        <v>20</v>
      </c>
      <c r="M626" s="10" t="s">
        <v>19</v>
      </c>
      <c r="N626" s="11">
        <v>1222030071</v>
      </c>
      <c r="O626" s="10" t="s">
        <v>500</v>
      </c>
      <c r="P626" s="13">
        <v>45149</v>
      </c>
      <c r="Q626" s="10" t="s">
        <v>414</v>
      </c>
      <c r="R626" s="10" t="s">
        <v>1590</v>
      </c>
      <c r="S626" s="10"/>
      <c r="T626" s="10"/>
      <c r="U626" s="10"/>
      <c r="V626" s="12" t="s">
        <v>0</v>
      </c>
      <c r="W626" s="12"/>
      <c r="X626" s="10"/>
      <c r="Y626" s="10"/>
      <c r="Z626" s="10"/>
    </row>
    <row r="627" spans="1:26" hidden="1">
      <c r="A627" s="71" t="s">
        <v>18</v>
      </c>
      <c r="B627" s="7" t="s">
        <v>17</v>
      </c>
      <c r="C627" s="7">
        <v>1</v>
      </c>
      <c r="D627" s="7"/>
      <c r="E627" s="7"/>
      <c r="F627" s="7" t="s">
        <v>16</v>
      </c>
      <c r="G627" s="7" t="s">
        <v>15</v>
      </c>
      <c r="H627" s="7" t="s">
        <v>5</v>
      </c>
      <c r="I627" s="7" t="s">
        <v>14</v>
      </c>
      <c r="J627" s="7" t="s">
        <v>13</v>
      </c>
      <c r="K627" s="7" t="s">
        <v>12</v>
      </c>
      <c r="L627" s="7" t="s">
        <v>11</v>
      </c>
      <c r="M627" s="7" t="s">
        <v>10</v>
      </c>
      <c r="N627" s="8">
        <v>230304758</v>
      </c>
      <c r="O627" s="7" t="s">
        <v>500</v>
      </c>
      <c r="P627" s="7"/>
      <c r="Q627" s="7" t="s">
        <v>414</v>
      </c>
      <c r="R627" s="7"/>
      <c r="S627" s="7"/>
      <c r="T627" s="7">
        <v>2023</v>
      </c>
      <c r="U627" s="7">
        <v>2033</v>
      </c>
      <c r="V627" s="9" t="s">
        <v>0</v>
      </c>
      <c r="W627" s="9"/>
      <c r="X627" s="7"/>
      <c r="Y627" s="7"/>
      <c r="Z627" s="7"/>
    </row>
    <row r="628" spans="1:26" hidden="1">
      <c r="A628" s="72" t="s">
        <v>9</v>
      </c>
      <c r="B628" s="10" t="s">
        <v>8</v>
      </c>
      <c r="C628" s="10">
        <v>1</v>
      </c>
      <c r="D628" s="10">
        <v>594.54999999999995</v>
      </c>
      <c r="E628" s="10">
        <v>594.54999999999995</v>
      </c>
      <c r="F628" s="10" t="s">
        <v>7</v>
      </c>
      <c r="G628" s="46" t="s">
        <v>6</v>
      </c>
      <c r="H628" s="20" t="s">
        <v>5</v>
      </c>
      <c r="I628" s="10" t="s">
        <v>5</v>
      </c>
      <c r="J628" s="20" t="s">
        <v>4</v>
      </c>
      <c r="K628" s="25" t="s">
        <v>551</v>
      </c>
      <c r="L628" s="46" t="s">
        <v>3</v>
      </c>
      <c r="M628" s="20" t="s">
        <v>2</v>
      </c>
      <c r="N628" s="64" t="s">
        <v>1</v>
      </c>
      <c r="O628" s="10" t="s">
        <v>262</v>
      </c>
      <c r="P628" s="13">
        <v>45266</v>
      </c>
      <c r="Q628" s="10" t="s">
        <v>697</v>
      </c>
      <c r="R628" s="10" t="s">
        <v>1592</v>
      </c>
      <c r="S628" s="10"/>
      <c r="T628" s="10">
        <v>2023</v>
      </c>
      <c r="U628" s="10">
        <v>2033</v>
      </c>
      <c r="V628" s="12" t="s">
        <v>0</v>
      </c>
      <c r="W628" s="12"/>
      <c r="X628" s="10"/>
      <c r="Y628" s="10"/>
      <c r="Z628" s="10"/>
    </row>
    <row r="629" spans="1:26" hidden="1">
      <c r="A629" s="71" t="s">
        <v>1503</v>
      </c>
      <c r="B629" s="7" t="s">
        <v>25</v>
      </c>
      <c r="C629" s="7">
        <v>1</v>
      </c>
      <c r="D629" s="50">
        <f>95*1.13</f>
        <v>107.35</v>
      </c>
      <c r="E629" s="50">
        <f>Table2[[#This Row],[UnitValue]]*Table2[[#This Row],[Qty]]</f>
        <v>107.35</v>
      </c>
      <c r="F629" s="7" t="s">
        <v>184</v>
      </c>
      <c r="G629" s="45" t="s">
        <v>1504</v>
      </c>
      <c r="H629" s="7" t="s">
        <v>114</v>
      </c>
      <c r="I629" s="10">
        <v>1</v>
      </c>
      <c r="J629" s="7" t="s">
        <v>5</v>
      </c>
      <c r="K629" s="7" t="s">
        <v>113</v>
      </c>
      <c r="L629" s="7" t="s">
        <v>11</v>
      </c>
      <c r="M629" s="7" t="s">
        <v>1507</v>
      </c>
      <c r="N629" s="8">
        <v>10812274</v>
      </c>
      <c r="O629" s="7" t="s">
        <v>500</v>
      </c>
      <c r="P629" s="18">
        <v>45183</v>
      </c>
      <c r="Q629" s="7" t="s">
        <v>268</v>
      </c>
      <c r="R629" s="7" t="s">
        <v>1589</v>
      </c>
      <c r="S629" s="7"/>
      <c r="T629" s="7">
        <v>2023</v>
      </c>
      <c r="U629" s="7">
        <v>2033</v>
      </c>
      <c r="V629" s="9" t="s">
        <v>0</v>
      </c>
      <c r="W629" s="9"/>
      <c r="X629" s="7"/>
      <c r="Y629" s="7"/>
      <c r="Z629" s="7"/>
    </row>
    <row r="630" spans="1:26" hidden="1">
      <c r="A630" s="72" t="s">
        <v>1505</v>
      </c>
      <c r="B630" s="10" t="s">
        <v>25</v>
      </c>
      <c r="C630" s="10">
        <v>1</v>
      </c>
      <c r="D630" s="49">
        <f>105*1.13</f>
        <v>118.64999999999999</v>
      </c>
      <c r="E630" s="50">
        <f>Table2[[#This Row],[UnitValue]]*Table2[[#This Row],[Qty]]</f>
        <v>118.64999999999999</v>
      </c>
      <c r="F630" s="10" t="s">
        <v>184</v>
      </c>
      <c r="G630" s="46" t="s">
        <v>1506</v>
      </c>
      <c r="H630" s="10" t="s">
        <v>114</v>
      </c>
      <c r="I630" s="10">
        <v>1</v>
      </c>
      <c r="J630" s="10" t="s">
        <v>5</v>
      </c>
      <c r="K630" s="10" t="s">
        <v>113</v>
      </c>
      <c r="L630" s="10" t="s">
        <v>11</v>
      </c>
      <c r="M630" s="10" t="s">
        <v>1508</v>
      </c>
      <c r="N630" s="11">
        <v>10373375</v>
      </c>
      <c r="O630" s="10" t="s">
        <v>500</v>
      </c>
      <c r="P630" s="13">
        <v>45183</v>
      </c>
      <c r="Q630" s="10" t="s">
        <v>268</v>
      </c>
      <c r="R630" s="10" t="s">
        <v>1589</v>
      </c>
      <c r="S630" s="10"/>
      <c r="T630" s="10">
        <v>2023</v>
      </c>
      <c r="U630" s="10">
        <v>2033</v>
      </c>
      <c r="V630" s="12" t="s">
        <v>0</v>
      </c>
      <c r="W630" s="12"/>
      <c r="X630" s="10"/>
      <c r="Y630" s="10"/>
      <c r="Z630" s="10"/>
    </row>
    <row r="631" spans="1:26" hidden="1">
      <c r="A631" s="71" t="s">
        <v>1509</v>
      </c>
      <c r="B631" s="7" t="s">
        <v>25</v>
      </c>
      <c r="C631" s="7">
        <v>1</v>
      </c>
      <c r="D631" s="7"/>
      <c r="E631" s="7"/>
      <c r="F631" s="7" t="s">
        <v>1567</v>
      </c>
      <c r="G631" s="7" t="s">
        <v>41</v>
      </c>
      <c r="H631" s="21" t="s">
        <v>5</v>
      </c>
      <c r="I631" s="21" t="s">
        <v>5</v>
      </c>
      <c r="J631" s="7" t="s">
        <v>22</v>
      </c>
      <c r="K631" s="7" t="s">
        <v>356</v>
      </c>
      <c r="L631" s="7" t="s">
        <v>1001</v>
      </c>
      <c r="M631" s="7" t="s">
        <v>1510</v>
      </c>
      <c r="N631" s="8"/>
      <c r="O631" s="7" t="s">
        <v>500</v>
      </c>
      <c r="P631" s="7"/>
      <c r="Q631" s="7"/>
      <c r="R631" s="7"/>
      <c r="S631" s="7" t="s">
        <v>1570</v>
      </c>
      <c r="T631" s="7"/>
      <c r="U631" s="7"/>
      <c r="V631" s="9"/>
      <c r="W631" s="9"/>
      <c r="X631" s="7"/>
      <c r="Y631" s="7"/>
      <c r="Z631" s="7"/>
    </row>
    <row r="632" spans="1:26" hidden="1">
      <c r="A632" s="72" t="s">
        <v>1512</v>
      </c>
      <c r="B632" s="10" t="s">
        <v>103</v>
      </c>
      <c r="C632" s="10">
        <v>1</v>
      </c>
      <c r="D632" s="49"/>
      <c r="E632" s="50">
        <f>Table2[[#This Row],[UnitValue]]*Table2[[#This Row],[Qty]]</f>
        <v>0</v>
      </c>
      <c r="F632" s="10" t="s">
        <v>102</v>
      </c>
      <c r="G632" s="10" t="s">
        <v>1514</v>
      </c>
      <c r="H632" s="10" t="s">
        <v>114</v>
      </c>
      <c r="I632" s="10">
        <v>1</v>
      </c>
      <c r="J632" s="10" t="s">
        <v>5</v>
      </c>
      <c r="K632" s="10" t="s">
        <v>1513</v>
      </c>
      <c r="L632" s="20" t="s">
        <v>100</v>
      </c>
      <c r="M632" s="10" t="s">
        <v>1515</v>
      </c>
      <c r="N632" s="11" t="s">
        <v>356</v>
      </c>
      <c r="O632" s="10"/>
      <c r="P632" s="10"/>
      <c r="Q632" s="10"/>
      <c r="R632" s="10"/>
      <c r="S632" s="10"/>
      <c r="T632" s="10"/>
      <c r="U632" s="10"/>
      <c r="V632" s="12" t="s">
        <v>0</v>
      </c>
      <c r="W632" s="12"/>
      <c r="X632" s="10"/>
      <c r="Y632" s="10"/>
      <c r="Z632" s="10"/>
    </row>
    <row r="633" spans="1:26" hidden="1">
      <c r="A633" s="71" t="s">
        <v>1516</v>
      </c>
      <c r="B633" s="7" t="s">
        <v>103</v>
      </c>
      <c r="C633" s="7">
        <v>1</v>
      </c>
      <c r="D633" s="50"/>
      <c r="E633" s="50">
        <f>Table2[[#This Row],[UnitValue]]*Table2[[#This Row],[Qty]]</f>
        <v>0</v>
      </c>
      <c r="F633" s="7" t="s">
        <v>1517</v>
      </c>
      <c r="G633" s="7"/>
      <c r="H633" s="7" t="s">
        <v>114</v>
      </c>
      <c r="I633" s="10">
        <v>1</v>
      </c>
      <c r="J633" s="7" t="s">
        <v>5</v>
      </c>
      <c r="K633" s="7" t="s">
        <v>1513</v>
      </c>
      <c r="L633" s="7" t="s">
        <v>1518</v>
      </c>
      <c r="M633" s="7" t="s">
        <v>1519</v>
      </c>
      <c r="N633" s="8" t="s">
        <v>356</v>
      </c>
      <c r="O633" s="7"/>
      <c r="P633" s="7"/>
      <c r="Q633" s="7"/>
      <c r="R633" s="7"/>
      <c r="S633" s="7"/>
      <c r="T633" s="7"/>
      <c r="U633" s="7"/>
      <c r="V633" s="9" t="s">
        <v>0</v>
      </c>
      <c r="W633" s="9"/>
      <c r="X633" s="7"/>
      <c r="Y633" s="7"/>
      <c r="Z633" s="7"/>
    </row>
    <row r="634" spans="1:26" hidden="1">
      <c r="A634" s="72" t="s">
        <v>1520</v>
      </c>
      <c r="B634" s="10" t="s">
        <v>103</v>
      </c>
      <c r="C634" s="10">
        <v>1</v>
      </c>
      <c r="D634" s="49"/>
      <c r="E634" s="50">
        <f>Table2[[#This Row],[UnitValue]]*Table2[[#This Row],[Qty]]</f>
        <v>0</v>
      </c>
      <c r="F634" s="10" t="s">
        <v>1521</v>
      </c>
      <c r="G634" s="10" t="s">
        <v>1522</v>
      </c>
      <c r="H634" s="10" t="s">
        <v>114</v>
      </c>
      <c r="I634" s="10">
        <v>1</v>
      </c>
      <c r="J634" s="10" t="s">
        <v>5</v>
      </c>
      <c r="K634" s="10" t="s">
        <v>1513</v>
      </c>
      <c r="L634" s="10" t="s">
        <v>1523</v>
      </c>
      <c r="M634" s="10" t="s">
        <v>1524</v>
      </c>
      <c r="N634" s="8" t="s">
        <v>356</v>
      </c>
      <c r="O634" s="10"/>
      <c r="P634" s="10"/>
      <c r="Q634" s="10"/>
      <c r="R634" s="10"/>
      <c r="S634" s="10"/>
      <c r="T634" s="10"/>
      <c r="U634" s="10"/>
      <c r="V634" s="12" t="s">
        <v>0</v>
      </c>
      <c r="W634" s="12"/>
      <c r="X634" s="10"/>
      <c r="Y634" s="10"/>
      <c r="Z634" s="10"/>
    </row>
    <row r="635" spans="1:26" hidden="1">
      <c r="A635" s="71" t="s">
        <v>1526</v>
      </c>
      <c r="B635" s="7" t="s">
        <v>8</v>
      </c>
      <c r="C635" s="7">
        <v>1</v>
      </c>
      <c r="D635" s="50">
        <v>30</v>
      </c>
      <c r="E635" s="50">
        <f>Table2[[#This Row],[UnitValue]]*Table2[[#This Row],[Qty]]</f>
        <v>30</v>
      </c>
      <c r="F635" s="7" t="s">
        <v>1527</v>
      </c>
      <c r="G635" s="7" t="s">
        <v>1528</v>
      </c>
      <c r="H635" s="7" t="s">
        <v>114</v>
      </c>
      <c r="I635" s="10">
        <v>1</v>
      </c>
      <c r="J635" s="7" t="s">
        <v>5</v>
      </c>
      <c r="K635" s="7" t="s">
        <v>117</v>
      </c>
      <c r="L635" s="7" t="s">
        <v>1350</v>
      </c>
      <c r="M635" s="7" t="s">
        <v>1529</v>
      </c>
      <c r="N635" s="8"/>
      <c r="O635" s="7" t="s">
        <v>262</v>
      </c>
      <c r="P635" s="7"/>
      <c r="Q635" s="7"/>
      <c r="R635" s="7"/>
      <c r="S635" s="7"/>
      <c r="T635" s="7"/>
      <c r="U635" s="7"/>
      <c r="V635" s="9"/>
      <c r="W635" s="9"/>
      <c r="X635" s="7"/>
      <c r="Y635" s="7"/>
      <c r="Z635" s="7"/>
    </row>
    <row r="636" spans="1:26" hidden="1">
      <c r="A636" s="72" t="s">
        <v>1530</v>
      </c>
      <c r="B636" s="10" t="s">
        <v>8</v>
      </c>
      <c r="C636" s="10">
        <v>1</v>
      </c>
      <c r="D636" s="49">
        <v>30</v>
      </c>
      <c r="E636" s="50">
        <f>Table2[[#This Row],[UnitValue]]*Table2[[#This Row],[Qty]]</f>
        <v>30</v>
      </c>
      <c r="F636" s="10" t="s">
        <v>1527</v>
      </c>
      <c r="G636" s="10" t="s">
        <v>1528</v>
      </c>
      <c r="H636" s="10" t="s">
        <v>114</v>
      </c>
      <c r="I636" s="10">
        <v>1</v>
      </c>
      <c r="J636" s="10" t="s">
        <v>5</v>
      </c>
      <c r="K636" s="10" t="s">
        <v>117</v>
      </c>
      <c r="L636" s="10" t="s">
        <v>1350</v>
      </c>
      <c r="M636" s="10" t="s">
        <v>1647</v>
      </c>
      <c r="N636" s="11"/>
      <c r="O636" s="10"/>
      <c r="P636" s="10"/>
      <c r="Q636" s="10"/>
      <c r="R636" s="10"/>
      <c r="S636" s="10"/>
      <c r="T636" s="10"/>
      <c r="U636" s="10"/>
      <c r="V636" s="12"/>
      <c r="W636" s="12"/>
      <c r="X636" s="10"/>
      <c r="Y636" s="10"/>
      <c r="Z636" s="10"/>
    </row>
    <row r="637" spans="1:26" hidden="1">
      <c r="A637" s="74" t="s">
        <v>1638</v>
      </c>
      <c r="B637" s="7" t="s">
        <v>8</v>
      </c>
      <c r="C637" s="7">
        <v>1</v>
      </c>
      <c r="D637" s="50">
        <v>500</v>
      </c>
      <c r="E637" s="50">
        <f>Table2[[#This Row],[UnitValue]]*Table2[[#This Row],[Qty]]</f>
        <v>500</v>
      </c>
      <c r="F637" s="7" t="s">
        <v>1567</v>
      </c>
      <c r="G637" s="7" t="s">
        <v>1640</v>
      </c>
      <c r="H637" s="7" t="s">
        <v>114</v>
      </c>
      <c r="I637" s="10">
        <v>1</v>
      </c>
      <c r="J637" s="7" t="s">
        <v>5</v>
      </c>
      <c r="K637" s="7" t="s">
        <v>5</v>
      </c>
      <c r="L637" s="7" t="s">
        <v>39</v>
      </c>
      <c r="M637" s="7" t="s">
        <v>1639</v>
      </c>
      <c r="N637" s="8" t="s">
        <v>37</v>
      </c>
      <c r="O637" s="7"/>
      <c r="P637" s="7"/>
      <c r="Q637" s="7"/>
      <c r="R637" s="7"/>
      <c r="S637" s="7" t="s">
        <v>1643</v>
      </c>
      <c r="T637" s="7"/>
      <c r="U637" s="7">
        <v>2040</v>
      </c>
      <c r="V637" s="9"/>
      <c r="W637" s="9"/>
      <c r="X637" s="7"/>
      <c r="Y637" s="7"/>
      <c r="Z637" s="7"/>
    </row>
    <row r="638" spans="1:26" hidden="1">
      <c r="A638" s="75" t="s">
        <v>1533</v>
      </c>
      <c r="B638" s="10" t="s">
        <v>357</v>
      </c>
      <c r="C638" s="10">
        <v>1</v>
      </c>
      <c r="D638" s="49">
        <f>5983/26</f>
        <v>230.11538461538461</v>
      </c>
      <c r="E638" s="32">
        <f t="shared" ref="E638" si="16">D638*C638</f>
        <v>230.11538461538461</v>
      </c>
      <c r="F638" s="10" t="s">
        <v>276</v>
      </c>
      <c r="G638" s="10" t="s">
        <v>398</v>
      </c>
      <c r="H638" s="20" t="s">
        <v>5</v>
      </c>
      <c r="I638" s="20" t="s">
        <v>5</v>
      </c>
      <c r="J638" s="20" t="s">
        <v>270</v>
      </c>
      <c r="K638" s="20" t="s">
        <v>117</v>
      </c>
      <c r="L638" s="20" t="s">
        <v>362</v>
      </c>
      <c r="M638" s="20" t="s">
        <v>1537</v>
      </c>
      <c r="N638" s="11" t="s">
        <v>37</v>
      </c>
      <c r="O638" s="10"/>
      <c r="P638" s="10"/>
      <c r="Q638" s="10"/>
      <c r="R638" s="10"/>
      <c r="S638" s="10"/>
      <c r="T638" s="10"/>
      <c r="U638" s="10"/>
      <c r="V638" s="12"/>
      <c r="W638" s="12"/>
      <c r="X638" s="10"/>
      <c r="Y638" s="10"/>
      <c r="Z638" s="10"/>
    </row>
    <row r="639" spans="1:26" hidden="1">
      <c r="A639" s="71" t="s">
        <v>1534</v>
      </c>
      <c r="B639" s="7" t="s">
        <v>357</v>
      </c>
      <c r="C639" s="7">
        <v>1</v>
      </c>
      <c r="D639" s="50">
        <f>5983/26</f>
        <v>230.11538461538461</v>
      </c>
      <c r="E639" s="31">
        <f t="shared" ref="E639:E641" si="17">D639*C639</f>
        <v>230.11538461538461</v>
      </c>
      <c r="F639" s="7" t="s">
        <v>276</v>
      </c>
      <c r="G639" s="7" t="s">
        <v>398</v>
      </c>
      <c r="H639" s="21" t="s">
        <v>5</v>
      </c>
      <c r="I639" s="21" t="s">
        <v>5</v>
      </c>
      <c r="J639" s="21" t="s">
        <v>270</v>
      </c>
      <c r="K639" s="21" t="s">
        <v>117</v>
      </c>
      <c r="L639" s="21" t="s">
        <v>362</v>
      </c>
      <c r="M639" s="21" t="s">
        <v>1538</v>
      </c>
      <c r="N639" s="8" t="s">
        <v>37</v>
      </c>
      <c r="O639" s="7"/>
      <c r="P639" s="7"/>
      <c r="Q639" s="7"/>
      <c r="R639" s="7"/>
      <c r="S639" s="7"/>
      <c r="T639" s="7"/>
      <c r="U639" s="7"/>
      <c r="V639" s="9"/>
      <c r="W639" s="9"/>
      <c r="X639" s="7"/>
      <c r="Y639" s="7"/>
      <c r="Z639" s="7"/>
    </row>
    <row r="640" spans="1:26" hidden="1">
      <c r="A640" s="72" t="s">
        <v>1535</v>
      </c>
      <c r="B640" s="10" t="s">
        <v>357</v>
      </c>
      <c r="C640" s="10">
        <v>1</v>
      </c>
      <c r="D640" s="49">
        <f>5983/26</f>
        <v>230.11538461538461</v>
      </c>
      <c r="E640" s="32">
        <f t="shared" si="17"/>
        <v>230.11538461538461</v>
      </c>
      <c r="F640" s="10" t="s">
        <v>276</v>
      </c>
      <c r="G640" s="10" t="s">
        <v>398</v>
      </c>
      <c r="H640" s="20" t="s">
        <v>5</v>
      </c>
      <c r="I640" s="20" t="s">
        <v>5</v>
      </c>
      <c r="J640" s="20" t="s">
        <v>270</v>
      </c>
      <c r="K640" s="20" t="s">
        <v>117</v>
      </c>
      <c r="L640" s="20" t="s">
        <v>362</v>
      </c>
      <c r="M640" s="20" t="s">
        <v>1539</v>
      </c>
      <c r="N640" s="11" t="s">
        <v>37</v>
      </c>
      <c r="O640" s="10"/>
      <c r="P640" s="10"/>
      <c r="Q640" s="10"/>
      <c r="R640" s="10"/>
      <c r="S640" s="10"/>
      <c r="T640" s="10"/>
      <c r="U640" s="10"/>
      <c r="V640" s="12"/>
      <c r="W640" s="12"/>
      <c r="X640" s="10"/>
      <c r="Y640" s="10"/>
      <c r="Z640" s="10"/>
    </row>
    <row r="641" spans="1:26" hidden="1">
      <c r="A641" s="71" t="s">
        <v>1536</v>
      </c>
      <c r="B641" s="7" t="s">
        <v>357</v>
      </c>
      <c r="C641" s="7">
        <v>1</v>
      </c>
      <c r="D641" s="50">
        <f>5983/26</f>
        <v>230.11538461538461</v>
      </c>
      <c r="E641" s="31">
        <f t="shared" si="17"/>
        <v>230.11538461538461</v>
      </c>
      <c r="F641" s="7" t="s">
        <v>276</v>
      </c>
      <c r="G641" s="7" t="s">
        <v>398</v>
      </c>
      <c r="H641" s="21" t="s">
        <v>5</v>
      </c>
      <c r="I641" s="21" t="s">
        <v>5</v>
      </c>
      <c r="J641" s="21" t="s">
        <v>270</v>
      </c>
      <c r="K641" s="21" t="s">
        <v>117</v>
      </c>
      <c r="L641" s="21" t="s">
        <v>362</v>
      </c>
      <c r="M641" s="21" t="s">
        <v>1540</v>
      </c>
      <c r="N641" s="8" t="s">
        <v>37</v>
      </c>
      <c r="O641" s="7"/>
      <c r="P641" s="7"/>
      <c r="Q641" s="7"/>
      <c r="R641" s="7"/>
      <c r="S641" s="7"/>
      <c r="T641" s="7"/>
      <c r="U641" s="7"/>
      <c r="V641" s="9"/>
      <c r="W641" s="9"/>
      <c r="X641" s="7"/>
      <c r="Y641" s="7"/>
      <c r="Z641" s="7"/>
    </row>
    <row r="642" spans="1:26" hidden="1">
      <c r="A642" s="72" t="s">
        <v>1544</v>
      </c>
      <c r="B642" s="10" t="s">
        <v>357</v>
      </c>
      <c r="C642" s="10">
        <v>1</v>
      </c>
      <c r="D642" s="10"/>
      <c r="E642" s="10"/>
      <c r="F642" s="10" t="s">
        <v>276</v>
      </c>
      <c r="G642" s="10" t="s">
        <v>1547</v>
      </c>
      <c r="H642" s="20" t="s">
        <v>5</v>
      </c>
      <c r="I642" s="20" t="s">
        <v>5</v>
      </c>
      <c r="J642" s="10" t="s">
        <v>22</v>
      </c>
      <c r="K642" s="10" t="s">
        <v>629</v>
      </c>
      <c r="L642" s="10" t="s">
        <v>669</v>
      </c>
      <c r="M642" s="10" t="s">
        <v>1550</v>
      </c>
      <c r="N642" s="11"/>
      <c r="O642" s="10"/>
      <c r="P642" s="10"/>
      <c r="Q642" s="10"/>
      <c r="R642" s="10"/>
      <c r="S642" s="10"/>
      <c r="T642" s="10"/>
      <c r="U642" s="10"/>
      <c r="V642" s="12"/>
      <c r="W642" s="12"/>
      <c r="X642" s="10"/>
      <c r="Y642" s="10"/>
      <c r="Z642" s="10"/>
    </row>
    <row r="643" spans="1:26" hidden="1">
      <c r="A643" s="71" t="s">
        <v>1545</v>
      </c>
      <c r="B643" s="7" t="s">
        <v>357</v>
      </c>
      <c r="C643" s="7">
        <v>1</v>
      </c>
      <c r="D643" s="7"/>
      <c r="E643" s="7"/>
      <c r="F643" s="7"/>
      <c r="G643" s="7" t="s">
        <v>1548</v>
      </c>
      <c r="H643" s="21" t="s">
        <v>5</v>
      </c>
      <c r="I643" s="21" t="s">
        <v>5</v>
      </c>
      <c r="J643" s="7" t="s">
        <v>22</v>
      </c>
      <c r="K643" s="7" t="s">
        <v>629</v>
      </c>
      <c r="L643" s="7" t="s">
        <v>154</v>
      </c>
      <c r="M643" s="7" t="s">
        <v>1551</v>
      </c>
      <c r="N643" s="8"/>
      <c r="O643" s="7"/>
      <c r="P643" s="7"/>
      <c r="Q643" s="7"/>
      <c r="R643" s="7"/>
      <c r="S643" s="7"/>
      <c r="T643" s="7"/>
      <c r="U643" s="7"/>
      <c r="V643" s="9"/>
      <c r="W643" s="9"/>
      <c r="X643" s="7"/>
      <c r="Y643" s="7"/>
      <c r="Z643" s="7"/>
    </row>
    <row r="644" spans="1:26" hidden="1">
      <c r="A644" s="72" t="s">
        <v>1546</v>
      </c>
      <c r="B644" s="10" t="s">
        <v>357</v>
      </c>
      <c r="C644" s="10">
        <v>1</v>
      </c>
      <c r="D644" s="10"/>
      <c r="E644" s="10"/>
      <c r="F644" s="10" t="s">
        <v>276</v>
      </c>
      <c r="G644" s="10" t="s">
        <v>1547</v>
      </c>
      <c r="H644" s="10" t="s">
        <v>5</v>
      </c>
      <c r="I644" s="10" t="s">
        <v>5</v>
      </c>
      <c r="J644" s="10" t="s">
        <v>4</v>
      </c>
      <c r="K644" s="10" t="s">
        <v>1549</v>
      </c>
      <c r="L644" s="10" t="s">
        <v>669</v>
      </c>
      <c r="M644" s="10" t="s">
        <v>1550</v>
      </c>
      <c r="N644" s="11"/>
      <c r="O644" s="10"/>
      <c r="P644" s="10"/>
      <c r="Q644" s="10"/>
      <c r="R644" s="10"/>
      <c r="S644" s="10"/>
      <c r="T644" s="10"/>
      <c r="U644" s="10"/>
      <c r="V644" s="12"/>
      <c r="W644" s="12"/>
      <c r="X644" s="10"/>
      <c r="Y644" s="10"/>
      <c r="Z644" s="10"/>
    </row>
    <row r="645" spans="1:26" hidden="1">
      <c r="A645" s="7" t="s">
        <v>1552</v>
      </c>
      <c r="B645" s="7" t="s">
        <v>357</v>
      </c>
      <c r="C645" s="7">
        <v>1</v>
      </c>
      <c r="D645" s="7">
        <v>250</v>
      </c>
      <c r="E645" s="7">
        <f>D645*C645</f>
        <v>250</v>
      </c>
      <c r="F645" s="7" t="s">
        <v>623</v>
      </c>
      <c r="G645" s="7"/>
      <c r="H645" s="21" t="s">
        <v>5</v>
      </c>
      <c r="I645" s="21" t="s">
        <v>22</v>
      </c>
      <c r="J645" s="21" t="s">
        <v>22</v>
      </c>
      <c r="K645" s="7" t="s">
        <v>1562</v>
      </c>
      <c r="L645" s="7" t="s">
        <v>621</v>
      </c>
      <c r="M645" s="7" t="s">
        <v>620</v>
      </c>
      <c r="N645" s="8" t="s">
        <v>37</v>
      </c>
      <c r="O645" s="7" t="s">
        <v>262</v>
      </c>
      <c r="P645" s="7"/>
      <c r="Q645" s="7" t="s">
        <v>360</v>
      </c>
      <c r="R645" s="7"/>
      <c r="S645" s="7" t="s">
        <v>509</v>
      </c>
      <c r="T645" s="7"/>
      <c r="U645" s="7">
        <v>2025</v>
      </c>
      <c r="V645" s="9" t="s">
        <v>0</v>
      </c>
      <c r="W645" s="9"/>
      <c r="X645" s="7"/>
      <c r="Y645" s="7"/>
      <c r="Z645" s="7"/>
    </row>
    <row r="646" spans="1:26" hidden="1">
      <c r="A646" s="10" t="s">
        <v>1553</v>
      </c>
      <c r="B646" s="10" t="s">
        <v>357</v>
      </c>
      <c r="C646" s="10">
        <v>1</v>
      </c>
      <c r="D646" s="10">
        <v>250</v>
      </c>
      <c r="E646" s="10">
        <f>D646*C646</f>
        <v>250</v>
      </c>
      <c r="F646" s="10" t="s">
        <v>623</v>
      </c>
      <c r="G646" s="10"/>
      <c r="H646" s="20" t="s">
        <v>5</v>
      </c>
      <c r="I646" s="20" t="s">
        <v>22</v>
      </c>
      <c r="J646" s="20" t="s">
        <v>22</v>
      </c>
      <c r="K646" s="10" t="s">
        <v>1561</v>
      </c>
      <c r="L646" s="10" t="s">
        <v>621</v>
      </c>
      <c r="M646" s="10" t="s">
        <v>620</v>
      </c>
      <c r="N646" s="11" t="s">
        <v>37</v>
      </c>
      <c r="O646" s="10" t="s">
        <v>262</v>
      </c>
      <c r="P646" s="10"/>
      <c r="Q646" s="10" t="s">
        <v>360</v>
      </c>
      <c r="R646" s="10"/>
      <c r="S646" s="10" t="s">
        <v>509</v>
      </c>
      <c r="T646" s="10"/>
      <c r="U646" s="10">
        <v>2025</v>
      </c>
      <c r="V646" s="12" t="s">
        <v>0</v>
      </c>
      <c r="W646" s="12"/>
      <c r="X646" s="10"/>
      <c r="Y646" s="10"/>
      <c r="Z646" s="10"/>
    </row>
    <row r="647" spans="1:26" hidden="1">
      <c r="A647" s="71" t="s">
        <v>1555</v>
      </c>
      <c r="B647" s="7" t="s">
        <v>357</v>
      </c>
      <c r="C647" s="7">
        <v>1</v>
      </c>
      <c r="D647" s="7"/>
      <c r="E647" s="7"/>
      <c r="F647" s="7" t="s">
        <v>365</v>
      </c>
      <c r="G647" s="7" t="s">
        <v>1556</v>
      </c>
      <c r="H647" s="7" t="s">
        <v>5</v>
      </c>
      <c r="I647" s="7" t="s">
        <v>5</v>
      </c>
      <c r="J647" s="7" t="s">
        <v>4</v>
      </c>
      <c r="K647" s="7" t="s">
        <v>1557</v>
      </c>
      <c r="L647" s="7" t="s">
        <v>154</v>
      </c>
      <c r="M647" s="7" t="s">
        <v>1558</v>
      </c>
      <c r="N647" s="8">
        <v>50035461</v>
      </c>
      <c r="O647" s="7" t="s">
        <v>262</v>
      </c>
      <c r="P647" s="13">
        <v>43358</v>
      </c>
      <c r="Q647" s="7" t="s">
        <v>360</v>
      </c>
      <c r="R647" s="7"/>
      <c r="S647" s="7"/>
      <c r="T647" s="10">
        <v>2018</v>
      </c>
      <c r="U647" s="7">
        <f>Table2[[#This Row],[AcqYear]]+15</f>
        <v>2033</v>
      </c>
      <c r="V647" s="9"/>
      <c r="W647" s="9"/>
      <c r="X647" s="7"/>
      <c r="Y647" s="7"/>
      <c r="Z647" s="7"/>
    </row>
    <row r="648" spans="1:26" hidden="1">
      <c r="A648" s="72" t="s">
        <v>1557</v>
      </c>
      <c r="B648" s="10" t="s">
        <v>357</v>
      </c>
      <c r="C648" s="10">
        <v>1</v>
      </c>
      <c r="D648" s="10"/>
      <c r="E648" s="10"/>
      <c r="F648" s="10" t="s">
        <v>522</v>
      </c>
      <c r="G648" s="11">
        <v>1105</v>
      </c>
      <c r="H648" s="10" t="s">
        <v>5</v>
      </c>
      <c r="I648" s="10" t="s">
        <v>5</v>
      </c>
      <c r="J648" s="10" t="s">
        <v>4</v>
      </c>
      <c r="K648" s="10" t="s">
        <v>12</v>
      </c>
      <c r="L648" s="10" t="s">
        <v>70</v>
      </c>
      <c r="M648" s="10" t="s">
        <v>1560</v>
      </c>
      <c r="N648" s="11" t="s">
        <v>1559</v>
      </c>
      <c r="O648" s="10"/>
      <c r="P648" s="10"/>
      <c r="Q648" s="10"/>
      <c r="R648" s="10"/>
      <c r="S648" s="10"/>
      <c r="T648" s="10"/>
      <c r="U648" s="10"/>
      <c r="V648" s="12"/>
      <c r="W648" s="12"/>
      <c r="X648" s="10"/>
      <c r="Y648" s="10"/>
      <c r="Z648" s="10"/>
    </row>
    <row r="649" spans="1:26" hidden="1">
      <c r="A649" s="71" t="s">
        <v>1563</v>
      </c>
      <c r="B649" s="7" t="s">
        <v>357</v>
      </c>
      <c r="C649" s="7">
        <v>1</v>
      </c>
      <c r="D649" s="7"/>
      <c r="E649" s="7"/>
      <c r="F649" s="7" t="s">
        <v>365</v>
      </c>
      <c r="G649" s="8" t="s">
        <v>1564</v>
      </c>
      <c r="H649" s="7" t="s">
        <v>5</v>
      </c>
      <c r="I649" s="7" t="s">
        <v>354</v>
      </c>
      <c r="J649" s="7" t="s">
        <v>583</v>
      </c>
      <c r="K649" s="7" t="s">
        <v>1571</v>
      </c>
      <c r="L649" s="7" t="s">
        <v>11</v>
      </c>
      <c r="M649" s="7" t="s">
        <v>1565</v>
      </c>
      <c r="N649" s="8">
        <v>50075434</v>
      </c>
      <c r="O649" s="7" t="s">
        <v>262</v>
      </c>
      <c r="P649" s="13">
        <v>43358</v>
      </c>
      <c r="Q649" s="7" t="s">
        <v>360</v>
      </c>
      <c r="R649" s="7"/>
      <c r="S649" s="7"/>
      <c r="T649" s="10">
        <v>2018</v>
      </c>
      <c r="U649" s="7">
        <f>Table2[[#This Row],[AcqYear]]+15</f>
        <v>2033</v>
      </c>
      <c r="V649" s="9"/>
      <c r="W649" s="9"/>
      <c r="X649" s="7"/>
      <c r="Y649" s="7"/>
      <c r="Z649" s="7"/>
    </row>
    <row r="650" spans="1:26" hidden="1">
      <c r="A650" s="72" t="s">
        <v>1566</v>
      </c>
      <c r="B650" s="10" t="s">
        <v>25</v>
      </c>
      <c r="C650" s="10">
        <v>1</v>
      </c>
      <c r="D650" s="10"/>
      <c r="E650" s="10"/>
      <c r="F650" s="10" t="s">
        <v>1567</v>
      </c>
      <c r="G650" s="65" t="s">
        <v>41</v>
      </c>
      <c r="H650" s="20" t="s">
        <v>5</v>
      </c>
      <c r="I650" s="20" t="s">
        <v>22</v>
      </c>
      <c r="J650" s="20" t="s">
        <v>22</v>
      </c>
      <c r="K650" s="10" t="s">
        <v>543</v>
      </c>
      <c r="L650" s="10" t="s">
        <v>1001</v>
      </c>
      <c r="M650" s="65" t="s">
        <v>1568</v>
      </c>
      <c r="N650" s="11"/>
      <c r="O650" s="10" t="s">
        <v>262</v>
      </c>
      <c r="P650" s="10"/>
      <c r="Q650" s="10"/>
      <c r="R650" s="10"/>
      <c r="S650" s="10" t="s">
        <v>1569</v>
      </c>
      <c r="T650" s="10"/>
      <c r="U650" s="10"/>
      <c r="V650" s="12"/>
      <c r="W650" s="12"/>
      <c r="X650" s="10"/>
      <c r="Y650" s="10"/>
      <c r="Z650" s="10"/>
    </row>
    <row r="651" spans="1:26" hidden="1">
      <c r="A651" s="71" t="s">
        <v>1574</v>
      </c>
      <c r="B651" s="7" t="s">
        <v>25</v>
      </c>
      <c r="C651" s="7">
        <v>1</v>
      </c>
      <c r="D651" s="7">
        <v>1600.07</v>
      </c>
      <c r="E651" s="7">
        <f>Table2[[#This Row],[Qty]]*Table2[[#This Row],[UnitValue]]</f>
        <v>1600.07</v>
      </c>
      <c r="F651" s="7" t="s">
        <v>130</v>
      </c>
      <c r="G651" s="66" t="s">
        <v>1576</v>
      </c>
      <c r="H651" s="7" t="s">
        <v>5</v>
      </c>
      <c r="I651" s="7" t="s">
        <v>5</v>
      </c>
      <c r="J651" s="7" t="s">
        <v>730</v>
      </c>
      <c r="K651" s="7" t="s">
        <v>906</v>
      </c>
      <c r="L651" s="7" t="s">
        <v>825</v>
      </c>
      <c r="M651" s="66" t="s">
        <v>1575</v>
      </c>
      <c r="N651" s="8" t="s">
        <v>481</v>
      </c>
      <c r="O651" s="7" t="s">
        <v>262</v>
      </c>
      <c r="P651" s="18">
        <v>44522</v>
      </c>
      <c r="Q651" s="7" t="s">
        <v>1587</v>
      </c>
      <c r="R651" s="7" t="s">
        <v>1588</v>
      </c>
      <c r="S651" s="67"/>
      <c r="T651" s="7">
        <v>2021</v>
      </c>
      <c r="U651" s="7">
        <v>2031</v>
      </c>
      <c r="V651" s="9"/>
      <c r="W651" s="9"/>
      <c r="X651" s="7"/>
      <c r="Y651" s="7"/>
      <c r="Z651" s="7"/>
    </row>
    <row r="652" spans="1:26" hidden="1">
      <c r="A652" s="72" t="s">
        <v>1586</v>
      </c>
      <c r="B652" s="10" t="s">
        <v>1015</v>
      </c>
      <c r="C652" s="10">
        <v>1</v>
      </c>
      <c r="D652" s="10">
        <v>2641.94</v>
      </c>
      <c r="E652" s="7">
        <f>Table2[[#This Row],[Qty]]*Table2[[#This Row],[UnitValue]]</f>
        <v>2641.94</v>
      </c>
      <c r="F652" s="10" t="s">
        <v>696</v>
      </c>
      <c r="G652" s="10" t="s">
        <v>1583</v>
      </c>
      <c r="H652" s="10" t="s">
        <v>5</v>
      </c>
      <c r="I652" s="10" t="s">
        <v>5</v>
      </c>
      <c r="J652" s="10" t="s">
        <v>5</v>
      </c>
      <c r="K652" s="10" t="s">
        <v>117</v>
      </c>
      <c r="L652" s="10" t="s">
        <v>49</v>
      </c>
      <c r="M652" s="10" t="s">
        <v>1044</v>
      </c>
      <c r="N652" s="11" t="s">
        <v>1584</v>
      </c>
      <c r="O652" s="10" t="s">
        <v>262</v>
      </c>
      <c r="P652" s="13">
        <v>44406</v>
      </c>
      <c r="Q652" s="10" t="s">
        <v>697</v>
      </c>
      <c r="R652" s="10" t="s">
        <v>1585</v>
      </c>
      <c r="S652" s="10"/>
      <c r="T652" s="10">
        <v>2021</v>
      </c>
      <c r="U652" s="10">
        <v>2028</v>
      </c>
      <c r="V652" s="12" t="s">
        <v>0</v>
      </c>
      <c r="W652" s="12"/>
      <c r="X652" s="10"/>
      <c r="Y652" s="10"/>
      <c r="Z652" s="10"/>
    </row>
    <row r="653" spans="1:26" hidden="1">
      <c r="A653" s="71" t="s">
        <v>1618</v>
      </c>
      <c r="B653" s="7" t="s">
        <v>1015</v>
      </c>
      <c r="C653" s="7">
        <v>1</v>
      </c>
      <c r="D653" s="7"/>
      <c r="E653" s="7">
        <f>Table2[[#This Row],[Qty]]*Table2[[#This Row],[UnitValue]]</f>
        <v>0</v>
      </c>
      <c r="F653" s="7"/>
      <c r="G653" s="7"/>
      <c r="H653" s="7"/>
      <c r="I653" s="7"/>
      <c r="J653" s="7"/>
      <c r="K653" s="7"/>
      <c r="L653" s="7"/>
      <c r="M653" s="7"/>
      <c r="N653" s="8"/>
      <c r="O653" s="7"/>
      <c r="P653" s="7"/>
      <c r="Q653" s="7"/>
      <c r="R653" s="7"/>
      <c r="S653" s="7"/>
      <c r="T653" s="7"/>
      <c r="U653" s="7"/>
      <c r="V653" s="9"/>
      <c r="W653" s="9"/>
      <c r="X653" s="7"/>
      <c r="Y653" s="7"/>
      <c r="Z653" s="7"/>
    </row>
    <row r="654" spans="1:26" hidden="1">
      <c r="A654" s="71" t="s">
        <v>1620</v>
      </c>
      <c r="B654" s="7" t="s">
        <v>1015</v>
      </c>
      <c r="C654" s="7">
        <v>1</v>
      </c>
      <c r="D654" s="7"/>
      <c r="E654" s="7">
        <f>Table2[[#This Row],[Qty]]*Table2[[#This Row],[UnitValue]]</f>
        <v>0</v>
      </c>
      <c r="F654" s="7" t="s">
        <v>1068</v>
      </c>
      <c r="G654" t="s">
        <v>1621</v>
      </c>
      <c r="H654" s="7" t="s">
        <v>5</v>
      </c>
      <c r="I654" s="7" t="s">
        <v>5</v>
      </c>
      <c r="J654" s="7" t="s">
        <v>117</v>
      </c>
      <c r="K654" s="7" t="s">
        <v>117</v>
      </c>
      <c r="L654" s="7" t="s">
        <v>3</v>
      </c>
      <c r="M654" t="s">
        <v>1622</v>
      </c>
      <c r="N654" s="8" t="s">
        <v>1623</v>
      </c>
      <c r="O654" s="7" t="s">
        <v>262</v>
      </c>
      <c r="Q654" s="7"/>
      <c r="R654" s="7"/>
      <c r="S654" t="s">
        <v>1646</v>
      </c>
      <c r="T654" s="7">
        <v>2023</v>
      </c>
      <c r="U654" s="7">
        <v>2033</v>
      </c>
      <c r="V654" s="9" t="s">
        <v>0</v>
      </c>
      <c r="W654" s="9"/>
      <c r="X654" s="7"/>
      <c r="Y654" s="7"/>
      <c r="Z654" s="7"/>
    </row>
    <row r="655" spans="1:26" hidden="1">
      <c r="A655" s="71" t="s">
        <v>1624</v>
      </c>
      <c r="B655" s="7" t="s">
        <v>8</v>
      </c>
      <c r="C655" s="7">
        <v>1</v>
      </c>
      <c r="D655" s="7"/>
      <c r="E655" s="7">
        <f>Table2[[#This Row],[Qty]]*Table2[[#This Row],[UnitValue]]</f>
        <v>0</v>
      </c>
      <c r="F655" s="7" t="s">
        <v>693</v>
      </c>
      <c r="G655" t="s">
        <v>1630</v>
      </c>
      <c r="H655" s="7" t="s">
        <v>5</v>
      </c>
      <c r="I655" s="7" t="s">
        <v>5</v>
      </c>
      <c r="J655" s="7" t="s">
        <v>689</v>
      </c>
      <c r="K655" s="7" t="s">
        <v>1625</v>
      </c>
      <c r="L655" s="7" t="s">
        <v>1350</v>
      </c>
      <c r="M655" t="s">
        <v>1627</v>
      </c>
      <c r="N655" s="15" t="s">
        <v>37</v>
      </c>
      <c r="O655" s="7" t="s">
        <v>262</v>
      </c>
      <c r="Q655" s="7"/>
      <c r="R655" s="7"/>
      <c r="T655" s="7"/>
      <c r="U655" s="7"/>
      <c r="V655" s="9"/>
      <c r="W655" s="9"/>
      <c r="X655" s="7"/>
      <c r="Y655" s="7"/>
      <c r="Z655" s="7"/>
    </row>
    <row r="656" spans="1:26" hidden="1">
      <c r="A656" s="71" t="s">
        <v>1626</v>
      </c>
      <c r="B656" s="7" t="s">
        <v>8</v>
      </c>
      <c r="C656" s="7">
        <v>1</v>
      </c>
      <c r="D656" s="7"/>
      <c r="E656" s="7">
        <f>Table2[[#This Row],[Qty]]*Table2[[#This Row],[UnitValue]]</f>
        <v>0</v>
      </c>
      <c r="F656" s="7" t="s">
        <v>693</v>
      </c>
      <c r="G656" t="s">
        <v>1630</v>
      </c>
      <c r="H656" s="7" t="s">
        <v>5</v>
      </c>
      <c r="I656" s="7" t="s">
        <v>5</v>
      </c>
      <c r="J656" s="7" t="s">
        <v>689</v>
      </c>
      <c r="K656" s="7" t="s">
        <v>1625</v>
      </c>
      <c r="L656" s="7" t="s">
        <v>1350</v>
      </c>
      <c r="M656" t="s">
        <v>1627</v>
      </c>
      <c r="N656" s="8"/>
      <c r="O656" s="7" t="s">
        <v>262</v>
      </c>
      <c r="Q656" s="7"/>
      <c r="R656" s="7"/>
      <c r="T656" s="7"/>
      <c r="U656" s="7"/>
      <c r="V656" s="9"/>
      <c r="W656" s="9"/>
      <c r="X656" s="7"/>
      <c r="Y656" s="7"/>
      <c r="Z656" s="7"/>
    </row>
    <row r="657" spans="1:26" hidden="1">
      <c r="A657" s="71" t="s">
        <v>1628</v>
      </c>
      <c r="B657" s="7" t="s">
        <v>8</v>
      </c>
      <c r="C657" s="7">
        <v>1</v>
      </c>
      <c r="D657" s="7"/>
      <c r="E657" s="7">
        <f>Table2[[#This Row],[Qty]]*Table2[[#This Row],[UnitValue]]</f>
        <v>0</v>
      </c>
      <c r="F657" s="7" t="s">
        <v>693</v>
      </c>
      <c r="G657" t="s">
        <v>1629</v>
      </c>
      <c r="H657" s="7" t="s">
        <v>5</v>
      </c>
      <c r="I657" s="7" t="s">
        <v>5</v>
      </c>
      <c r="J657" s="7" t="s">
        <v>689</v>
      </c>
      <c r="K657" s="7" t="s">
        <v>1625</v>
      </c>
      <c r="L657" s="7" t="s">
        <v>1350</v>
      </c>
      <c r="M657" t="s">
        <v>1631</v>
      </c>
      <c r="N657" s="8"/>
      <c r="O657" s="7" t="s">
        <v>262</v>
      </c>
      <c r="Q657" s="7"/>
      <c r="R657" s="7"/>
      <c r="T657" s="7"/>
      <c r="U657" s="7"/>
      <c r="V657" s="9"/>
      <c r="W657" s="9"/>
      <c r="X657" s="7"/>
      <c r="Y657" s="7"/>
      <c r="Z657" s="7"/>
    </row>
    <row r="658" spans="1:26" hidden="1">
      <c r="A658" s="71" t="s">
        <v>1632</v>
      </c>
      <c r="B658" s="7" t="s">
        <v>8</v>
      </c>
      <c r="C658" s="7">
        <v>1</v>
      </c>
      <c r="D658" s="7"/>
      <c r="E658" s="7">
        <f>Table2[[#This Row],[Qty]]*Table2[[#This Row],[UnitValue]]</f>
        <v>0</v>
      </c>
      <c r="F658" s="7" t="s">
        <v>693</v>
      </c>
      <c r="G658" t="s">
        <v>1629</v>
      </c>
      <c r="H658" s="7" t="s">
        <v>5</v>
      </c>
      <c r="I658" s="7" t="s">
        <v>5</v>
      </c>
      <c r="J658" s="7" t="s">
        <v>117</v>
      </c>
      <c r="K658" s="7" t="s">
        <v>1633</v>
      </c>
      <c r="L658" s="7" t="s">
        <v>1350</v>
      </c>
      <c r="M658" t="s">
        <v>1631</v>
      </c>
      <c r="N658" s="8"/>
      <c r="O658" s="7" t="s">
        <v>262</v>
      </c>
      <c r="Q658" s="7"/>
      <c r="R658" s="7"/>
      <c r="S658" t="s">
        <v>1634</v>
      </c>
      <c r="T658" s="7"/>
      <c r="U658" s="7"/>
      <c r="V658" s="9"/>
      <c r="W658" s="9"/>
      <c r="X658" s="7"/>
      <c r="Y658" s="7"/>
      <c r="Z658" s="7"/>
    </row>
    <row r="659" spans="1:26" hidden="1">
      <c r="A659" s="71" t="s">
        <v>1649</v>
      </c>
      <c r="B659" s="7" t="s">
        <v>8</v>
      </c>
      <c r="C659" s="7">
        <v>1</v>
      </c>
      <c r="D659" s="49">
        <v>299</v>
      </c>
      <c r="E659" s="50">
        <f>Table2[[#This Row],[Qty]]*Table2[[#This Row],[UnitValue]]</f>
        <v>299</v>
      </c>
      <c r="F659" s="7" t="s">
        <v>1182</v>
      </c>
      <c r="G659" t="s">
        <v>1181</v>
      </c>
      <c r="H659" s="10" t="s">
        <v>114</v>
      </c>
      <c r="I659" s="10">
        <v>1</v>
      </c>
      <c r="J659" s="10" t="s">
        <v>5</v>
      </c>
      <c r="K659" s="10" t="s">
        <v>117</v>
      </c>
      <c r="L659" s="10" t="s">
        <v>92</v>
      </c>
      <c r="M659" s="10" t="s">
        <v>1180</v>
      </c>
      <c r="N659" s="8">
        <v>2111298</v>
      </c>
      <c r="O659" s="7" t="s">
        <v>262</v>
      </c>
      <c r="Q659" s="10" t="s">
        <v>485</v>
      </c>
      <c r="R659" s="7"/>
      <c r="S659" s="10" t="s">
        <v>1179</v>
      </c>
      <c r="T659" s="10">
        <v>2017</v>
      </c>
      <c r="U659" s="10">
        <f>assets!$T659+15</f>
        <v>2032</v>
      </c>
      <c r="V659" s="12" t="s">
        <v>0</v>
      </c>
      <c r="W659" s="9"/>
      <c r="X659" s="7"/>
      <c r="Y659" s="7"/>
      <c r="Z659" s="7"/>
    </row>
    <row r="660" spans="1:26" hidden="1">
      <c r="A660" s="71" t="s">
        <v>1650</v>
      </c>
      <c r="B660" s="7" t="s">
        <v>8</v>
      </c>
      <c r="C660" s="7">
        <v>1</v>
      </c>
      <c r="D660" s="50">
        <v>299</v>
      </c>
      <c r="E660" s="50">
        <f>Table2[[#This Row],[Qty]]*Table2[[#This Row],[UnitValue]]</f>
        <v>299</v>
      </c>
      <c r="F660" s="7" t="s">
        <v>1182</v>
      </c>
      <c r="G660" s="10" t="s">
        <v>1181</v>
      </c>
      <c r="H660" s="7" t="s">
        <v>114</v>
      </c>
      <c r="I660" s="7">
        <v>1</v>
      </c>
      <c r="J660" s="7" t="s">
        <v>5</v>
      </c>
      <c r="K660" s="7" t="s">
        <v>117</v>
      </c>
      <c r="L660" s="7" t="s">
        <v>92</v>
      </c>
      <c r="M660" s="10" t="s">
        <v>1180</v>
      </c>
      <c r="N660" s="8">
        <v>2091818</v>
      </c>
      <c r="O660" s="7" t="s">
        <v>262</v>
      </c>
      <c r="P660" s="10"/>
      <c r="Q660" s="7" t="s">
        <v>485</v>
      </c>
      <c r="R660" s="7"/>
      <c r="S660" s="10" t="s">
        <v>1179</v>
      </c>
      <c r="T660" s="7">
        <v>2017</v>
      </c>
      <c r="U660" s="7">
        <f>assets!$T660+15</f>
        <v>2032</v>
      </c>
      <c r="V660" s="9" t="s">
        <v>0</v>
      </c>
      <c r="W660" s="9"/>
      <c r="X660" s="7"/>
      <c r="Y660" s="7"/>
      <c r="Z660" s="7"/>
    </row>
    <row r="661" spans="1:26" hidden="1">
      <c r="A661" s="86" t="s">
        <v>1655</v>
      </c>
      <c r="B661" s="87" t="s">
        <v>8</v>
      </c>
      <c r="C661" s="87">
        <v>1</v>
      </c>
      <c r="D661" s="91">
        <v>238</v>
      </c>
      <c r="E661" s="50">
        <f>Table2[[#This Row],[Qty]]*Table2[[#This Row],[UnitValue]]</f>
        <v>238</v>
      </c>
      <c r="F661" s="87" t="s">
        <v>1182</v>
      </c>
      <c r="G661" t="s">
        <v>1656</v>
      </c>
      <c r="H661" s="7" t="s">
        <v>114</v>
      </c>
      <c r="I661" s="7">
        <v>1</v>
      </c>
      <c r="J661" s="7" t="s">
        <v>5</v>
      </c>
      <c r="K661" s="7" t="s">
        <v>117</v>
      </c>
      <c r="L661" s="87" t="s">
        <v>92</v>
      </c>
      <c r="M661" t="s">
        <v>1657</v>
      </c>
      <c r="N661" s="88">
        <v>70614484</v>
      </c>
      <c r="O661" s="87" t="s">
        <v>262</v>
      </c>
      <c r="Q661" s="87"/>
      <c r="R661" s="87"/>
      <c r="S661" t="s">
        <v>1659</v>
      </c>
      <c r="T661" s="87"/>
      <c r="U661" s="87">
        <v>2035</v>
      </c>
      <c r="V661" s="89" t="s">
        <v>0</v>
      </c>
      <c r="W661" s="89"/>
      <c r="X661" s="87"/>
      <c r="Y661" s="87"/>
      <c r="Z661" s="87"/>
    </row>
    <row r="662" spans="1:26" hidden="1">
      <c r="A662" s="86" t="s">
        <v>1658</v>
      </c>
      <c r="B662" s="87" t="s">
        <v>8</v>
      </c>
      <c r="C662" s="87">
        <v>1</v>
      </c>
      <c r="D662" s="91">
        <v>238</v>
      </c>
      <c r="E662" s="50">
        <f>Table2[[#This Row],[Qty]]*Table2[[#This Row],[UnitValue]]</f>
        <v>238</v>
      </c>
      <c r="F662" s="87" t="s">
        <v>1182</v>
      </c>
      <c r="G662" t="s">
        <v>1656</v>
      </c>
      <c r="H662" s="7" t="s">
        <v>114</v>
      </c>
      <c r="I662" s="7">
        <v>1</v>
      </c>
      <c r="J662" s="7" t="s">
        <v>5</v>
      </c>
      <c r="K662" s="7" t="s">
        <v>117</v>
      </c>
      <c r="L662" s="87" t="s">
        <v>92</v>
      </c>
      <c r="M662" t="s">
        <v>1657</v>
      </c>
      <c r="N662" s="88">
        <v>70614506</v>
      </c>
      <c r="O662" s="87" t="s">
        <v>262</v>
      </c>
      <c r="Q662" s="87"/>
      <c r="R662" s="87"/>
      <c r="S662" t="s">
        <v>1659</v>
      </c>
      <c r="T662" s="87"/>
      <c r="U662" s="87">
        <v>2035</v>
      </c>
      <c r="V662" s="89" t="s">
        <v>0</v>
      </c>
      <c r="W662" s="89"/>
      <c r="X662" s="87"/>
      <c r="Y662" s="87"/>
      <c r="Z662" s="87"/>
    </row>
    <row r="663" spans="1:26" hidden="1">
      <c r="A663" s="71" t="s">
        <v>1660</v>
      </c>
      <c r="B663" s="7" t="s">
        <v>8</v>
      </c>
      <c r="C663" s="7">
        <v>1</v>
      </c>
      <c r="D663" s="50">
        <v>300</v>
      </c>
      <c r="E663" s="50">
        <f>Table2[[#This Row],[Qty]]*Table2[[#This Row],[UnitValue]]</f>
        <v>300</v>
      </c>
      <c r="F663" s="7" t="s">
        <v>1661</v>
      </c>
      <c r="G663" t="s">
        <v>1567</v>
      </c>
      <c r="H663" s="7" t="s">
        <v>114</v>
      </c>
      <c r="I663" s="7">
        <v>1</v>
      </c>
      <c r="J663" s="7" t="s">
        <v>5</v>
      </c>
      <c r="K663" s="7" t="s">
        <v>117</v>
      </c>
      <c r="L663" s="7" t="s">
        <v>70</v>
      </c>
      <c r="M663" t="s">
        <v>1662</v>
      </c>
      <c r="N663" s="8"/>
      <c r="O663" s="7" t="s">
        <v>262</v>
      </c>
      <c r="Q663" s="7"/>
      <c r="R663" s="7"/>
      <c r="S663" t="s">
        <v>1659</v>
      </c>
      <c r="T663" s="7"/>
      <c r="U663" s="7">
        <v>2040</v>
      </c>
      <c r="V663" s="9" t="s">
        <v>0</v>
      </c>
      <c r="W663" s="9"/>
      <c r="X663" s="7"/>
      <c r="Y663" s="7"/>
      <c r="Z663" s="7"/>
    </row>
    <row r="664" spans="1:26" hidden="1">
      <c r="A664" s="71" t="s">
        <v>1663</v>
      </c>
      <c r="B664" s="7" t="s">
        <v>8</v>
      </c>
      <c r="C664" s="7">
        <v>1</v>
      </c>
      <c r="D664" s="50">
        <v>300</v>
      </c>
      <c r="E664" s="50">
        <f>Table2[[#This Row],[Qty]]*Table2[[#This Row],[UnitValue]]</f>
        <v>300</v>
      </c>
      <c r="F664" s="7" t="s">
        <v>1661</v>
      </c>
      <c r="G664" t="s">
        <v>1567</v>
      </c>
      <c r="H664" s="7" t="s">
        <v>114</v>
      </c>
      <c r="I664" s="7">
        <v>1</v>
      </c>
      <c r="J664" s="7" t="s">
        <v>5</v>
      </c>
      <c r="K664" s="7" t="s">
        <v>117</v>
      </c>
      <c r="L664" s="7" t="s">
        <v>70</v>
      </c>
      <c r="M664" t="s">
        <v>1662</v>
      </c>
      <c r="N664" s="8"/>
      <c r="O664" s="7" t="s">
        <v>262</v>
      </c>
      <c r="Q664" s="7"/>
      <c r="R664" s="7"/>
      <c r="S664" t="s">
        <v>1659</v>
      </c>
      <c r="T664" s="7"/>
      <c r="U664" s="7">
        <v>2040</v>
      </c>
      <c r="V664" s="9" t="s">
        <v>0</v>
      </c>
      <c r="W664" s="9"/>
      <c r="X664" s="7"/>
      <c r="Y664" s="7"/>
      <c r="Z664" s="7"/>
    </row>
    <row r="665" spans="1:26" hidden="1">
      <c r="A665" s="71" t="s">
        <v>1667</v>
      </c>
      <c r="B665" s="7" t="s">
        <v>8</v>
      </c>
      <c r="C665" s="7">
        <v>1</v>
      </c>
      <c r="D665" s="50">
        <v>1000</v>
      </c>
      <c r="E665" s="50">
        <f>Table2[[#This Row],[Qty]]*Table2[[#This Row],[UnitValue]]</f>
        <v>1000</v>
      </c>
      <c r="F665" s="7" t="s">
        <v>1668</v>
      </c>
      <c r="G665" t="s">
        <v>1669</v>
      </c>
      <c r="H665" s="7" t="s">
        <v>114</v>
      </c>
      <c r="I665" s="7">
        <v>1</v>
      </c>
      <c r="J665" s="7" t="s">
        <v>1664</v>
      </c>
      <c r="K665" s="7" t="s">
        <v>1664</v>
      </c>
      <c r="L665" s="7" t="s">
        <v>92</v>
      </c>
      <c r="M665" t="s">
        <v>1246</v>
      </c>
      <c r="N665" s="8">
        <v>28620</v>
      </c>
      <c r="O665" s="7" t="s">
        <v>0</v>
      </c>
      <c r="Q665" s="7"/>
      <c r="R665" s="7"/>
      <c r="S665" t="s">
        <v>1670</v>
      </c>
      <c r="T665" s="7"/>
      <c r="U665" s="7">
        <v>2040</v>
      </c>
      <c r="V665" s="9" t="s">
        <v>0</v>
      </c>
      <c r="W665" s="9"/>
      <c r="X665" s="7"/>
      <c r="Y665" s="7"/>
      <c r="Z665" s="7"/>
    </row>
    <row r="666" spans="1:26" hidden="1">
      <c r="A666" s="71" t="s">
        <v>1671</v>
      </c>
      <c r="B666" s="7" t="s">
        <v>1015</v>
      </c>
      <c r="C666" s="7">
        <v>1</v>
      </c>
      <c r="D666" s="50">
        <f>200/0.75</f>
        <v>266.66666666666669</v>
      </c>
      <c r="E666" s="50">
        <f>Table2[[#This Row],[Qty]]*Table2[[#This Row],[UnitValue]]</f>
        <v>266.66666666666669</v>
      </c>
      <c r="F666" s="7" t="s">
        <v>1672</v>
      </c>
      <c r="G666" t="s">
        <v>1673</v>
      </c>
      <c r="H666" s="7" t="s">
        <v>114</v>
      </c>
      <c r="I666" s="7">
        <v>1</v>
      </c>
      <c r="J666" s="7" t="s">
        <v>5</v>
      </c>
      <c r="K666" s="7" t="s">
        <v>117</v>
      </c>
      <c r="L666" s="7" t="s">
        <v>1017</v>
      </c>
      <c r="M666" t="s">
        <v>1674</v>
      </c>
      <c r="N666" s="8"/>
      <c r="O666" s="7"/>
      <c r="Q666" s="7"/>
      <c r="R666" s="7"/>
      <c r="S666" t="s">
        <v>1675</v>
      </c>
      <c r="T666" s="7"/>
      <c r="U666" s="7"/>
      <c r="V666" s="9"/>
      <c r="W666" s="9"/>
      <c r="X666" s="7"/>
      <c r="Y666" s="7"/>
      <c r="Z666" s="7"/>
    </row>
    <row r="667" spans="1:26"/>
    <row r="668" spans="1:26"/>
    <row r="669" spans="1:26"/>
    <row r="670" spans="1:26"/>
    <row r="671" spans="1:26"/>
    <row r="672" spans="1:26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hyperlinks>
    <hyperlink ref="R436" r:id="rId1" display="Order #701-2548417-7373842" xr:uid="{2DBB39C4-BCD3-FE46-B556-40F5FDDC45A2}"/>
    <hyperlink ref="G508" r:id="rId2" display="15 foot Red BJC High-flex 3G/6G HD SDI patch cable, BNC to BNC" xr:uid="{3CFCEB99-5AB4-BD4B-989D-7DB0923212A9}"/>
  </hyperlinks>
  <pageMargins left="0.75" right="0.75" top="1" bottom="1" header="0.5" footer="0.5"/>
  <pageSetup orientation="portrait" horizontalDpi="4294967292" verticalDpi="429496729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assets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Terry Doner</dc:creator>
  <cp:lastModifiedBy>Terry Doner</cp:lastModifiedBy>
  <dcterms:created xsi:type="dcterms:W3CDTF">2023-09-14T14:30:49Z</dcterms:created>
  <dcterms:modified xsi:type="dcterms:W3CDTF">2023-11-05T14:52:13Z</dcterms:modified>
</cp:coreProperties>
</file>