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<sst xmlns="http://schemas.openxmlformats.org/spreadsheetml/2006/main" count="201" uniqueCount="186">
  <si>
    <t>Note 1: The color defines the seller of the component. Components are rather generic, therefore you should be able to use your favorite distributor.</t>
  </si>
  <si>
    <t>Note 2: We try and include a link in the form of the part number for each website</t>
  </si>
  <si>
    <t>Note 3: We purhace our components in bulk (as required by several of the components). The price/unit was determined by purchasing 100 of each component.  If you purchase a single unit, the price is probably ~200USD.</t>
  </si>
  <si>
    <t>Note 4: The case is optional. It is cosmetic but helps protect the detector.</t>
  </si>
  <si>
    <t>Note 5: We do not include shipping or taxes in our costs analysis.</t>
  </si>
  <si>
    <t>Note 6: We've added one extra component to the required number of Resistors and Capacitors.</t>
  </si>
  <si>
    <t xml:space="preserve">Note7: Ebay is often cheap than amazon. But the products change names regularly, so I won't include links to Ebay. </t>
  </si>
  <si>
    <t>Note 8: Half of the OLED screens out there have VCC and GND reversed. We want an OLED screen with the VCC pin as the left most pin, not the second left-most pin.</t>
  </si>
  <si>
    <t>Detector Purchasing List</t>
  </si>
  <si>
    <t>Item</t>
  </si>
  <si>
    <t>Name</t>
  </si>
  <si>
    <t>Required number</t>
  </si>
  <si>
    <t>Price/Unit * number</t>
  </si>
  <si>
    <t>Discription</t>
  </si>
  <si>
    <t>Link</t>
  </si>
  <si>
    <t>Old link</t>
  </si>
  <si>
    <t>0 Ohm resistor</t>
  </si>
  <si>
    <t>RES SMD 0 OHM JUMPER 1/8W 0805</t>
  </si>
  <si>
    <t>Digikey Part Number: 311-0.0ARCT-ND</t>
  </si>
  <si>
    <t>49.9 Ohm resistor</t>
  </si>
  <si>
    <t>RES SMD 49.9 OHM 1% 1/8W 0805</t>
  </si>
  <si>
    <t>Digikey Part Number: 311-49.9CRCT-ND</t>
  </si>
  <si>
    <t>249 Ohm resistor</t>
  </si>
  <si>
    <t>RES SMD 249 OHM 1% 1/4W 0805</t>
  </si>
  <si>
    <t>Digikey Part Number: 311-249CRCT-ND</t>
  </si>
  <si>
    <t>1K resistor</t>
  </si>
  <si>
    <t>RES SMD 1K OHM 1% 1/8W 0805</t>
  </si>
  <si>
    <t>Digikey Part Number: 311-1.00KCRCT-ND</t>
  </si>
  <si>
    <t>10k resistor</t>
  </si>
  <si>
    <t>RES SMD 10K OHM 1% 1/8W 0805</t>
  </si>
  <si>
    <t>Digikey Part Number: RMCF0805FT10K0</t>
  </si>
  <si>
    <t>Digikey Part Number: 311-10.0KCRCT-ND</t>
  </si>
  <si>
    <t>24.9k resistor</t>
  </si>
  <si>
    <t>RES SMD 24.9K OHM 1% 1/8W 0805</t>
  </si>
  <si>
    <t>Digikey Part Number: RMCF0805FT24K9CT-ND</t>
  </si>
  <si>
    <t>100k resistor</t>
  </si>
  <si>
    <t>RES SMD 100K OHM 1% 1/8W 0805</t>
  </si>
  <si>
    <t>Digikey Part Number: RMCF0805JT100KTR-ND</t>
  </si>
  <si>
    <t>Digikey Part Number: 311-100KCRCT-ND</t>
  </si>
  <si>
    <t>226k resistor</t>
  </si>
  <si>
    <t>RES SMD 226K OHM 1% 1/8W 0805</t>
  </si>
  <si>
    <t>Digikey Part Number: 311-226KCRCT-ND</t>
  </si>
  <si>
    <t>10pF capacitor</t>
  </si>
  <si>
    <t>CAP CER 10PF 50V C0G/NP0 0805</t>
  </si>
  <si>
    <t>Digikey Part Number: CML0805C0G100JT50V</t>
  </si>
  <si>
    <t>Digikey Part Number: 1276-1109-1-ND</t>
  </si>
  <si>
    <t>22pF capacitor</t>
  </si>
  <si>
    <t>CAP CER 22PF 50V NP0 0805</t>
  </si>
  <si>
    <t>Digikey Part Number: 399-1113-1-ND</t>
  </si>
  <si>
    <t>0.47uF capacitor</t>
  </si>
  <si>
    <t>CAP CER 0.47UF 50V X7R 0805</t>
  </si>
  <si>
    <t>Digikey Part Number: 399-8100-1-ND</t>
  </si>
  <si>
    <t>20 nF capacitor</t>
  </si>
  <si>
    <t>CAP CER 20nF 50V X7R 0805</t>
  </si>
  <si>
    <t>Digikey Part Number: 478-10429-6-ND</t>
  </si>
  <si>
    <t>0.1uF capacitor</t>
  </si>
  <si>
    <t>CAP CER 0.1UF 50V X7R 0805</t>
  </si>
  <si>
    <t xml:space="preserve">Digikey Part Number: 1276-1007-2-ND </t>
  </si>
  <si>
    <t>Digikey Part Number: 399-1170-1-ND</t>
  </si>
  <si>
    <t>1uF capacitor</t>
  </si>
  <si>
    <t>CAP CER 1UF 50V X7R 0805</t>
  </si>
  <si>
    <t>Digikey Part Number:  1276-6495-6-ND</t>
  </si>
  <si>
    <t>Digikey Part Number:  1276-6470-1-ND</t>
  </si>
  <si>
    <t>10nF capacitor</t>
  </si>
  <si>
    <t>CAP CER 10000PF 100V X7R 0805</t>
  </si>
  <si>
    <t>Digikey Part Number: 1276-1249-1-ND</t>
  </si>
  <si>
    <t>10uF capacitor</t>
  </si>
  <si>
    <t>CAP CER 10UF 16V X5R 0805</t>
  </si>
  <si>
    <t>Digikey Part Number:  1276-1096-1-ND</t>
  </si>
  <si>
    <t>Feritte bead</t>
  </si>
  <si>
    <t>FERRITE BEAD 2.5 KOHM 0805 1LN</t>
  </si>
  <si>
    <t xml:space="preserve">Digikey Part Number: 535-ACML-0805-102-TTR-ND </t>
  </si>
  <si>
    <t>Digikey Part Number: 587-1919-1-ND</t>
  </si>
  <si>
    <t>47uH inductor</t>
  </si>
  <si>
    <t>FIXED IND 47UH 170MA 1.3 OHM SMD</t>
  </si>
  <si>
    <t>Digikey Part Number: 490-4063-1-ND</t>
  </si>
  <si>
    <t>Schottky diode</t>
  </si>
  <si>
    <t>DIODE SCHOTTKY 40V 500MA SOD123</t>
  </si>
  <si>
    <t>Digikey Part Number: 641-1327-2-ND</t>
  </si>
  <si>
    <t>Digikey Part Number: MBR0540CT-ND</t>
  </si>
  <si>
    <t>4 pin header for OLED</t>
  </si>
  <si>
    <t>CONN FEMALE 4POS .100" R/A TIN</t>
  </si>
  <si>
    <t>Digikey part number: S5440-ND</t>
  </si>
  <si>
    <t>6-pin connector</t>
  </si>
  <si>
    <t>6-pin connector for SiPM PCB</t>
  </si>
  <si>
    <t>Digikey Part Number: WM17457-ND</t>
  </si>
  <si>
    <t>6pin header</t>
  </si>
  <si>
    <t>6-pin header for Main PCB</t>
  </si>
  <si>
    <t>Digikey Part Number: 1212-1229-ND</t>
  </si>
  <si>
    <t>Reset button</t>
  </si>
  <si>
    <t>SWITCH TACTILE SPST-NO 0.02A 15V</t>
  </si>
  <si>
    <t>Digikey part number: PTS645VH83-2 LFS</t>
  </si>
  <si>
    <t>Digikey part number: P12215S-ND</t>
  </si>
  <si>
    <t>3.5mm coincidence jack</t>
  </si>
  <si>
    <t xml:space="preserve">3.5mm audio, 4 conductor connection jack </t>
  </si>
  <si>
    <t>Digikey Part Number: CP-43515RSSJCT-ND</t>
  </si>
  <si>
    <t>BNC header + Nut</t>
  </si>
  <si>
    <t>CONN BNC JACK R/A 50 OHM PCB</t>
  </si>
  <si>
    <t>Digikey part number: WM5514-ND</t>
  </si>
  <si>
    <t>Digikey part number: A97555-ND (old version WM5514-ND)</t>
  </si>
  <si>
    <t>3.3 V regulator</t>
  </si>
  <si>
    <t>IC REG LINEAR 3.3V 300MA SOT23-3</t>
  </si>
  <si>
    <t>Digikey part number: AP2138N-3.3TRG1DITR-ND</t>
  </si>
  <si>
    <t>Digikey part number: AP2210N-3.3TRG1DICT-ND</t>
  </si>
  <si>
    <t>Standoff for SiPM PCB</t>
  </si>
  <si>
    <t>1/8" Hex Size, 7/16"" Length, 0-80 Thread Size</t>
  </si>
  <si>
    <t>McMasterCarr part number: 91780A029</t>
  </si>
  <si>
    <t>Standoff threaded screws 0-80</t>
  </si>
  <si>
    <t>0-80 Thread Size, 1/4" Long</t>
  </si>
  <si>
    <t>McMasterCarr part number: 91771A055</t>
  </si>
  <si>
    <t>Plastic scintillator screws</t>
  </si>
  <si>
    <t>18-8 Stainless Steel, Number 0 Size, 5/16" Long</t>
  </si>
  <si>
    <t>McMasterCarr part number: 92470A024</t>
  </si>
  <si>
    <t>LT-3461 DC-DC Booster</t>
  </si>
  <si>
    <t>LT3461ES6#TRPBF</t>
  </si>
  <si>
    <t>https://www.analog.com/en/products/lt3461a.html#product-samplebuy</t>
  </si>
  <si>
    <t>Samples are free, or check digikey</t>
  </si>
  <si>
    <t>LT 1807 Op-Amp</t>
  </si>
  <si>
    <t>LT1807IS8#PBF</t>
  </si>
  <si>
    <t>https://www.analog.com/en/products/lt1807.html#product-samplebuy</t>
  </si>
  <si>
    <t>Non-Inverting Buffer</t>
  </si>
  <si>
    <t>High Speed CMOS Logic Hex Non-Inverting Buffers</t>
  </si>
  <si>
    <t>Digikey part Number: 	296-9214-5-ND</t>
  </si>
  <si>
    <t>Mouser Part Number: 595-CD74HC4050M96</t>
  </si>
  <si>
    <t xml:space="preserve">5mm LED </t>
  </si>
  <si>
    <t>5mm LED, white looks best</t>
  </si>
  <si>
    <t>https://www.amazon.com/Bluecell-White-Electronics-Ultra-Bright/dp/B005ONQ41W/ref=sr_1_6?s=hi&amp;ie=UTF8&amp;qid=1511360268&amp;sr=1-6&amp;keywords=5mm+white+led</t>
  </si>
  <si>
    <t>Arduino Nano</t>
  </si>
  <si>
    <t>ATmega328 CH340G</t>
  </si>
  <si>
    <t>Check Ebay or Amazon (example https://www.amazon.com/ELEGOO-Arduino-ATmega328P-Without-Compatible/dp/B0713XK923/ref=sr_1_4?keywords=arduino+nano&amp;qid=1578433105&amp;sr=8-4)</t>
  </si>
  <si>
    <t>Temperature sensor</t>
  </si>
  <si>
    <t>TMP36 analog sensor</t>
  </si>
  <si>
    <t>Check Ebay or Amazon (example: https://www.amazon.com/KOOKYE-Temperature-TMP36-Precision-Raspberry/dp/B01GH32AQU/ref=sxts_sxwds-bia?crid=2SXPT5QDNERXY&amp;cv_ct_cx=tmp36+temperature+sensor&amp;keywords=tmp36+temperature+sensor&amp;pd_rd_i=B01GH32AQU&amp;pd_rd_r=dd854d23-d9df-41d3-ac9f-bcbe484cf6e0&amp;pd_rd_w=sjoTX&amp;pd_rd_wg=8Xbk1&amp;pf_rd_p=1cb3f32a-ccfd-479b-8a13-b22f56c942c6&amp;pf_rd_r=KN5GH2PHK0PDN9EQ7EH8&amp;psc=1&amp;qid=1578433136&amp;sprefix=tmp%2Caps%2C135 )</t>
  </si>
  <si>
    <t>microSD card socket</t>
  </si>
  <si>
    <t>SMT SMD Cell Phone TF Micro SD Memory Card Slot Holder Sockets</t>
  </si>
  <si>
    <t>https://www.amazon.com/uxcell-Phone-Memory-Holder-Sockets/dp/B01AHYS7K8/ref=sr_1_1?ie=UTF8&amp;qid=1515421217&amp;sr=8-1&amp;keywords=uxcell+6+Pcs+SMT+SMDs682/141132599560?epid=1171059511&amp;hash=item20dc289108:g:qRkAAOxypNtSnqd3)</t>
  </si>
  <si>
    <t>OLED screen</t>
  </si>
  <si>
    <t>0.96" Inch I2c IIC OLED , 128x64</t>
  </si>
  <si>
    <r>
      <rPr>
        <rFont val="Calibri"/>
        <color theme="1"/>
        <sz val="11.0"/>
      </rPr>
      <t xml:space="preserve">Check Ebay or Amazon (example: https://www.amazon.com/Dorhea-Display-SSD1306-Self-Luminous-Raspberry/dp/B07FK8GB8T/ref=sr_1_4?keywords=oled%2B96&amp;qid=1578433279&amp;sr=8-4&amp;th=1) </t>
    </r>
    <r>
      <rPr>
        <rFont val="Calibri (Body)"/>
        <color rgb="FFFF0000"/>
        <sz val="11.0"/>
      </rPr>
      <t>NOTE: VCC NEEDS TO BE THE 4th PIN ON THE OLED (on the left side), the left most pin is GND on half of the screens out there. SOME MANUFACTURERS SWAP THE PINS.</t>
    </r>
  </si>
  <si>
    <t xml:space="preserve">SiPM </t>
  </si>
  <si>
    <t>6x6mm SiPM MicroFC-60035-SMT</t>
  </si>
  <si>
    <t>Mouser part Number: 863-MFC60035SMTTR</t>
  </si>
  <si>
    <t>Mouser part Number: 863-MFC60035SMTTR1</t>
  </si>
  <si>
    <t xml:space="preserve">Plastic scintillator </t>
  </si>
  <si>
    <t>5x5x1 cm Plastic scintillator</t>
  </si>
  <si>
    <t>Ebay, or find your own. You want 5x5x1 cm3 and a peak emission at 420nm.  (https://www.ebay.com/itm/Bicron-BC408-Plastic-Scintillator-5x5x1-cm-for-CosmicWatch-Muon-Detector-Project/263355405917?epid=2044114641&amp;hash=item3d5134965d:g:XxsAAOSwSW5cWxPb)</t>
  </si>
  <si>
    <t>Main PCB + SiPM PCB</t>
  </si>
  <si>
    <t>2 layer, 10cm x 10cm, 1.6mm thickness</t>
  </si>
  <si>
    <t>https://www.elecrow.com/pcb-manufacturing.html</t>
  </si>
  <si>
    <t xml:space="preserve">Total: </t>
  </si>
  <si>
    <t>Enclosure Purchasing List</t>
  </si>
  <si>
    <t>Rubber feet</t>
  </si>
  <si>
    <t>Silicon bumper for feet, 8x2 mm</t>
  </si>
  <si>
    <t>https://www.ebay.com/itm/200PC-Self-Adhesive-Silicone-Feet-Bumpers-Stop-Clear-Cabinet-Door-Buffer-Pads-US/153282008606?hash=item23b051d61e:g:L~EAAOSw1vxcdcKE</t>
  </si>
  <si>
    <t>Aluminum Case</t>
  </si>
  <si>
    <t>Aluminium case: 2506-2.9</t>
  </si>
  <si>
    <t>http://www.enclosuresandcasesinc.com/</t>
  </si>
  <si>
    <t>Front and back plate</t>
  </si>
  <si>
    <t>10cm x 15cm x 2.5mm acrylic end plates.</t>
  </si>
  <si>
    <t>https://www.elecrow.com/acrylic-cutting.html</t>
  </si>
  <si>
    <t>5mm LED holder</t>
  </si>
  <si>
    <t>LED Light Mounting Holders </t>
  </si>
  <si>
    <t>https://www.amazon.com/uxcell-Plastic-Holder-Light-emitting-Lighting/dp/B00K859CGK/ref=sr_1_8?s=hi&amp;ie=UTF8&amp;qid=1511358277&amp;sr=1-8&amp;keywords=LED+holder</t>
  </si>
  <si>
    <t>Other potential purchases</t>
  </si>
  <si>
    <t>Tin Foil or aluminum foil</t>
  </si>
  <si>
    <t>10x10cm of Aluminium foil for wrapping the Plastic scintilaltor</t>
  </si>
  <si>
    <t>https://www.amazon.com/Reynolds-Wrap-Aluminum-Foil-Square/dp/B00UNT0Y2M/ref=sr_1_1_a_it?ie=UTF8&amp;qid=1490898763&amp;sr=8-1&amp;keywords=aluminum+foil</t>
  </si>
  <si>
    <t>Optical Gel</t>
  </si>
  <si>
    <t>&lt;1ml</t>
  </si>
  <si>
    <t>Small amount of optical gel. Vaciline might work.</t>
  </si>
  <si>
    <t>Check Ebay or Amazon (example: https://www.ebay.com/itm/Silicone-Optical-Coupling-Compound-for-PMT-Photomultiplier-Scintillator-Detector-/261918290249)</t>
  </si>
  <si>
    <t>Black electrical tap</t>
  </si>
  <si>
    <t>~1m</t>
  </si>
  <si>
    <t>Black electrical tape for making the Plastic scintillator light-tight</t>
  </si>
  <si>
    <t>https://www.amazon.com/Electrical-Tape-several-colors-Black/dp/B003ZWN5ZM/ref=sr_1_6?ie=UTF8&amp;qid=1490898934&amp;sr=8-6&amp;keywords=black+electrical+tape</t>
  </si>
  <si>
    <t>microSD Card</t>
  </si>
  <si>
    <t xml:space="preserve">We recommend 128Mb and above. </t>
  </si>
  <si>
    <t>https://www.amazon.com/Lerdisk-Micro-SD-Card-4GB/dp/B09J9WTCG9/ref=sr_1_4?crid=1VRGTC2IRQNUL&amp;keywords=micro+sd+card+4gb&amp;qid=1645574643&amp;sprefix=micro+sd+card+4gb%2Caps%2C68&amp;sr=8-4</t>
  </si>
  <si>
    <t>Coincidence Cable</t>
  </si>
  <si>
    <t>Short 3.5mm male to male audio cable. Either 3 or 4 conductor.</t>
  </si>
  <si>
    <t>https://www.amazon.com/Riipoo-3-5mm-AUX-Audio-Cable/dp/B07429HJRJ/ref=sr_1_4?crid=3RDBDNZT7PI7F&amp;keywords=3.5mm+audio+cable+male+to+male+15cm&amp;qid=1645574706&amp;s=industrial&amp;sprefix=3.5mm+audio+cable+male+to+male+15cm%2Cindustrial%2C66&amp;sr=1-4</t>
  </si>
  <si>
    <t>https://www.amazon.com/Seadream-4-Pole-Stereo-Headset-Extension/dp/B017PT8XX4/ref=sr_1_10?keywords=3.5mm+audio+cable+6inches&amp;qid=1578433918&amp;sr=8-10</t>
  </si>
  <si>
    <t>BNC Cable</t>
  </si>
  <si>
    <t>3 feet BNC cable for testing.</t>
  </si>
  <si>
    <t>https://www.amazon.com/Hosa-BNC-59-103-75-Ohm-Coax-Cable/dp/B000068OFB/ref=sxin_2_ac_d_pm?ac_md=1-0-VW5kZXIgJDEw-ac_d_pm&amp;cv_ct_cx=bnc+cable&amp;keywords=bnc+cable&amp;pd_rd_i=B000068OFB&amp;pd_rd_r=1cda2177-58fe-4ab1-9b9b-8d25fb08ecd7&amp;pd_rd_w=T8pUo&amp;pd_rd_wg=aacgH&amp;pf_rd_p=709d2064-e546-4799-9e66-b352ea89951f&amp;pf_rd_r=7JTRZ5RG5EVZGCSKHM2J&amp;psc=1&amp;qid=1578433945&amp;s=electronics</t>
  </si>
  <si>
    <t>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</si>
</sst>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7">
    <font>
      <sz val="12.0"/>
      <color theme="1"/>
      <name val="Calibri"/>
      <scheme val="minor"/>
    </font>
    <font>
      <sz val="11.0"/>
      <color theme="1"/>
      <name val="Calibri"/>
    </font>
    <font>
      <b/>
      <sz val="18.0"/>
      <color rgb="FF333333"/>
      <name val="Helvetica Neue"/>
    </font>
    <font>
      <sz val="12.0"/>
      <color rgb="FF222222"/>
      <name val="Arial"/>
    </font>
    <font>
      <sz val="12.0"/>
      <color rgb="FF000000"/>
      <name val="Arial"/>
    </font>
    <font>
      <sz val="18.0"/>
      <color theme="0"/>
      <name val="Calibri"/>
    </font>
    <font>
      <sz val="11.0"/>
      <color theme="0"/>
      <name val="Calibri"/>
    </font>
    <font>
      <sz val="11.0"/>
      <color rgb="FFFFFFFF"/>
      <name val="Calibri"/>
    </font>
    <font>
      <color theme="1"/>
      <name val="Calibri"/>
      <scheme val="minor"/>
    </font>
    <font>
      <u/>
      <sz val="12.0"/>
      <color theme="10"/>
      <name val="Calibri"/>
    </font>
    <font>
      <u/>
      <sz val="12.0"/>
      <color theme="10"/>
      <name val="Calibri"/>
    </font>
    <font>
      <u/>
      <sz val="12.0"/>
      <color theme="10"/>
      <name val="Calibri"/>
    </font>
    <font>
      <b/>
      <sz val="11.0"/>
      <color theme="1"/>
      <name val="Calibri"/>
    </font>
    <font>
      <sz val="11.0"/>
      <color rgb="FF000000"/>
      <name val="Calibri"/>
    </font>
    <font>
      <u/>
      <sz val="12.0"/>
      <color rgb="FF0000FF"/>
      <name val="Calibri"/>
    </font>
    <font>
      <u/>
      <sz val="12.0"/>
      <color rgb="FF0563C1"/>
      <name val="Calibri"/>
    </font>
    <font>
      <b/>
      <sz val="14.0"/>
      <color rgb="FFFF0000"/>
      <name val="Calibri"/>
    </font>
  </fonts>
  <fills count="14">
    <fill>
      <patternFill patternType="none"/>
    </fill>
    <fill>
      <patternFill patternType="lightGray"/>
    </fill>
    <fill>
      <patternFill patternType="solid">
        <fgColor rgb="FF2E75B5"/>
        <bgColor rgb="FF2E75B5"/>
      </patternFill>
    </fill>
    <fill>
      <patternFill patternType="solid">
        <fgColor rgb="FF44546A"/>
        <bgColor rgb="FF44546A"/>
      </patternFill>
    </fill>
    <fill>
      <patternFill patternType="solid">
        <fgColor rgb="FFD9E2F3"/>
        <bgColor rgb="FFD9E2F3"/>
      </patternFill>
    </fill>
    <fill>
      <patternFill patternType="solid">
        <fgColor rgb="FFD6DCE4"/>
        <bgColor rgb="FFD6DCE4"/>
      </patternFill>
    </fill>
    <fill>
      <patternFill patternType="solid">
        <fgColor rgb="FFE2EFD9"/>
        <bgColor rgb="FFE2EFD9"/>
      </patternFill>
    </fill>
    <fill>
      <patternFill patternType="solid">
        <fgColor rgb="FFFBE4D5"/>
        <bgColor rgb="FFFBE4D5"/>
      </patternFill>
    </fill>
    <fill>
      <patternFill patternType="solid">
        <fgColor rgb="FFBDD6EE"/>
        <bgColor rgb="FFBDD6EE"/>
      </patternFill>
    </fill>
    <fill>
      <patternFill patternType="solid">
        <fgColor rgb="FFFFE598"/>
        <bgColor rgb="FFFFE598"/>
      </patternFill>
    </fill>
    <fill>
      <patternFill patternType="solid">
        <fgColor rgb="FF8EAADB"/>
        <bgColor rgb="FF8EAADB"/>
      </patternFill>
    </fill>
    <fill>
      <patternFill patternType="solid">
        <fgColor rgb="FFD8D8D8"/>
        <bgColor rgb="FFD8D8D8"/>
      </patternFill>
    </fill>
    <fill>
      <patternFill patternType="solid">
        <fgColor rgb="FF00B0F0"/>
        <bgColor rgb="FF00B0F0"/>
      </patternFill>
    </fill>
    <fill>
      <patternFill patternType="solid">
        <fgColor rgb="FFF2F2F2"/>
        <bgColor rgb="FFF2F2F2"/>
      </patternFill>
    </fill>
  </fills>
  <borders count="4">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1" fillId="2" fontId="5" numFmtId="0" xfId="0" applyAlignment="1" applyBorder="1" applyFill="1" applyFont="1">
      <alignment horizontal="left"/>
    </xf>
    <xf borderId="1" fillId="2" fontId="6" numFmtId="0" xfId="0" applyAlignment="1" applyBorder="1" applyFont="1">
      <alignment horizontal="left"/>
    </xf>
    <xf borderId="1" fillId="3" fontId="6" numFmtId="0" xfId="0" applyAlignment="1" applyBorder="1" applyFill="1" applyFont="1">
      <alignment horizontal="left"/>
    </xf>
    <xf borderId="1" fillId="3" fontId="7" numFmtId="0" xfId="0" applyAlignment="1" applyBorder="1" applyFont="1">
      <alignment horizontal="left"/>
    </xf>
    <xf borderId="2" fillId="4" fontId="1" numFmtId="0" xfId="0" applyAlignment="1" applyBorder="1" applyFill="1" applyFont="1">
      <alignment horizontal="left"/>
    </xf>
    <xf borderId="2" fillId="4" fontId="1" numFmtId="0" xfId="0" applyAlignment="1" applyBorder="1" applyFont="1">
      <alignment horizontal="left" vertical="center"/>
    </xf>
    <xf borderId="2" fillId="4" fontId="1" numFmtId="164" xfId="0" applyAlignment="1" applyBorder="1" applyFont="1" applyNumberFormat="1">
      <alignment horizontal="left" vertical="center"/>
    </xf>
    <xf borderId="2" fillId="4" fontId="1" numFmtId="0" xfId="0" applyBorder="1" applyFont="1"/>
    <xf borderId="0" fillId="0" fontId="8" numFmtId="0" xfId="0" applyFont="1"/>
    <xf borderId="2" fillId="4" fontId="1" numFmtId="164" xfId="0" applyAlignment="1" applyBorder="1" applyFont="1" applyNumberFormat="1">
      <alignment horizontal="left"/>
    </xf>
    <xf borderId="2" fillId="5" fontId="1" numFmtId="0" xfId="0" applyBorder="1" applyFill="1" applyFont="1"/>
    <xf borderId="2" fillId="5" fontId="1" numFmtId="0" xfId="0" applyAlignment="1" applyBorder="1" applyFont="1">
      <alignment horizontal="left" vertical="center"/>
    </xf>
    <xf borderId="2" fillId="5" fontId="1" numFmtId="164" xfId="0" applyAlignment="1" applyBorder="1" applyFont="1" applyNumberFormat="1">
      <alignment horizontal="left" vertical="center"/>
    </xf>
    <xf borderId="2" fillId="6" fontId="1" numFmtId="0" xfId="0" applyAlignment="1" applyBorder="1" applyFill="1" applyFont="1">
      <alignment horizontal="left"/>
    </xf>
    <xf borderId="2" fillId="6" fontId="1" numFmtId="0" xfId="0" applyAlignment="1" applyBorder="1" applyFont="1">
      <alignment horizontal="left" vertical="center"/>
    </xf>
    <xf borderId="2" fillId="6" fontId="1" numFmtId="164" xfId="0" applyAlignment="1" applyBorder="1" applyFont="1" applyNumberFormat="1">
      <alignment horizontal="left" vertical="center"/>
    </xf>
    <xf borderId="2" fillId="6" fontId="1" numFmtId="0" xfId="0" applyBorder="1" applyFont="1"/>
    <xf borderId="2" fillId="7" fontId="1" numFmtId="0" xfId="0" applyAlignment="1" applyBorder="1" applyFill="1" applyFont="1">
      <alignment horizontal="left"/>
    </xf>
    <xf borderId="2" fillId="7" fontId="1" numFmtId="0" xfId="0" applyAlignment="1" applyBorder="1" applyFont="1">
      <alignment horizontal="left" vertical="center"/>
    </xf>
    <xf borderId="2" fillId="7" fontId="1" numFmtId="164" xfId="0" applyAlignment="1" applyBorder="1" applyFont="1" applyNumberFormat="1">
      <alignment horizontal="left" vertical="center"/>
    </xf>
    <xf borderId="2" fillId="7" fontId="1" numFmtId="0" xfId="0" applyBorder="1" applyFont="1"/>
    <xf borderId="2" fillId="8" fontId="1" numFmtId="0" xfId="0" applyAlignment="1" applyBorder="1" applyFill="1" applyFont="1">
      <alignment horizontal="left"/>
    </xf>
    <xf borderId="2" fillId="8" fontId="1" numFmtId="0" xfId="0" applyAlignment="1" applyBorder="1" applyFont="1">
      <alignment horizontal="left" vertical="center"/>
    </xf>
    <xf borderId="2" fillId="8" fontId="1" numFmtId="164" xfId="0" applyAlignment="1" applyBorder="1" applyFont="1" applyNumberFormat="1">
      <alignment horizontal="left" vertical="center"/>
    </xf>
    <xf borderId="2" fillId="9" fontId="1" numFmtId="0" xfId="0" applyAlignment="1" applyBorder="1" applyFill="1" applyFont="1">
      <alignment horizontal="left"/>
    </xf>
    <xf borderId="2" fillId="9" fontId="1" numFmtId="0" xfId="0" applyAlignment="1" applyBorder="1" applyFont="1">
      <alignment horizontal="left" vertical="center"/>
    </xf>
    <xf borderId="2" fillId="9" fontId="1" numFmtId="164" xfId="0" applyAlignment="1" applyBorder="1" applyFont="1" applyNumberFormat="1">
      <alignment horizontal="left" vertical="center"/>
    </xf>
    <xf borderId="2" fillId="9" fontId="9" numFmtId="0" xfId="0" applyAlignment="1" applyBorder="1" applyFont="1">
      <alignment horizontal="left"/>
    </xf>
    <xf borderId="2" fillId="9" fontId="1" numFmtId="0" xfId="0" applyBorder="1" applyFont="1"/>
    <xf borderId="2" fillId="9" fontId="10" numFmtId="0" xfId="0" applyBorder="1" applyFont="1"/>
    <xf borderId="2" fillId="10" fontId="1" numFmtId="0" xfId="0" applyAlignment="1" applyBorder="1" applyFill="1" applyFont="1">
      <alignment horizontal="left"/>
    </xf>
    <xf borderId="2" fillId="10" fontId="1" numFmtId="0" xfId="0" applyAlignment="1" applyBorder="1" applyFont="1">
      <alignment horizontal="left" vertical="center"/>
    </xf>
    <xf borderId="2" fillId="10" fontId="1" numFmtId="164" xfId="0" applyAlignment="1" applyBorder="1" applyFont="1" applyNumberFormat="1">
      <alignment horizontal="left" vertical="center"/>
    </xf>
    <xf borderId="3" fillId="11" fontId="1" numFmtId="0" xfId="0" applyAlignment="1" applyBorder="1" applyFill="1" applyFont="1">
      <alignment horizontal="left"/>
    </xf>
    <xf borderId="3" fillId="11" fontId="1" numFmtId="0" xfId="0" applyAlignment="1" applyBorder="1" applyFont="1">
      <alignment horizontal="left" vertical="center"/>
    </xf>
    <xf borderId="3" fillId="11" fontId="1" numFmtId="164" xfId="0" applyAlignment="1" applyBorder="1" applyFont="1" applyNumberFormat="1">
      <alignment horizontal="left" vertical="center"/>
    </xf>
    <xf borderId="3" fillId="11" fontId="1" numFmtId="0" xfId="0" applyBorder="1" applyFont="1"/>
    <xf borderId="1" fillId="11" fontId="1" numFmtId="0" xfId="0" applyBorder="1" applyFont="1"/>
    <xf borderId="2" fillId="12" fontId="1" numFmtId="0" xfId="0" applyAlignment="1" applyBorder="1" applyFill="1" applyFont="1">
      <alignment horizontal="left"/>
    </xf>
    <xf borderId="2" fillId="12" fontId="1" numFmtId="0" xfId="0" applyAlignment="1" applyBorder="1" applyFont="1">
      <alignment horizontal="left" vertical="center"/>
    </xf>
    <xf borderId="2" fillId="12" fontId="1" numFmtId="164" xfId="0" applyAlignment="1" applyBorder="1" applyFont="1" applyNumberFormat="1">
      <alignment horizontal="left" vertical="center"/>
    </xf>
    <xf borderId="2" fillId="12" fontId="1" numFmtId="0" xfId="0" applyBorder="1" applyFont="1"/>
    <xf borderId="2" fillId="12" fontId="11" numFmtId="0" xfId="0" applyBorder="1" applyFont="1"/>
    <xf borderId="0" fillId="0" fontId="12" numFmtId="0" xfId="0" applyAlignment="1" applyFont="1">
      <alignment horizontal="right"/>
    </xf>
    <xf borderId="0" fillId="0" fontId="12" numFmtId="164" xfId="0" applyFont="1" applyNumberFormat="1"/>
    <xf borderId="2" fillId="13" fontId="1" numFmtId="0" xfId="0" applyAlignment="1" applyBorder="1" applyFill="1" applyFont="1">
      <alignment horizontal="left"/>
    </xf>
    <xf borderId="2" fillId="13" fontId="1" numFmtId="0" xfId="0" applyBorder="1" applyFont="1"/>
    <xf borderId="2" fillId="13" fontId="1" numFmtId="164" xfId="0" applyAlignment="1" applyBorder="1" applyFont="1" applyNumberFormat="1">
      <alignment horizontal="left"/>
    </xf>
    <xf borderId="0" fillId="0" fontId="1" numFmtId="164" xfId="0" applyFont="1" applyNumberFormat="1"/>
    <xf borderId="1" fillId="2" fontId="6" numFmtId="0" xfId="0" applyAlignment="1" applyBorder="1" applyFont="1">
      <alignment horizontal="left" vertical="center"/>
    </xf>
    <xf borderId="2" fillId="9" fontId="1" numFmtId="164" xfId="0" applyAlignment="1" applyBorder="1" applyFont="1" applyNumberFormat="1">
      <alignment horizontal="left"/>
    </xf>
    <xf borderId="2" fillId="9" fontId="13" numFmtId="0" xfId="0" applyBorder="1" applyFont="1"/>
    <xf borderId="2" fillId="9" fontId="14" numFmtId="0" xfId="0" applyAlignment="1" applyBorder="1" applyFont="1">
      <alignment readingOrder="0"/>
    </xf>
    <xf borderId="2" fillId="9" fontId="15" numFmtId="0" xfId="0" applyAlignment="1" applyBorder="1" applyFont="1">
      <alignment readingOrder="0"/>
    </xf>
    <xf borderId="0" fillId="0" fontId="12" numFmtId="0" xfId="0" applyFont="1"/>
    <xf borderId="0" fillId="0" fontId="16" numFmtId="0" xfId="0" applyFont="1"/>
    <xf borderId="0" fillId="0" fontId="16"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Bluecell-White-Electronics-Ultra-Bright/dp/B005ONQ41W/ref=sr_1_6?s=hi&amp;ie=UTF8&amp;qid=1511360268&amp;sr=1-6&amp;keywords=5mm+white+led" TargetMode="External"/><Relationship Id="rId2" Type="http://schemas.openxmlformats.org/officeDocument/2006/relationships/hyperlink" Target="https://www.amazon.com/uxcell-Phone-Memory-Holder-Sockets/dp/B01AHYS7K8/ref=sr_1_1?ie=UTF8&amp;qid=1515421217&amp;sr=8-1&amp;keywords=uxcell+6+Pcs+SMT+SMDs682/141132599560?epid=1171059511&amp;hash=item20dc289108:g:qRkAAOxypNtSnqd3)" TargetMode="External"/><Relationship Id="rId3" Type="http://schemas.openxmlformats.org/officeDocument/2006/relationships/hyperlink" Target="https://www.elecrow.com/10pcs-2-layer-pcb.html" TargetMode="External"/><Relationship Id="rId4" Type="http://schemas.openxmlformats.org/officeDocument/2006/relationships/hyperlink" Target="https://www.ebay.com/itm/200Pcs-Black-Silicone-Self-Adhesive-Rubber-Feet-Semicircle-Bumpers-Buffer-Pad" TargetMode="External"/><Relationship Id="rId5" Type="http://schemas.openxmlformats.org/officeDocument/2006/relationships/hyperlink" Target="https://www.amazon.com/Lerdisk-Micro-SD-Card-4GB/dp/B09J9WTCG9/ref=sr_1_4?crid=1VRGTC2IRQNUL&amp;keywords=micro+sd+card+4gb&amp;qid=1645574643&amp;sprefix=micro+sd+card+4gb%2Caps%2C68&amp;sr=8-4" TargetMode="External"/><Relationship Id="rId6" Type="http://schemas.openxmlformats.org/officeDocument/2006/relationships/hyperlink" Target="https://www.amazon.com/Riipoo-3-5mm-AUX-Audio-Cable/dp/B07429HJRJ/ref=sr_1_4?crid=3RDBDNZT7PI7F&amp;keywords=3.5mm+audio+cable+male+to+male+15cm&amp;qid=1645574706&amp;s=industrial&amp;sprefix=3.5mm+audio+cable+male+to+male+15cm%2Cindustrial%2C66&amp;sr=1-4" TargetMode="External"/><Relationship Id="rId7" Type="http://schemas.openxmlformats.org/officeDocument/2006/relationships/hyperlink" Target="https://www.amazon.com/Hosa-BNC-59-103-75-Ohm-Coax-Cable/dp/B000068OFB/ref=sxin_2_ac_d_pm?ac_md=1-0-VW5kZXIgJDEw-ac_d_pm&amp;cv_ct_cx=bnc+cable&amp;keywords=bnc+cable&amp;pd_rd_i=B000068OFB&amp;pd_rd_r=1cda2177-58fe-4ab1-9b9b-8d25fb08ecd7&amp;pd_rd_w=T8pUo&amp;pd_rd_wg=aacgH&amp;pf_rd_p=709d2064-e546-4799-9e66-b352ea89951f&amp;pf_rd_r=7JTRZ5RG5EVZGCSKHM2J&amp;psc=1&amp;qid=1578433945&amp;s=electronics" TargetMode="External"/><Relationship Id="rId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5.67"/>
    <col customWidth="1" min="3" max="3" width="30.11"/>
    <col customWidth="1" min="4" max="4" width="6.33"/>
    <col customWidth="1" min="5" max="5" width="18.33"/>
    <col customWidth="1" min="6" max="6" width="59.0"/>
    <col customWidth="1" min="7" max="7" width="51.0"/>
    <col customWidth="1" min="8" max="8" width="40.33"/>
    <col customWidth="1" min="9" max="26" width="10.56"/>
  </cols>
  <sheetData>
    <row r="1" ht="15.75" customHeight="1">
      <c r="B1" s="1" t="s">
        <v>0</v>
      </c>
      <c r="C1" s="1"/>
    </row>
    <row r="2" ht="15.75" customHeight="1">
      <c r="B2" s="1" t="s">
        <v>1</v>
      </c>
      <c r="C2" s="1"/>
      <c r="F2" s="1"/>
    </row>
    <row r="3" ht="16.5" customHeight="1">
      <c r="B3" s="1" t="s">
        <v>2</v>
      </c>
      <c r="C3" s="1"/>
      <c r="F3" s="1"/>
      <c r="G3" s="2"/>
    </row>
    <row r="4" ht="15.75" customHeight="1">
      <c r="B4" s="1" t="s">
        <v>3</v>
      </c>
      <c r="C4" s="1"/>
      <c r="G4" s="3"/>
    </row>
    <row r="5" ht="15.75" customHeight="1">
      <c r="B5" s="1" t="s">
        <v>4</v>
      </c>
      <c r="C5" s="1"/>
      <c r="G5" s="4"/>
    </row>
    <row r="6" ht="15.75" customHeight="1">
      <c r="B6" s="1" t="s">
        <v>5</v>
      </c>
      <c r="F6" s="4"/>
      <c r="G6" s="4"/>
    </row>
    <row r="7" ht="15.75" customHeight="1">
      <c r="B7" s="1" t="s">
        <v>6</v>
      </c>
      <c r="F7" s="4"/>
      <c r="G7" s="4"/>
    </row>
    <row r="8" ht="15.75" customHeight="1">
      <c r="B8" s="1" t="s">
        <v>7</v>
      </c>
      <c r="F8" s="4"/>
      <c r="G8" s="3"/>
    </row>
    <row r="9" ht="15.75" customHeight="1">
      <c r="B9" s="5" t="s">
        <v>8</v>
      </c>
      <c r="C9" s="6"/>
      <c r="D9" s="6"/>
      <c r="E9" s="6"/>
      <c r="F9" s="6"/>
      <c r="G9" s="6"/>
      <c r="H9" s="6"/>
    </row>
    <row r="10" ht="15.75" customHeight="1">
      <c r="B10" s="7" t="s">
        <v>9</v>
      </c>
      <c r="C10" s="7" t="s">
        <v>10</v>
      </c>
      <c r="D10" s="7" t="s">
        <v>11</v>
      </c>
      <c r="E10" s="7" t="s">
        <v>12</v>
      </c>
      <c r="F10" s="8" t="s">
        <v>13</v>
      </c>
      <c r="G10" s="7" t="s">
        <v>14</v>
      </c>
      <c r="H10" s="7" t="s">
        <v>15</v>
      </c>
    </row>
    <row r="11" ht="15.75" customHeight="1">
      <c r="B11" s="9">
        <v>1.0</v>
      </c>
      <c r="C11" s="9" t="s">
        <v>16</v>
      </c>
      <c r="D11" s="10">
        <v>5.0</v>
      </c>
      <c r="E11" s="11">
        <f>0.0071*D11</f>
        <v>0.0355</v>
      </c>
      <c r="F11" s="12" t="s">
        <v>17</v>
      </c>
      <c r="G11" s="12" t="s">
        <v>18</v>
      </c>
    </row>
    <row r="12" ht="15.75" customHeight="1">
      <c r="B12" s="9">
        <v>2.0</v>
      </c>
      <c r="C12" s="9" t="s">
        <v>19</v>
      </c>
      <c r="D12" s="10">
        <v>4.0</v>
      </c>
      <c r="E12" s="11">
        <f t="shared" ref="E12:E14" si="1">0.0088 *D12</f>
        <v>0.0352</v>
      </c>
      <c r="F12" s="12" t="s">
        <v>20</v>
      </c>
      <c r="G12" s="12" t="s">
        <v>21</v>
      </c>
    </row>
    <row r="13" ht="15.75" customHeight="1">
      <c r="B13" s="9">
        <v>3.0</v>
      </c>
      <c r="C13" s="9" t="s">
        <v>22</v>
      </c>
      <c r="D13" s="10">
        <v>2.0</v>
      </c>
      <c r="E13" s="11">
        <f t="shared" si="1"/>
        <v>0.0176</v>
      </c>
      <c r="F13" s="12" t="s">
        <v>23</v>
      </c>
      <c r="G13" s="12" t="s">
        <v>24</v>
      </c>
    </row>
    <row r="14" ht="15.75" customHeight="1">
      <c r="B14" s="9">
        <v>4.0</v>
      </c>
      <c r="C14" s="9" t="s">
        <v>25</v>
      </c>
      <c r="D14" s="10">
        <v>4.0</v>
      </c>
      <c r="E14" s="11">
        <f t="shared" si="1"/>
        <v>0.0352</v>
      </c>
      <c r="F14" s="12" t="s">
        <v>26</v>
      </c>
      <c r="G14" s="12" t="s">
        <v>27</v>
      </c>
    </row>
    <row r="15" ht="15.75" customHeight="1">
      <c r="B15" s="9">
        <v>5.0</v>
      </c>
      <c r="C15" s="9" t="s">
        <v>28</v>
      </c>
      <c r="D15" s="10">
        <v>5.0</v>
      </c>
      <c r="E15" s="11">
        <f>0.0088*D15</f>
        <v>0.044</v>
      </c>
      <c r="F15" s="12" t="s">
        <v>29</v>
      </c>
      <c r="G15" s="12" t="s">
        <v>30</v>
      </c>
      <c r="H15" s="13" t="s">
        <v>31</v>
      </c>
    </row>
    <row r="16" ht="15.75" customHeight="1">
      <c r="B16" s="9">
        <v>6.0</v>
      </c>
      <c r="C16" s="9" t="s">
        <v>32</v>
      </c>
      <c r="D16" s="10">
        <v>2.0</v>
      </c>
      <c r="E16" s="11">
        <f>0.0088 *D16</f>
        <v>0.0176</v>
      </c>
      <c r="F16" s="12" t="s">
        <v>33</v>
      </c>
      <c r="G16" s="12" t="s">
        <v>34</v>
      </c>
    </row>
    <row r="17" ht="15.75" customHeight="1">
      <c r="B17" s="9">
        <v>7.0</v>
      </c>
      <c r="C17" s="9" t="s">
        <v>35</v>
      </c>
      <c r="D17" s="10">
        <v>3.0</v>
      </c>
      <c r="E17" s="11">
        <f t="shared" ref="E17:E18" si="2">0.0088*D17</f>
        <v>0.0264</v>
      </c>
      <c r="F17" s="12" t="s">
        <v>36</v>
      </c>
      <c r="G17" s="12" t="s">
        <v>37</v>
      </c>
      <c r="H17" s="13" t="s">
        <v>38</v>
      </c>
    </row>
    <row r="18" ht="15.75" customHeight="1">
      <c r="B18" s="9">
        <v>8.0</v>
      </c>
      <c r="C18" s="9" t="s">
        <v>39</v>
      </c>
      <c r="D18" s="10">
        <v>2.0</v>
      </c>
      <c r="E18" s="11">
        <f t="shared" si="2"/>
        <v>0.0176</v>
      </c>
      <c r="F18" s="12" t="s">
        <v>40</v>
      </c>
      <c r="G18" s="12" t="s">
        <v>41</v>
      </c>
    </row>
    <row r="19" ht="15.75" customHeight="1">
      <c r="B19" s="9">
        <v>9.0</v>
      </c>
      <c r="C19" s="9" t="s">
        <v>42</v>
      </c>
      <c r="D19" s="10">
        <v>2.0</v>
      </c>
      <c r="E19" s="11">
        <f>0.0267 *D19</f>
        <v>0.0534</v>
      </c>
      <c r="F19" s="12" t="s">
        <v>43</v>
      </c>
      <c r="G19" s="12" t="s">
        <v>44</v>
      </c>
      <c r="H19" s="13" t="s">
        <v>45</v>
      </c>
    </row>
    <row r="20" ht="15.75" customHeight="1">
      <c r="B20" s="9">
        <v>10.0</v>
      </c>
      <c r="C20" s="9" t="s">
        <v>46</v>
      </c>
      <c r="D20" s="10">
        <v>2.0</v>
      </c>
      <c r="E20" s="11">
        <f>0.0248 *D20</f>
        <v>0.0496</v>
      </c>
      <c r="F20" s="12" t="s">
        <v>47</v>
      </c>
      <c r="G20" s="12" t="s">
        <v>48</v>
      </c>
    </row>
    <row r="21" ht="15.75" customHeight="1">
      <c r="B21" s="9">
        <v>11.0</v>
      </c>
      <c r="C21" s="9" t="s">
        <v>49</v>
      </c>
      <c r="D21" s="10">
        <v>2.0</v>
      </c>
      <c r="E21" s="11">
        <f>0.1092 *D21</f>
        <v>0.2184</v>
      </c>
      <c r="F21" s="12" t="s">
        <v>50</v>
      </c>
      <c r="G21" s="12" t="s">
        <v>51</v>
      </c>
    </row>
    <row r="22" ht="15.75" customHeight="1">
      <c r="B22" s="9">
        <v>12.0</v>
      </c>
      <c r="C22" s="9" t="s">
        <v>52</v>
      </c>
      <c r="D22" s="9">
        <v>6.0</v>
      </c>
      <c r="E22" s="14">
        <f>0.0158*D22</f>
        <v>0.0948</v>
      </c>
      <c r="F22" s="12" t="s">
        <v>53</v>
      </c>
      <c r="G22" s="12" t="s">
        <v>54</v>
      </c>
    </row>
    <row r="23" ht="15.75" customHeight="1">
      <c r="B23" s="9">
        <v>13.0</v>
      </c>
      <c r="C23" s="9" t="s">
        <v>55</v>
      </c>
      <c r="D23" s="10">
        <v>4.0</v>
      </c>
      <c r="E23" s="11">
        <f>0.0248*D23</f>
        <v>0.0992</v>
      </c>
      <c r="F23" s="12" t="s">
        <v>56</v>
      </c>
      <c r="G23" s="12" t="s">
        <v>57</v>
      </c>
      <c r="H23" s="13" t="s">
        <v>58</v>
      </c>
    </row>
    <row r="24" ht="15.75" customHeight="1">
      <c r="B24" s="9">
        <v>14.0</v>
      </c>
      <c r="C24" s="9" t="s">
        <v>59</v>
      </c>
      <c r="D24" s="10">
        <v>3.0</v>
      </c>
      <c r="E24" s="11">
        <f>0.038*D24</f>
        <v>0.114</v>
      </c>
      <c r="F24" s="12" t="s">
        <v>60</v>
      </c>
      <c r="G24" s="12" t="s">
        <v>61</v>
      </c>
      <c r="H24" s="13" t="s">
        <v>62</v>
      </c>
    </row>
    <row r="25" ht="15.75" customHeight="1">
      <c r="B25" s="9">
        <v>15.0</v>
      </c>
      <c r="C25" s="9" t="s">
        <v>63</v>
      </c>
      <c r="D25" s="10">
        <v>4.0</v>
      </c>
      <c r="E25" s="11">
        <f>0.0335</f>
        <v>0.0335</v>
      </c>
      <c r="F25" s="12" t="s">
        <v>64</v>
      </c>
      <c r="G25" s="12" t="s">
        <v>65</v>
      </c>
    </row>
    <row r="26" ht="15.75" customHeight="1">
      <c r="B26" s="9">
        <v>16.0</v>
      </c>
      <c r="C26" s="9" t="s">
        <v>66</v>
      </c>
      <c r="D26" s="10">
        <v>3.0</v>
      </c>
      <c r="E26" s="11">
        <f>0.0413*D26</f>
        <v>0.1239</v>
      </c>
      <c r="F26" s="12" t="s">
        <v>67</v>
      </c>
      <c r="G26" s="12" t="s">
        <v>68</v>
      </c>
    </row>
    <row r="27" ht="15.75" customHeight="1">
      <c r="B27" s="9">
        <v>17.0</v>
      </c>
      <c r="C27" s="9" t="s">
        <v>69</v>
      </c>
      <c r="D27" s="10">
        <v>2.0</v>
      </c>
      <c r="E27" s="11">
        <f>0.0536*D27</f>
        <v>0.1072</v>
      </c>
      <c r="F27" s="12" t="s">
        <v>70</v>
      </c>
      <c r="G27" s="12" t="s">
        <v>71</v>
      </c>
      <c r="H27" s="13" t="s">
        <v>72</v>
      </c>
    </row>
    <row r="28" ht="15.75" customHeight="1">
      <c r="B28" s="9">
        <v>18.0</v>
      </c>
      <c r="C28" s="9" t="s">
        <v>73</v>
      </c>
      <c r="D28" s="10">
        <v>1.0</v>
      </c>
      <c r="E28" s="11">
        <f>0.2226</f>
        <v>0.2226</v>
      </c>
      <c r="F28" s="12" t="s">
        <v>74</v>
      </c>
      <c r="G28" s="12" t="s">
        <v>75</v>
      </c>
    </row>
    <row r="29" ht="15.75" customHeight="1">
      <c r="B29" s="9">
        <v>19.0</v>
      </c>
      <c r="C29" s="12" t="s">
        <v>76</v>
      </c>
      <c r="D29" s="10">
        <v>2.0</v>
      </c>
      <c r="E29" s="11">
        <f>0.1627 *2</f>
        <v>0.3254</v>
      </c>
      <c r="F29" s="12" t="s">
        <v>77</v>
      </c>
      <c r="G29" s="12" t="s">
        <v>78</v>
      </c>
      <c r="H29" s="13" t="s">
        <v>79</v>
      </c>
    </row>
    <row r="30" ht="15.75" customHeight="1">
      <c r="B30" s="9">
        <v>20.0</v>
      </c>
      <c r="C30" s="9" t="s">
        <v>80</v>
      </c>
      <c r="D30" s="10">
        <v>1.0</v>
      </c>
      <c r="E30" s="11">
        <f>0.4</f>
        <v>0.4</v>
      </c>
      <c r="F30" s="12" t="s">
        <v>81</v>
      </c>
      <c r="G30" s="12" t="s">
        <v>82</v>
      </c>
    </row>
    <row r="31" ht="15.75" customHeight="1">
      <c r="B31" s="9">
        <v>21.0</v>
      </c>
      <c r="C31" s="9" t="s">
        <v>83</v>
      </c>
      <c r="D31" s="10">
        <v>1.0</v>
      </c>
      <c r="E31" s="11">
        <f>0.4069</f>
        <v>0.4069</v>
      </c>
      <c r="F31" s="12" t="s">
        <v>84</v>
      </c>
      <c r="G31" s="12" t="s">
        <v>85</v>
      </c>
      <c r="H31" s="13" t="s">
        <v>85</v>
      </c>
    </row>
    <row r="32" ht="15.75" customHeight="1">
      <c r="B32" s="9">
        <v>22.0</v>
      </c>
      <c r="C32" s="9" t="s">
        <v>86</v>
      </c>
      <c r="D32" s="10">
        <v>1.0</v>
      </c>
      <c r="E32" s="11">
        <f>0.4509</f>
        <v>0.4509</v>
      </c>
      <c r="F32" s="12" t="s">
        <v>87</v>
      </c>
      <c r="G32" s="12" t="s">
        <v>88</v>
      </c>
    </row>
    <row r="33" ht="15.75" customHeight="1">
      <c r="B33" s="9">
        <v>23.0</v>
      </c>
      <c r="C33" s="9" t="s">
        <v>89</v>
      </c>
      <c r="D33" s="10">
        <v>1.0</v>
      </c>
      <c r="E33" s="11">
        <f>0.1862</f>
        <v>0.1862</v>
      </c>
      <c r="F33" s="12" t="s">
        <v>90</v>
      </c>
      <c r="G33" s="12" t="s">
        <v>91</v>
      </c>
      <c r="H33" s="13" t="s">
        <v>92</v>
      </c>
    </row>
    <row r="34" ht="15.75" customHeight="1">
      <c r="B34" s="9">
        <v>24.0</v>
      </c>
      <c r="C34" s="15" t="s">
        <v>93</v>
      </c>
      <c r="D34" s="16">
        <v>1.0</v>
      </c>
      <c r="E34" s="17">
        <f>0.8906</f>
        <v>0.8906</v>
      </c>
      <c r="F34" s="15" t="s">
        <v>94</v>
      </c>
      <c r="G34" s="15" t="s">
        <v>95</v>
      </c>
    </row>
    <row r="35" ht="15.75" customHeight="1">
      <c r="B35" s="9">
        <v>25.0</v>
      </c>
      <c r="C35" s="9" t="s">
        <v>96</v>
      </c>
      <c r="D35" s="10">
        <v>1.0</v>
      </c>
      <c r="E35" s="11">
        <f>1.6727</f>
        <v>1.6727</v>
      </c>
      <c r="F35" s="12" t="s">
        <v>97</v>
      </c>
      <c r="G35" s="12" t="s">
        <v>98</v>
      </c>
      <c r="H35" s="13" t="s">
        <v>99</v>
      </c>
    </row>
    <row r="36" ht="15.75" customHeight="1">
      <c r="B36" s="9">
        <v>26.0</v>
      </c>
      <c r="C36" s="9" t="s">
        <v>100</v>
      </c>
      <c r="D36" s="10">
        <v>1.0</v>
      </c>
      <c r="E36" s="11">
        <f>0.1973</f>
        <v>0.1973</v>
      </c>
      <c r="F36" s="12" t="s">
        <v>101</v>
      </c>
      <c r="G36" s="12" t="s">
        <v>102</v>
      </c>
      <c r="H36" s="13" t="s">
        <v>103</v>
      </c>
    </row>
    <row r="37" ht="15.75" customHeight="1">
      <c r="B37" s="9">
        <v>27.0</v>
      </c>
      <c r="C37" s="18" t="s">
        <v>104</v>
      </c>
      <c r="D37" s="19">
        <v>2.0</v>
      </c>
      <c r="E37" s="20">
        <f>0.33*2</f>
        <v>0.66</v>
      </c>
      <c r="F37" s="21" t="s">
        <v>105</v>
      </c>
      <c r="G37" s="21" t="s">
        <v>106</v>
      </c>
    </row>
    <row r="38" ht="15.75" customHeight="1">
      <c r="B38" s="9">
        <v>28.0</v>
      </c>
      <c r="C38" s="18" t="s">
        <v>107</v>
      </c>
      <c r="D38" s="19">
        <v>4.0</v>
      </c>
      <c r="E38" s="20">
        <f>9.01/100*4</f>
        <v>0.3604</v>
      </c>
      <c r="F38" s="21" t="s">
        <v>108</v>
      </c>
      <c r="G38" s="21" t="s">
        <v>109</v>
      </c>
    </row>
    <row r="39" ht="15.75" customHeight="1">
      <c r="B39" s="9">
        <v>29.0</v>
      </c>
      <c r="C39" s="18" t="s">
        <v>110</v>
      </c>
      <c r="D39" s="19">
        <v>4.0</v>
      </c>
      <c r="E39" s="20">
        <f>6.95/50*2</f>
        <v>0.278</v>
      </c>
      <c r="F39" s="21" t="s">
        <v>111</v>
      </c>
      <c r="G39" s="21" t="s">
        <v>112</v>
      </c>
    </row>
    <row r="40" ht="15.75" customHeight="1">
      <c r="B40" s="9">
        <v>30.0</v>
      </c>
      <c r="C40" s="22" t="s">
        <v>113</v>
      </c>
      <c r="D40" s="23">
        <v>1.0</v>
      </c>
      <c r="E40" s="24">
        <v>2.0</v>
      </c>
      <c r="F40" s="25" t="s">
        <v>114</v>
      </c>
      <c r="G40" s="22" t="s">
        <v>115</v>
      </c>
      <c r="H40" s="13" t="s">
        <v>116</v>
      </c>
    </row>
    <row r="41" ht="15.75" customHeight="1">
      <c r="B41" s="9">
        <v>31.0</v>
      </c>
      <c r="C41" s="22" t="s">
        <v>117</v>
      </c>
      <c r="D41" s="23">
        <v>1.0</v>
      </c>
      <c r="E41" s="24">
        <f>3.75</f>
        <v>3.75</v>
      </c>
      <c r="F41" s="22" t="s">
        <v>118</v>
      </c>
      <c r="G41" s="22" t="s">
        <v>119</v>
      </c>
      <c r="H41" s="13" t="s">
        <v>116</v>
      </c>
    </row>
    <row r="42" ht="15.75" customHeight="1">
      <c r="B42" s="9">
        <v>32.0</v>
      </c>
      <c r="C42" s="26" t="s">
        <v>120</v>
      </c>
      <c r="D42" s="27">
        <v>1.0</v>
      </c>
      <c r="E42" s="28">
        <v>0.25</v>
      </c>
      <c r="F42" s="26" t="s">
        <v>121</v>
      </c>
      <c r="G42" s="26" t="s">
        <v>122</v>
      </c>
      <c r="H42" s="13" t="s">
        <v>123</v>
      </c>
    </row>
    <row r="43" ht="15.75" customHeight="1">
      <c r="B43" s="9">
        <v>33.0</v>
      </c>
      <c r="C43" s="29" t="s">
        <v>124</v>
      </c>
      <c r="D43" s="30">
        <v>1.0</v>
      </c>
      <c r="E43" s="31">
        <f>5.54/50</f>
        <v>0.1108</v>
      </c>
      <c r="F43" s="29" t="s">
        <v>125</v>
      </c>
      <c r="G43" s="32" t="s">
        <v>126</v>
      </c>
    </row>
    <row r="44" ht="15.75" customHeight="1">
      <c r="B44" s="9">
        <v>34.0</v>
      </c>
      <c r="C44" s="29" t="s">
        <v>127</v>
      </c>
      <c r="D44" s="30">
        <v>1.0</v>
      </c>
      <c r="E44" s="31">
        <v>2.246</v>
      </c>
      <c r="F44" s="33" t="s">
        <v>128</v>
      </c>
      <c r="G44" s="29" t="s">
        <v>129</v>
      </c>
    </row>
    <row r="45" ht="15.75" customHeight="1">
      <c r="B45" s="9">
        <v>35.0</v>
      </c>
      <c r="C45" s="29" t="s">
        <v>130</v>
      </c>
      <c r="D45" s="30">
        <v>1.0</v>
      </c>
      <c r="E45" s="31">
        <f>8.33/10</f>
        <v>0.833</v>
      </c>
      <c r="F45" s="29" t="s">
        <v>131</v>
      </c>
      <c r="G45" s="29" t="s">
        <v>132</v>
      </c>
    </row>
    <row r="46" ht="15.75" customHeight="1">
      <c r="B46" s="9">
        <v>36.0</v>
      </c>
      <c r="C46" s="33" t="s">
        <v>133</v>
      </c>
      <c r="D46" s="30">
        <v>1.0</v>
      </c>
      <c r="E46" s="31">
        <f>3.86/10</f>
        <v>0.386</v>
      </c>
      <c r="F46" s="33" t="s">
        <v>134</v>
      </c>
      <c r="G46" s="34" t="s">
        <v>135</v>
      </c>
    </row>
    <row r="47" ht="15.75" customHeight="1">
      <c r="B47" s="9">
        <v>37.0</v>
      </c>
      <c r="C47" s="33" t="s">
        <v>136</v>
      </c>
      <c r="D47" s="30">
        <v>1.0</v>
      </c>
      <c r="E47" s="31">
        <v>2.66</v>
      </c>
      <c r="F47" s="33" t="s">
        <v>137</v>
      </c>
      <c r="G47" s="33" t="s">
        <v>138</v>
      </c>
    </row>
    <row r="48" ht="15.75" customHeight="1">
      <c r="B48" s="9">
        <v>38.0</v>
      </c>
      <c r="C48" s="35" t="s">
        <v>139</v>
      </c>
      <c r="D48" s="36">
        <v>1.0</v>
      </c>
      <c r="E48" s="37">
        <v>29.0</v>
      </c>
      <c r="F48" s="35" t="s">
        <v>140</v>
      </c>
      <c r="G48" s="35" t="s">
        <v>141</v>
      </c>
      <c r="H48" s="13" t="s">
        <v>142</v>
      </c>
    </row>
    <row r="49" ht="15.75" customHeight="1">
      <c r="B49" s="9">
        <v>39.0</v>
      </c>
      <c r="C49" s="38" t="s">
        <v>143</v>
      </c>
      <c r="D49" s="39">
        <v>1.0</v>
      </c>
      <c r="E49" s="40">
        <v>30.0</v>
      </c>
      <c r="F49" s="41" t="s">
        <v>144</v>
      </c>
      <c r="G49" s="42" t="s">
        <v>145</v>
      </c>
    </row>
    <row r="50" ht="15.75" customHeight="1">
      <c r="B50" s="9">
        <v>40.0</v>
      </c>
      <c r="C50" s="43" t="s">
        <v>146</v>
      </c>
      <c r="D50" s="44">
        <v>1.0</v>
      </c>
      <c r="E50" s="45">
        <f>9.5/10</f>
        <v>0.95</v>
      </c>
      <c r="F50" s="46" t="s">
        <v>147</v>
      </c>
      <c r="G50" s="47" t="s">
        <v>148</v>
      </c>
    </row>
    <row r="51" ht="15.75" customHeight="1">
      <c r="B51" s="1"/>
      <c r="C51" s="1"/>
      <c r="D51" s="48" t="s">
        <v>149</v>
      </c>
      <c r="E51" s="49">
        <f>SUM(E12:E50)</f>
        <v>79.3244</v>
      </c>
      <c r="F51" s="1"/>
      <c r="G51" s="1"/>
    </row>
    <row r="52" ht="15.75" customHeight="1">
      <c r="B52" s="1"/>
      <c r="C52" s="1"/>
      <c r="D52" s="1"/>
      <c r="E52" s="1"/>
      <c r="F52" s="1"/>
      <c r="G52" s="1"/>
    </row>
    <row r="53" ht="15.75" customHeight="1">
      <c r="B53" s="5" t="s">
        <v>150</v>
      </c>
      <c r="C53" s="6"/>
      <c r="D53" s="6"/>
      <c r="E53" s="6"/>
      <c r="F53" s="6"/>
      <c r="G53" s="6"/>
    </row>
    <row r="54" ht="15.75" customHeight="1">
      <c r="B54" s="7" t="s">
        <v>9</v>
      </c>
      <c r="C54" s="7" t="s">
        <v>10</v>
      </c>
      <c r="D54" s="7" t="s">
        <v>11</v>
      </c>
      <c r="E54" s="7" t="s">
        <v>12</v>
      </c>
      <c r="F54" s="8" t="s">
        <v>13</v>
      </c>
      <c r="G54" s="7" t="s">
        <v>14</v>
      </c>
    </row>
    <row r="55" ht="15.75" customHeight="1">
      <c r="B55" s="29">
        <v>1.0</v>
      </c>
      <c r="C55" s="29" t="s">
        <v>151</v>
      </c>
      <c r="D55" s="30">
        <v>4.0</v>
      </c>
      <c r="E55" s="31">
        <f>2.29/200*4</f>
        <v>0.0458</v>
      </c>
      <c r="F55" s="33" t="s">
        <v>152</v>
      </c>
      <c r="G55" s="34" t="s">
        <v>153</v>
      </c>
    </row>
    <row r="56" ht="15.75" customHeight="1">
      <c r="B56" s="50">
        <v>2.0</v>
      </c>
      <c r="C56" s="51" t="s">
        <v>154</v>
      </c>
      <c r="D56" s="50">
        <v>1.0</v>
      </c>
      <c r="E56" s="52">
        <v>9.28</v>
      </c>
      <c r="F56" s="51" t="s">
        <v>155</v>
      </c>
      <c r="G56" s="51" t="s">
        <v>156</v>
      </c>
    </row>
    <row r="57" ht="15.75" customHeight="1">
      <c r="B57" s="43">
        <v>3.0</v>
      </c>
      <c r="C57" s="43" t="s">
        <v>157</v>
      </c>
      <c r="D57" s="44">
        <v>1.0</v>
      </c>
      <c r="E57" s="45">
        <f>9.05/10</f>
        <v>0.905</v>
      </c>
      <c r="F57" s="46" t="s">
        <v>158</v>
      </c>
      <c r="G57" s="46" t="s">
        <v>159</v>
      </c>
    </row>
    <row r="58" ht="15.75" customHeight="1">
      <c r="B58" s="29">
        <v>4.0</v>
      </c>
      <c r="C58" s="29" t="s">
        <v>160</v>
      </c>
      <c r="D58" s="30">
        <v>1.0</v>
      </c>
      <c r="E58" s="31">
        <f>7.7/50</f>
        <v>0.154</v>
      </c>
      <c r="F58" s="33" t="s">
        <v>161</v>
      </c>
      <c r="G58" s="33" t="s">
        <v>162</v>
      </c>
    </row>
    <row r="59" ht="15.75" customHeight="1">
      <c r="B59" s="1"/>
      <c r="C59" s="1"/>
      <c r="D59" s="48" t="s">
        <v>149</v>
      </c>
      <c r="E59" s="49">
        <f>SUM(E55:E58)</f>
        <v>10.3848</v>
      </c>
      <c r="F59" s="1"/>
      <c r="G59" s="1"/>
    </row>
    <row r="60" ht="15.75" customHeight="1">
      <c r="B60" s="1"/>
      <c r="C60" s="1"/>
      <c r="D60" s="48"/>
      <c r="E60" s="53"/>
      <c r="F60" s="1"/>
      <c r="G60" s="1"/>
    </row>
    <row r="61" ht="15.75" customHeight="1">
      <c r="B61" s="5" t="s">
        <v>163</v>
      </c>
      <c r="C61" s="6"/>
      <c r="D61" s="54"/>
      <c r="E61" s="54"/>
      <c r="F61" s="6"/>
      <c r="G61" s="6"/>
    </row>
    <row r="62" ht="15.75" customHeight="1">
      <c r="B62" s="7" t="s">
        <v>9</v>
      </c>
      <c r="C62" s="7" t="s">
        <v>10</v>
      </c>
      <c r="D62" s="7" t="s">
        <v>11</v>
      </c>
      <c r="E62" s="7"/>
      <c r="F62" s="8" t="s">
        <v>13</v>
      </c>
      <c r="G62" s="7" t="s">
        <v>14</v>
      </c>
    </row>
    <row r="63" ht="15.75" customHeight="1">
      <c r="B63" s="29">
        <v>1.0</v>
      </c>
      <c r="C63" s="29" t="s">
        <v>164</v>
      </c>
      <c r="D63" s="29">
        <v>1.0</v>
      </c>
      <c r="E63" s="55">
        <f>8.54/200</f>
        <v>0.0427</v>
      </c>
      <c r="F63" s="56" t="s">
        <v>165</v>
      </c>
      <c r="G63" s="33" t="s">
        <v>166</v>
      </c>
    </row>
    <row r="64" ht="15.75" customHeight="1">
      <c r="B64" s="29">
        <v>2.0</v>
      </c>
      <c r="C64" s="29" t="s">
        <v>167</v>
      </c>
      <c r="D64" s="29" t="s">
        <v>168</v>
      </c>
      <c r="E64" s="55">
        <f>8.95/10</f>
        <v>0.895</v>
      </c>
      <c r="F64" s="56" t="s">
        <v>169</v>
      </c>
      <c r="G64" s="33" t="s">
        <v>170</v>
      </c>
    </row>
    <row r="65" ht="15.75" customHeight="1">
      <c r="B65" s="29">
        <v>3.0</v>
      </c>
      <c r="C65" s="29" t="s">
        <v>171</v>
      </c>
      <c r="D65" s="29" t="s">
        <v>172</v>
      </c>
      <c r="E65" s="55">
        <f>4.47/20</f>
        <v>0.2235</v>
      </c>
      <c r="F65" s="56" t="s">
        <v>173</v>
      </c>
      <c r="G65" s="33" t="s">
        <v>174</v>
      </c>
    </row>
    <row r="66" ht="15.75" customHeight="1">
      <c r="B66" s="29">
        <v>4.0</v>
      </c>
      <c r="C66" s="29" t="s">
        <v>175</v>
      </c>
      <c r="D66" s="29">
        <v>1.0</v>
      </c>
      <c r="E66" s="55">
        <v>3.0</v>
      </c>
      <c r="F66" s="56" t="s">
        <v>176</v>
      </c>
      <c r="G66" s="34" t="s">
        <v>177</v>
      </c>
    </row>
    <row r="67" ht="15.75" customHeight="1">
      <c r="B67" s="29">
        <v>5.0</v>
      </c>
      <c r="C67" s="29" t="s">
        <v>178</v>
      </c>
      <c r="D67" s="29">
        <v>1.0</v>
      </c>
      <c r="E67" s="55">
        <f>8/2</f>
        <v>4</v>
      </c>
      <c r="F67" s="56" t="s">
        <v>179</v>
      </c>
      <c r="G67" s="57" t="s">
        <v>180</v>
      </c>
      <c r="H67" s="13" t="s">
        <v>181</v>
      </c>
    </row>
    <row r="68" ht="15.75" customHeight="1">
      <c r="B68" s="29">
        <v>6.0</v>
      </c>
      <c r="C68" s="29" t="s">
        <v>182</v>
      </c>
      <c r="D68" s="29">
        <v>1.0</v>
      </c>
      <c r="E68" s="55">
        <f>5.96</f>
        <v>5.96</v>
      </c>
      <c r="F68" s="56" t="s">
        <v>183</v>
      </c>
      <c r="G68" s="58" t="s">
        <v>184</v>
      </c>
    </row>
    <row r="69" ht="15.75" customHeight="1">
      <c r="B69" s="1"/>
      <c r="C69" s="1"/>
      <c r="D69" s="59" t="s">
        <v>185</v>
      </c>
      <c r="E69" s="49">
        <f>SUM(E63:E68)</f>
        <v>14.1212</v>
      </c>
      <c r="F69" s="1"/>
      <c r="G69" s="1"/>
    </row>
    <row r="70" ht="15.75" customHeight="1">
      <c r="B70" s="1"/>
      <c r="C70" s="1"/>
      <c r="D70" s="1"/>
      <c r="E70" s="1"/>
      <c r="F70" s="1"/>
      <c r="G70" s="1"/>
    </row>
    <row r="71" ht="15.75" customHeight="1">
      <c r="B71" s="1"/>
      <c r="C71" s="1"/>
      <c r="D71" s="1"/>
      <c r="E71" s="1"/>
      <c r="F71" s="1"/>
      <c r="G71" s="1"/>
    </row>
    <row r="72" ht="15.75" customHeight="1">
      <c r="B72" s="1"/>
      <c r="C72" s="1"/>
      <c r="D72" s="60" t="s">
        <v>185</v>
      </c>
      <c r="E72" s="61">
        <f>E69+E59+E51</f>
        <v>103.8304</v>
      </c>
      <c r="F72" s="1"/>
      <c r="G72" s="1"/>
    </row>
    <row r="73" ht="15.75" customHeight="1">
      <c r="B73" s="1"/>
      <c r="C73" s="1"/>
      <c r="D73" s="1"/>
      <c r="E73" s="1"/>
      <c r="F73" s="1"/>
      <c r="G73" s="1"/>
    </row>
    <row r="74" ht="15.75" customHeight="1">
      <c r="B74" s="1"/>
      <c r="C74" s="1"/>
      <c r="D74" s="1"/>
      <c r="E74" s="1"/>
      <c r="F74" s="1"/>
      <c r="G74" s="1"/>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43"/>
    <hyperlink r:id="rId2" ref="G46"/>
    <hyperlink r:id="rId3" ref="G50"/>
    <hyperlink r:id="rId4" ref="G55"/>
    <hyperlink r:id="rId5" ref="G66"/>
    <hyperlink r:id="rId6" ref="G67"/>
    <hyperlink r:id="rId7" ref="G68"/>
  </hyperlinks>
  <printOptions/>
  <pageMargins bottom="0.75" footer="0.0" header="0.0" left="0.7" right="0.7" top="0.75"/>
  <pageSetup orientation="landscape"/>
  <drawing r:id="rId8"/>
</worksheet>
</file>