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Assignment\"/>
    </mc:Choice>
  </mc:AlternateContent>
  <bookViews>
    <workbookView xWindow="0" yWindow="0" windowWidth="20490" windowHeight="7620" tabRatio="35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" l="1"/>
  <c r="AM16" i="1"/>
  <c r="AN16" i="1"/>
  <c r="AL15" i="1"/>
  <c r="AM15" i="1"/>
  <c r="AN15" i="1"/>
  <c r="AL14" i="1"/>
  <c r="AM14" i="1"/>
  <c r="AN14" i="1"/>
  <c r="AL13" i="1"/>
  <c r="AM13" i="1"/>
  <c r="AN13" i="1"/>
  <c r="AN6" i="1"/>
  <c r="AN7" i="1"/>
  <c r="AN8" i="1"/>
  <c r="AN9" i="1"/>
  <c r="AN10" i="1"/>
  <c r="AN11" i="1"/>
  <c r="AN12" i="1"/>
  <c r="AN5" i="1"/>
  <c r="AM6" i="1"/>
  <c r="AM7" i="1"/>
  <c r="AM8" i="1"/>
  <c r="AM9" i="1"/>
  <c r="AM10" i="1"/>
  <c r="AM11" i="1"/>
  <c r="AM12" i="1"/>
  <c r="AM5" i="1"/>
  <c r="AL6" i="1"/>
  <c r="AL7" i="1"/>
  <c r="AL8" i="1"/>
  <c r="AL9" i="1"/>
  <c r="AL10" i="1"/>
  <c r="AL11" i="1"/>
  <c r="AL12" i="1"/>
  <c r="AL5" i="1"/>
  <c r="AD18" i="1"/>
  <c r="AD17" i="1"/>
  <c r="AC18" i="1"/>
  <c r="AG6" i="1"/>
  <c r="AG7" i="1"/>
  <c r="AG8" i="1"/>
  <c r="AG18" i="1" s="1"/>
  <c r="AG9" i="1"/>
  <c r="AG10" i="1"/>
  <c r="AG11" i="1"/>
  <c r="AG12" i="1"/>
  <c r="AG13" i="1"/>
  <c r="AG14" i="1"/>
  <c r="AG15" i="1"/>
  <c r="AG16" i="1"/>
  <c r="AG5" i="1"/>
  <c r="AG19" i="1" s="1"/>
  <c r="AF6" i="1"/>
  <c r="AF7" i="1"/>
  <c r="AF18" i="1" s="1"/>
  <c r="AF8" i="1"/>
  <c r="AF9" i="1"/>
  <c r="AF10" i="1"/>
  <c r="AF11" i="1"/>
  <c r="AF12" i="1"/>
  <c r="AF13" i="1"/>
  <c r="AF14" i="1"/>
  <c r="AF15" i="1"/>
  <c r="AF16" i="1"/>
  <c r="AF5" i="1"/>
  <c r="AF19" i="1" s="1"/>
  <c r="AG17" i="1" l="1"/>
  <c r="AF17" i="1"/>
  <c r="AE6" i="1"/>
  <c r="AE7" i="1"/>
  <c r="AE8" i="1"/>
  <c r="AE9" i="1"/>
  <c r="AE10" i="1"/>
  <c r="AE11" i="1"/>
  <c r="AE12" i="1"/>
  <c r="AE13" i="1"/>
  <c r="AE14" i="1"/>
  <c r="AE15" i="1"/>
  <c r="AE16" i="1"/>
  <c r="AE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1" i="1"/>
  <c r="Y21" i="1"/>
  <c r="Z21" i="1"/>
  <c r="V22" i="1"/>
  <c r="W22" i="1"/>
  <c r="V23" i="1"/>
  <c r="W23" i="1"/>
  <c r="Z22" i="1" l="1"/>
  <c r="Y23" i="1"/>
  <c r="AE19" i="1"/>
  <c r="AE18" i="1"/>
  <c r="AE17" i="1"/>
  <c r="Z23" i="1"/>
  <c r="Y22" i="1"/>
  <c r="X22" i="1"/>
  <c r="X23" i="1"/>
  <c r="D14" i="1" l="1"/>
  <c r="S6" i="1" l="1"/>
  <c r="S7" i="1"/>
  <c r="S8" i="1"/>
  <c r="S9" i="1"/>
  <c r="S10" i="1"/>
  <c r="S5" i="1"/>
  <c r="R6" i="1"/>
  <c r="R7" i="1"/>
  <c r="R8" i="1"/>
  <c r="R9" i="1"/>
  <c r="R10" i="1"/>
  <c r="R5" i="1"/>
  <c r="Q6" i="1"/>
  <c r="Q7" i="1"/>
  <c r="Q8" i="1"/>
  <c r="Q9" i="1"/>
  <c r="Q10" i="1"/>
  <c r="Q5" i="1"/>
  <c r="C11" i="1"/>
  <c r="E8" i="1"/>
  <c r="D10" i="1"/>
  <c r="D9" i="1"/>
  <c r="D8" i="1"/>
  <c r="D7" i="1"/>
  <c r="D6" i="1"/>
  <c r="D5" i="1"/>
  <c r="F8" i="1" l="1"/>
  <c r="R11" i="1"/>
  <c r="D11" i="1"/>
  <c r="D13" i="1" s="1"/>
  <c r="Q11" i="1"/>
  <c r="S11" i="1"/>
  <c r="E6" i="1"/>
  <c r="F6" i="1" s="1"/>
  <c r="E10" i="1"/>
  <c r="F10" i="1" s="1"/>
  <c r="E9" i="1"/>
  <c r="F9" i="1" s="1"/>
  <c r="E5" i="1"/>
  <c r="F5" i="1" s="1"/>
  <c r="E7" i="1"/>
  <c r="F7" i="1" s="1"/>
  <c r="F11" i="1" l="1"/>
  <c r="E11" i="1"/>
  <c r="E12" i="1" s="1"/>
  <c r="L12" i="1"/>
  <c r="K12" i="1"/>
  <c r="G7" i="1" l="1"/>
  <c r="H7" i="1" s="1"/>
  <c r="G6" i="1"/>
  <c r="H6" i="1" s="1"/>
  <c r="G8" i="1"/>
  <c r="H8" i="1" s="1"/>
  <c r="G10" i="1"/>
  <c r="H10" i="1" s="1"/>
  <c r="G5" i="1"/>
  <c r="H5" i="1" s="1"/>
  <c r="G9" i="1"/>
  <c r="H9" i="1" s="1"/>
  <c r="AK16" i="1"/>
  <c r="AK15" i="1"/>
  <c r="AK14" i="1"/>
  <c r="AK13" i="1"/>
  <c r="AJ16" i="1"/>
  <c r="AJ15" i="1"/>
  <c r="AJ14" i="1"/>
  <c r="AJ13" i="1"/>
  <c r="AD19" i="1"/>
  <c r="AC19" i="1"/>
  <c r="AC17" i="1"/>
  <c r="L15" i="1"/>
  <c r="K15" i="1"/>
  <c r="H11" i="1" l="1"/>
  <c r="L14" i="1"/>
  <c r="K14" i="1"/>
  <c r="L13" i="1"/>
  <c r="K13" i="1"/>
  <c r="L11" i="1"/>
  <c r="K11" i="1"/>
  <c r="O7" i="1" l="1"/>
  <c r="P7" i="1" s="1"/>
  <c r="O10" i="1"/>
  <c r="P10" i="1" s="1"/>
  <c r="O6" i="1"/>
  <c r="P6" i="1" s="1"/>
  <c r="O9" i="1"/>
  <c r="P9" i="1" s="1"/>
  <c r="O5" i="1"/>
  <c r="O8" i="1"/>
  <c r="P8" i="1" s="1"/>
  <c r="M10" i="1"/>
  <c r="N10" i="1" s="1"/>
  <c r="M6" i="1"/>
  <c r="N6" i="1" s="1"/>
  <c r="M9" i="1"/>
  <c r="N9" i="1" s="1"/>
  <c r="M5" i="1"/>
  <c r="M8" i="1"/>
  <c r="N8" i="1" s="1"/>
  <c r="M7" i="1"/>
  <c r="N7" i="1" s="1"/>
  <c r="N5" i="1" l="1"/>
  <c r="N11" i="1" s="1"/>
  <c r="M11" i="1"/>
  <c r="O11" i="1"/>
  <c r="P5" i="1"/>
  <c r="P11" i="1" s="1"/>
</calcChain>
</file>

<file path=xl/sharedStrings.xml><?xml version="1.0" encoding="utf-8"?>
<sst xmlns="http://schemas.openxmlformats.org/spreadsheetml/2006/main" count="60" uniqueCount="42">
  <si>
    <t>Height (cm)</t>
  </si>
  <si>
    <t>150-156</t>
  </si>
  <si>
    <t>157-163</t>
  </si>
  <si>
    <t>164-170</t>
  </si>
  <si>
    <t>171-177</t>
  </si>
  <si>
    <t>178-184</t>
  </si>
  <si>
    <t>185-191</t>
  </si>
  <si>
    <t>Vehicle model</t>
  </si>
  <si>
    <t>Q2</t>
  </si>
  <si>
    <t>Q3</t>
  </si>
  <si>
    <t>Q4</t>
  </si>
  <si>
    <t>Q5</t>
  </si>
  <si>
    <t>Q6</t>
  </si>
  <si>
    <t>SUM</t>
  </si>
  <si>
    <t>Average (Mean)</t>
  </si>
  <si>
    <t>MODE</t>
  </si>
  <si>
    <t>MEDIAN</t>
  </si>
  <si>
    <t>COUNT</t>
  </si>
  <si>
    <t>Mileage (x)</t>
  </si>
  <si>
    <t>Price (y)</t>
  </si>
  <si>
    <t>xy</t>
  </si>
  <si>
    <t>Mid-point of Height (x)</t>
  </si>
  <si>
    <t>No of People (f)</t>
  </si>
  <si>
    <t>f*x</t>
  </si>
  <si>
    <r>
      <t>x-</t>
    </r>
    <r>
      <rPr>
        <sz val="11"/>
        <color rgb="FF000000"/>
        <rFont val="Symbol"/>
        <family val="1"/>
        <charset val="2"/>
      </rPr>
      <t>m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</si>
  <si>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 xml:space="preserve"> = 1023/6</t>
    </r>
  </si>
  <si>
    <r>
      <t>(x-</t>
    </r>
    <r>
      <rPr>
        <sz val="11"/>
        <color rgb="FF000000"/>
        <rFont val="Symbol"/>
        <family val="1"/>
        <charset val="2"/>
      </rPr>
      <t>m)</t>
    </r>
    <r>
      <rPr>
        <sz val="11"/>
        <color rgb="FF000000"/>
        <rFont val="Arial Black"/>
        <family val="2"/>
      </rPr>
      <t>²</t>
    </r>
  </si>
  <si>
    <t>x*y</t>
  </si>
  <si>
    <r>
      <t>x</t>
    </r>
    <r>
      <rPr>
        <sz val="11"/>
        <color rgb="FF000000"/>
        <rFont val="Arial Black"/>
        <family val="2"/>
      </rPr>
      <t>²</t>
    </r>
  </si>
  <si>
    <r>
      <t>y</t>
    </r>
    <r>
      <rPr>
        <sz val="11"/>
        <color rgb="FF000000"/>
        <rFont val="Arial Black"/>
        <family val="2"/>
      </rPr>
      <t>²</t>
    </r>
  </si>
  <si>
    <t>x</t>
  </si>
  <si>
    <t>y</t>
  </si>
  <si>
    <t>Temperature (centigrade) (x)</t>
  </si>
  <si>
    <t>Ice Cream Sales ($) (y)</t>
  </si>
  <si>
    <t>Hours spent in gym (x)</t>
  </si>
  <si>
    <t>Weight loss in Kg (y)</t>
  </si>
  <si>
    <r>
      <t>f*x</t>
    </r>
    <r>
      <rPr>
        <sz val="11"/>
        <color rgb="FF000000"/>
        <rFont val="Arial Black"/>
        <family val="2"/>
      </rPr>
      <t>²</t>
    </r>
  </si>
  <si>
    <t>x-</t>
  </si>
  <si>
    <r>
      <t>(x-   )</t>
    </r>
    <r>
      <rPr>
        <sz val="11"/>
        <color rgb="FF000000"/>
        <rFont val="Arial Black"/>
        <family val="2"/>
      </rPr>
      <t>²</t>
    </r>
  </si>
  <si>
    <r>
      <t>(y-   )</t>
    </r>
    <r>
      <rPr>
        <sz val="11"/>
        <color rgb="FF000000"/>
        <rFont val="Arial Black"/>
        <family val="2"/>
      </rPr>
      <t>²</t>
    </r>
  </si>
  <si>
    <t>(y-   )</t>
  </si>
  <si>
    <t>riting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</si>
</sst>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000000"/>
      <name val="Arial Black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1" fillId="0" borderId="1" xfId="0" applyFont="1" applyBorder="1"/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6" fillId="0" borderId="0" xfId="0" applyFont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7" xfId="0" applyBorder="1"/>
    <xf numFmtId="0" fontId="1" fillId="5" borderId="8" xfId="0" applyFont="1" applyFill="1" applyBorder="1"/>
    <xf numFmtId="0" fontId="3" fillId="5" borderId="8" xfId="0" applyFont="1" applyFill="1" applyBorder="1" applyAlignment="1">
      <alignment horizontal="right" vertical="center" wrapText="1"/>
    </xf>
    <xf numFmtId="0" fontId="0" fillId="0" borderId="8" xfId="0" applyBorder="1"/>
    <xf numFmtId="0" fontId="3" fillId="5" borderId="9" xfId="0" applyFont="1" applyFill="1" applyBorder="1" applyAlignment="1">
      <alignment horizontal="right" vertical="center" wrapText="1"/>
    </xf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13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DAF-494D-B251-A2506B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6015"/>
        <c:axId val="2031518463"/>
      </c:scatterChart>
      <c:valAx>
        <c:axId val="158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8463"/>
        <c:crosses val="autoZero"/>
        <c:crossBetween val="midCat"/>
      </c:valAx>
      <c:valAx>
        <c:axId val="20315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Sheet1!$AD$4</c:f>
              <c:strCache>
                <c:ptCount val="1"/>
                <c:pt idx="0">
                  <c:v>Ice Cream Sales ($)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Sheet1!$AC$5:$AC$16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Sheet1!$AD$5:$AD$16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475-B34B-C16542C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04191"/>
        <c:axId val="1660304607"/>
      </c:scatterChart>
      <c:valAx>
        <c:axId val="16603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607"/>
        <c:crosses val="autoZero"/>
        <c:crossBetween val="midCat"/>
      </c:valAx>
      <c:valAx>
        <c:axId val="16603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Weight loss in Kg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Sheet1!$AJ$5:$AJ$12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80</c:v>
                </c:pt>
                <c:pt idx="3">
                  <c:v>90</c:v>
                </c:pt>
                <c:pt idx="4">
                  <c:v>60</c:v>
                </c:pt>
                <c:pt idx="5">
                  <c:v>50</c:v>
                </c:pt>
                <c:pt idx="6">
                  <c:v>25</c:v>
                </c:pt>
                <c:pt idx="7">
                  <c:v>40</c:v>
                </c:pt>
              </c:numCache>
            </c:numRef>
          </c:xVal>
          <c:yVal>
            <c:numRef>
              <c:f>Sheet1!$AK$5:$AK$12</c:f>
              <c:numCache>
                <c:formatCode>General</c:formatCode>
                <c:ptCount val="8"/>
                <c:pt idx="0">
                  <c:v>15</c:v>
                </c:pt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4E49-95D9-855640E77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96288"/>
        <c:axId val="741392544"/>
      </c:scatterChart>
      <c:valAx>
        <c:axId val="7413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 in Gym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92544"/>
        <c:crosses val="autoZero"/>
        <c:crossBetween val="midCat"/>
      </c:valAx>
      <c:valAx>
        <c:axId val="741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loss in kgs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190500</xdr:rowOff>
    </xdr:from>
    <xdr:to>
      <xdr:col>19</xdr:col>
      <xdr:colOff>323850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19</xdr:row>
      <xdr:rowOff>161924</xdr:rowOff>
    </xdr:from>
    <xdr:to>
      <xdr:col>33</xdr:col>
      <xdr:colOff>266700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18</xdr:row>
      <xdr:rowOff>19050</xdr:rowOff>
    </xdr:from>
    <xdr:to>
      <xdr:col>37</xdr:col>
      <xdr:colOff>9525</xdr:colOff>
      <xdr:row>31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171450</xdr:colOff>
      <xdr:row>3</xdr:row>
      <xdr:rowOff>314325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562975" y="895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562975" y="895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¯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171450</xdr:colOff>
      <xdr:row>3</xdr:row>
      <xdr:rowOff>314325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562975" y="895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562975" y="895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¯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3</xdr:row>
      <xdr:rowOff>304800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782175" y="8858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ba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782175" y="8858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¯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3</xdr:row>
      <xdr:rowOff>304800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782175" y="8858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ba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782175" y="8858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¯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3"/>
  <sheetViews>
    <sheetView tabSelected="1" topLeftCell="Z1" workbookViewId="0">
      <selection activeCell="AI4" sqref="AI4:AN14"/>
    </sheetView>
  </sheetViews>
  <sheetFormatPr defaultRowHeight="15" x14ac:dyDescent="0.25"/>
  <cols>
    <col min="4" max="4" width="11.140625" customWidth="1"/>
    <col min="5" max="5" width="11.5703125" bestFit="1" customWidth="1"/>
    <col min="6" max="6" width="11.5703125" customWidth="1"/>
    <col min="7" max="7" width="12.28515625" bestFit="1" customWidth="1"/>
    <col min="10" max="10" width="15.28515625" bestFit="1" customWidth="1"/>
    <col min="15" max="15" width="12.28515625" bestFit="1" customWidth="1"/>
    <col min="16" max="16" width="11.5703125" bestFit="1" customWidth="1"/>
    <col min="21" max="21" width="15.42578125" bestFit="1" customWidth="1"/>
    <col min="28" max="28" width="15.42578125" bestFit="1" customWidth="1"/>
    <col min="34" max="34" width="15.42578125" customWidth="1"/>
    <col min="35" max="35" width="15.42578125" bestFit="1" customWidth="1"/>
    <col min="36" max="36" width="18.140625" bestFit="1" customWidth="1"/>
    <col min="37" max="37" width="16.140625" bestFit="1" customWidth="1"/>
  </cols>
  <sheetData>
    <row r="2" spans="1:40" x14ac:dyDescent="0.25">
      <c r="B2" t="s">
        <v>8</v>
      </c>
      <c r="K2" t="s">
        <v>9</v>
      </c>
      <c r="U2" t="s">
        <v>10</v>
      </c>
      <c r="AC2" t="s">
        <v>11</v>
      </c>
      <c r="AJ2" t="s">
        <v>12</v>
      </c>
    </row>
    <row r="3" spans="1:40" ht="15.75" thickBot="1" x14ac:dyDescent="0.3"/>
    <row r="4" spans="1:40" ht="60" x14ac:dyDescent="0.25">
      <c r="B4" s="14" t="s">
        <v>0</v>
      </c>
      <c r="C4" s="15" t="s">
        <v>22</v>
      </c>
      <c r="D4" s="15" t="s">
        <v>21</v>
      </c>
      <c r="E4" s="15" t="s">
        <v>23</v>
      </c>
      <c r="F4" s="15" t="s">
        <v>36</v>
      </c>
      <c r="G4" s="15" t="s">
        <v>24</v>
      </c>
      <c r="H4" s="16" t="s">
        <v>26</v>
      </c>
      <c r="K4" s="5" t="s">
        <v>30</v>
      </c>
      <c r="L4" s="6" t="s">
        <v>31</v>
      </c>
      <c r="M4" s="6" t="s">
        <v>37</v>
      </c>
      <c r="N4" s="6" t="s">
        <v>38</v>
      </c>
      <c r="O4" s="6" t="s">
        <v>40</v>
      </c>
      <c r="P4" s="6" t="s">
        <v>39</v>
      </c>
      <c r="Q4" s="6" t="s">
        <v>27</v>
      </c>
      <c r="R4" s="6" t="s">
        <v>28</v>
      </c>
      <c r="S4" s="7" t="s">
        <v>29</v>
      </c>
      <c r="U4" s="31" t="s">
        <v>7</v>
      </c>
      <c r="V4" s="32" t="s">
        <v>18</v>
      </c>
      <c r="W4" s="32" t="s">
        <v>19</v>
      </c>
      <c r="X4" s="32" t="s">
        <v>20</v>
      </c>
      <c r="Y4" s="32" t="s">
        <v>28</v>
      </c>
      <c r="Z4" s="33" t="s">
        <v>29</v>
      </c>
      <c r="AC4" s="3" t="s">
        <v>32</v>
      </c>
      <c r="AD4" s="3" t="s">
        <v>33</v>
      </c>
      <c r="AE4" s="3" t="s">
        <v>27</v>
      </c>
      <c r="AF4" s="3" t="s">
        <v>28</v>
      </c>
      <c r="AG4" s="3" t="s">
        <v>29</v>
      </c>
      <c r="AJ4" s="44" t="s">
        <v>34</v>
      </c>
      <c r="AK4" s="44" t="s">
        <v>35</v>
      </c>
      <c r="AL4" s="3" t="s">
        <v>27</v>
      </c>
      <c r="AM4" s="3" t="s">
        <v>28</v>
      </c>
      <c r="AN4" s="3" t="s">
        <v>29</v>
      </c>
    </row>
    <row r="5" spans="1:40" x14ac:dyDescent="0.25">
      <c r="B5" s="17" t="s">
        <v>1</v>
      </c>
      <c r="C5" s="1">
        <v>2</v>
      </c>
      <c r="D5" s="1">
        <f>(150+156)/2</f>
        <v>153</v>
      </c>
      <c r="E5" s="1">
        <f>C5*D5</f>
        <v>306</v>
      </c>
      <c r="F5" s="1">
        <f>D5*E5</f>
        <v>46818</v>
      </c>
      <c r="G5" s="1">
        <f>D5-E12</f>
        <v>-18.735294117647072</v>
      </c>
      <c r="H5" s="9">
        <f t="shared" ref="H5:H10" si="0">G5*G5</f>
        <v>351.01124567474096</v>
      </c>
      <c r="K5" s="8">
        <v>7</v>
      </c>
      <c r="L5" s="1">
        <v>24</v>
      </c>
      <c r="M5" s="1">
        <f>K5-K13</f>
        <v>-22.5</v>
      </c>
      <c r="N5" s="1">
        <f>M5*M5</f>
        <v>506.25</v>
      </c>
      <c r="O5" s="1">
        <f>L5-L13</f>
        <v>-23.166666666666664</v>
      </c>
      <c r="P5" s="1">
        <f>O5*O5</f>
        <v>536.69444444444434</v>
      </c>
      <c r="Q5" s="1">
        <f t="shared" ref="Q5:Q10" si="1">K5*L5</f>
        <v>168</v>
      </c>
      <c r="R5" s="1">
        <f t="shared" ref="R5:S10" si="2">K5*K5</f>
        <v>49</v>
      </c>
      <c r="S5" s="9">
        <f t="shared" si="2"/>
        <v>576</v>
      </c>
      <c r="U5" s="8">
        <v>1</v>
      </c>
      <c r="V5" s="1">
        <v>19</v>
      </c>
      <c r="W5" s="1">
        <v>14.94</v>
      </c>
      <c r="X5" s="1">
        <f t="shared" ref="X5:X21" si="3">V5*W5</f>
        <v>283.86</v>
      </c>
      <c r="Y5" s="1">
        <f t="shared" ref="Y5:Y21" si="4">V5^2</f>
        <v>361</v>
      </c>
      <c r="Z5" s="9">
        <f t="shared" ref="Z5:Z21" si="5">W5^2</f>
        <v>223.20359999999999</v>
      </c>
      <c r="AC5" s="2">
        <v>14.2</v>
      </c>
      <c r="AD5" s="2">
        <v>215</v>
      </c>
      <c r="AE5" s="2">
        <f>AC5*AD5</f>
        <v>3053</v>
      </c>
      <c r="AF5" s="2">
        <f>AC5*AC5</f>
        <v>201.64</v>
      </c>
      <c r="AG5" s="2">
        <f>AD5*AD5</f>
        <v>46225</v>
      </c>
      <c r="AJ5" s="45">
        <v>100</v>
      </c>
      <c r="AK5" s="45">
        <v>15</v>
      </c>
      <c r="AL5" s="46">
        <f>AJ5*AK5</f>
        <v>1500</v>
      </c>
      <c r="AM5" s="46">
        <f>AJ5*AJ5</f>
        <v>10000</v>
      </c>
      <c r="AN5" s="46">
        <f>AK5*AK5</f>
        <v>225</v>
      </c>
    </row>
    <row r="6" spans="1:40" x14ac:dyDescent="0.25">
      <c r="B6" s="17" t="s">
        <v>2</v>
      </c>
      <c r="C6" s="1">
        <v>14</v>
      </c>
      <c r="D6" s="1">
        <f>(157+163)/2</f>
        <v>160</v>
      </c>
      <c r="E6" s="1">
        <f t="shared" ref="E6:E10" si="6">C6*D6</f>
        <v>2240</v>
      </c>
      <c r="F6" s="1">
        <f t="shared" ref="F6:F10" si="7">D6*E6</f>
        <v>358400</v>
      </c>
      <c r="G6" s="1">
        <f>D6-E12</f>
        <v>-11.735294117647072</v>
      </c>
      <c r="H6" s="9">
        <f t="shared" si="0"/>
        <v>137.71712802768198</v>
      </c>
      <c r="K6" s="8">
        <v>14</v>
      </c>
      <c r="L6" s="1">
        <v>34</v>
      </c>
      <c r="M6" s="1">
        <f>K6-K13</f>
        <v>-15.5</v>
      </c>
      <c r="N6" s="1">
        <f t="shared" ref="N6:N10" si="8">M6*M6</f>
        <v>240.25</v>
      </c>
      <c r="O6" s="1">
        <f>L6-L13</f>
        <v>-13.166666666666664</v>
      </c>
      <c r="P6" s="1">
        <f>O6*O6</f>
        <v>173.36111111111106</v>
      </c>
      <c r="Q6" s="1">
        <f t="shared" si="1"/>
        <v>476</v>
      </c>
      <c r="R6" s="1">
        <f t="shared" si="2"/>
        <v>196</v>
      </c>
      <c r="S6" s="9">
        <f t="shared" si="2"/>
        <v>1156</v>
      </c>
      <c r="U6" s="8">
        <v>2</v>
      </c>
      <c r="V6" s="1">
        <v>19</v>
      </c>
      <c r="W6" s="1">
        <v>14.8</v>
      </c>
      <c r="X6" s="1">
        <f t="shared" si="3"/>
        <v>281.2</v>
      </c>
      <c r="Y6" s="1">
        <f t="shared" si="4"/>
        <v>361</v>
      </c>
      <c r="Z6" s="9">
        <f t="shared" si="5"/>
        <v>219.04000000000002</v>
      </c>
      <c r="AC6" s="2">
        <v>16.399999999999999</v>
      </c>
      <c r="AD6" s="2">
        <v>325</v>
      </c>
      <c r="AE6" s="2">
        <f t="shared" ref="AE6:AE16" si="9">AC6*AD6</f>
        <v>5329.9999999999991</v>
      </c>
      <c r="AF6" s="2">
        <f t="shared" ref="AF6:AF16" si="10">AC6*AC6</f>
        <v>268.95999999999998</v>
      </c>
      <c r="AG6" s="2">
        <f t="shared" ref="AG6:AG16" si="11">AD6*AD6</f>
        <v>105625</v>
      </c>
      <c r="AJ6" s="45">
        <v>75</v>
      </c>
      <c r="AK6" s="45">
        <v>11</v>
      </c>
      <c r="AL6" s="46">
        <f t="shared" ref="AL6:AL12" si="12">AJ6*AK6</f>
        <v>825</v>
      </c>
      <c r="AM6" s="46">
        <f t="shared" ref="AM6:AM12" si="13">AJ6*AJ6</f>
        <v>5625</v>
      </c>
      <c r="AN6" s="46">
        <f t="shared" ref="AN6:AN12" si="14">AK6*AK6</f>
        <v>121</v>
      </c>
    </row>
    <row r="7" spans="1:40" x14ac:dyDescent="0.25">
      <c r="B7" s="17" t="s">
        <v>3</v>
      </c>
      <c r="C7" s="1">
        <v>15</v>
      </c>
      <c r="D7" s="1">
        <f>(164+170)/2</f>
        <v>167</v>
      </c>
      <c r="E7" s="1">
        <f t="shared" si="6"/>
        <v>2505</v>
      </c>
      <c r="F7" s="1">
        <f t="shared" si="7"/>
        <v>418335</v>
      </c>
      <c r="G7" s="1">
        <f>D7-E12</f>
        <v>-4.7352941176470722</v>
      </c>
      <c r="H7" s="9">
        <f t="shared" si="0"/>
        <v>22.423010380622966</v>
      </c>
      <c r="K7" s="8">
        <v>24</v>
      </c>
      <c r="L7" s="1">
        <v>45</v>
      </c>
      <c r="M7" s="1">
        <f>K7-K13</f>
        <v>-5.5</v>
      </c>
      <c r="N7" s="1">
        <f t="shared" si="8"/>
        <v>30.25</v>
      </c>
      <c r="O7" s="1">
        <f>L7-L13</f>
        <v>-2.1666666666666643</v>
      </c>
      <c r="P7" s="1">
        <f t="shared" ref="P7:P10" si="15">O7*O7</f>
        <v>4.694444444444434</v>
      </c>
      <c r="Q7" s="1">
        <f t="shared" si="1"/>
        <v>1080</v>
      </c>
      <c r="R7" s="1">
        <f t="shared" si="2"/>
        <v>576</v>
      </c>
      <c r="S7" s="9">
        <f t="shared" si="2"/>
        <v>2025</v>
      </c>
      <c r="U7" s="8">
        <v>3</v>
      </c>
      <c r="V7" s="1">
        <v>20</v>
      </c>
      <c r="W7" s="1">
        <v>24.76</v>
      </c>
      <c r="X7" s="1">
        <f t="shared" si="3"/>
        <v>495.20000000000005</v>
      </c>
      <c r="Y7" s="1">
        <f t="shared" si="4"/>
        <v>400</v>
      </c>
      <c r="Z7" s="9">
        <f t="shared" si="5"/>
        <v>613.05760000000009</v>
      </c>
      <c r="AC7" s="2">
        <v>11.9</v>
      </c>
      <c r="AD7" s="2">
        <v>185</v>
      </c>
      <c r="AE7" s="2">
        <f t="shared" si="9"/>
        <v>2201.5</v>
      </c>
      <c r="AF7" s="2">
        <f t="shared" si="10"/>
        <v>141.61000000000001</v>
      </c>
      <c r="AG7" s="2">
        <f t="shared" si="11"/>
        <v>34225</v>
      </c>
      <c r="AJ7" s="45">
        <v>80</v>
      </c>
      <c r="AK7" s="45">
        <v>15</v>
      </c>
      <c r="AL7" s="46">
        <f t="shared" si="12"/>
        <v>1200</v>
      </c>
      <c r="AM7" s="46">
        <f t="shared" si="13"/>
        <v>6400</v>
      </c>
      <c r="AN7" s="46">
        <f t="shared" si="14"/>
        <v>225</v>
      </c>
    </row>
    <row r="8" spans="1:40" x14ac:dyDescent="0.25">
      <c r="B8" s="17" t="s">
        <v>4</v>
      </c>
      <c r="C8" s="1">
        <v>20</v>
      </c>
      <c r="D8" s="1">
        <f>(171+177)/2</f>
        <v>174</v>
      </c>
      <c r="E8" s="1">
        <f t="shared" si="6"/>
        <v>3480</v>
      </c>
      <c r="F8" s="1">
        <f t="shared" si="7"/>
        <v>605520</v>
      </c>
      <c r="G8" s="1">
        <f>D8-E12</f>
        <v>2.2647058823529278</v>
      </c>
      <c r="H8" s="9">
        <f t="shared" si="0"/>
        <v>5.1288927335639531</v>
      </c>
      <c r="K8" s="8">
        <v>30</v>
      </c>
      <c r="L8" s="1">
        <v>50</v>
      </c>
      <c r="M8" s="1">
        <f>K8-K13</f>
        <v>0.5</v>
      </c>
      <c r="N8" s="1">
        <f t="shared" si="8"/>
        <v>0.25</v>
      </c>
      <c r="O8" s="1">
        <f>L8-L13</f>
        <v>2.8333333333333357</v>
      </c>
      <c r="P8" s="1">
        <f t="shared" si="15"/>
        <v>8.027777777777791</v>
      </c>
      <c r="Q8" s="1">
        <f t="shared" si="1"/>
        <v>1500</v>
      </c>
      <c r="R8" s="1">
        <f t="shared" si="2"/>
        <v>900</v>
      </c>
      <c r="S8" s="9">
        <f t="shared" si="2"/>
        <v>2500</v>
      </c>
      <c r="U8" s="8">
        <v>4</v>
      </c>
      <c r="V8" s="1">
        <v>20</v>
      </c>
      <c r="W8" s="1">
        <v>14.93</v>
      </c>
      <c r="X8" s="1">
        <f t="shared" si="3"/>
        <v>298.60000000000002</v>
      </c>
      <c r="Y8" s="1">
        <f t="shared" si="4"/>
        <v>400</v>
      </c>
      <c r="Z8" s="9">
        <f t="shared" si="5"/>
        <v>222.9049</v>
      </c>
      <c r="AC8" s="2">
        <v>15.2</v>
      </c>
      <c r="AD8" s="2">
        <v>332</v>
      </c>
      <c r="AE8" s="2">
        <f t="shared" si="9"/>
        <v>5046.3999999999996</v>
      </c>
      <c r="AF8" s="2">
        <f t="shared" si="10"/>
        <v>231.04</v>
      </c>
      <c r="AG8" s="2">
        <f t="shared" si="11"/>
        <v>110224</v>
      </c>
      <c r="AJ8" s="45">
        <v>90</v>
      </c>
      <c r="AK8" s="45">
        <v>14</v>
      </c>
      <c r="AL8" s="46">
        <f t="shared" si="12"/>
        <v>1260</v>
      </c>
      <c r="AM8" s="46">
        <f t="shared" si="13"/>
        <v>8100</v>
      </c>
      <c r="AN8" s="46">
        <f t="shared" si="14"/>
        <v>196</v>
      </c>
    </row>
    <row r="9" spans="1:40" x14ac:dyDescent="0.25">
      <c r="B9" s="17" t="s">
        <v>5</v>
      </c>
      <c r="C9" s="1">
        <v>7</v>
      </c>
      <c r="D9" s="1">
        <f>(178+184)/2</f>
        <v>181</v>
      </c>
      <c r="E9" s="1">
        <f t="shared" si="6"/>
        <v>1267</v>
      </c>
      <c r="F9" s="1">
        <f t="shared" si="7"/>
        <v>229327</v>
      </c>
      <c r="G9" s="1">
        <f>D9-E12</f>
        <v>9.2647058823529278</v>
      </c>
      <c r="H9" s="9">
        <f t="shared" si="0"/>
        <v>85.834775086504948</v>
      </c>
      <c r="K9" s="8">
        <v>45</v>
      </c>
      <c r="L9" s="1">
        <v>61</v>
      </c>
      <c r="M9" s="1">
        <f>K9-K13</f>
        <v>15.5</v>
      </c>
      <c r="N9" s="1">
        <f t="shared" si="8"/>
        <v>240.25</v>
      </c>
      <c r="O9" s="1">
        <f>L9-L13</f>
        <v>13.833333333333336</v>
      </c>
      <c r="P9" s="1">
        <f t="shared" si="15"/>
        <v>191.36111111111117</v>
      </c>
      <c r="Q9" s="1">
        <f t="shared" si="1"/>
        <v>2745</v>
      </c>
      <c r="R9" s="1">
        <f t="shared" si="2"/>
        <v>2025</v>
      </c>
      <c r="S9" s="9">
        <f t="shared" si="2"/>
        <v>3721</v>
      </c>
      <c r="U9" s="8">
        <v>5</v>
      </c>
      <c r="V9" s="1">
        <v>20</v>
      </c>
      <c r="W9" s="1">
        <v>13.95</v>
      </c>
      <c r="X9" s="1">
        <f t="shared" si="3"/>
        <v>279</v>
      </c>
      <c r="Y9" s="1">
        <f t="shared" si="4"/>
        <v>400</v>
      </c>
      <c r="Z9" s="9">
        <f t="shared" si="5"/>
        <v>194.60249999999999</v>
      </c>
      <c r="AC9" s="2">
        <v>18.5</v>
      </c>
      <c r="AD9" s="2">
        <v>406</v>
      </c>
      <c r="AE9" s="2">
        <f t="shared" si="9"/>
        <v>7511</v>
      </c>
      <c r="AF9" s="2">
        <f t="shared" si="10"/>
        <v>342.25</v>
      </c>
      <c r="AG9" s="2">
        <f t="shared" si="11"/>
        <v>164836</v>
      </c>
      <c r="AJ9" s="45">
        <v>60</v>
      </c>
      <c r="AK9" s="45">
        <v>8</v>
      </c>
      <c r="AL9" s="46">
        <f t="shared" si="12"/>
        <v>480</v>
      </c>
      <c r="AM9" s="46">
        <f t="shared" si="13"/>
        <v>3600</v>
      </c>
      <c r="AN9" s="46">
        <f t="shared" si="14"/>
        <v>64</v>
      </c>
    </row>
    <row r="10" spans="1:40" ht="15.75" thickBot="1" x14ac:dyDescent="0.3">
      <c r="B10" s="17" t="s">
        <v>6</v>
      </c>
      <c r="C10" s="1">
        <v>10</v>
      </c>
      <c r="D10" s="1">
        <f>(185+191)/2</f>
        <v>188</v>
      </c>
      <c r="E10" s="1">
        <f t="shared" si="6"/>
        <v>1880</v>
      </c>
      <c r="F10" s="1">
        <f t="shared" si="7"/>
        <v>353440</v>
      </c>
      <c r="G10" s="1">
        <f>D10-E12</f>
        <v>16.264705882352928</v>
      </c>
      <c r="H10" s="9">
        <f t="shared" si="0"/>
        <v>264.54065743944591</v>
      </c>
      <c r="K10" s="8">
        <v>57</v>
      </c>
      <c r="L10" s="1">
        <v>69</v>
      </c>
      <c r="M10" s="1">
        <f>K10-K13</f>
        <v>27.5</v>
      </c>
      <c r="N10" s="1">
        <f t="shared" si="8"/>
        <v>756.25</v>
      </c>
      <c r="O10" s="1">
        <f>L10-L13</f>
        <v>21.833333333333336</v>
      </c>
      <c r="P10" s="1">
        <f t="shared" si="15"/>
        <v>476.69444444444457</v>
      </c>
      <c r="Q10" s="1">
        <f t="shared" si="1"/>
        <v>3933</v>
      </c>
      <c r="R10" s="1">
        <f t="shared" si="2"/>
        <v>3249</v>
      </c>
      <c r="S10" s="9">
        <f t="shared" si="2"/>
        <v>4761</v>
      </c>
      <c r="U10" s="8">
        <v>6</v>
      </c>
      <c r="V10" s="1">
        <v>21</v>
      </c>
      <c r="W10" s="1">
        <v>17.88</v>
      </c>
      <c r="X10" s="1">
        <f t="shared" si="3"/>
        <v>375.47999999999996</v>
      </c>
      <c r="Y10" s="1">
        <f t="shared" si="4"/>
        <v>441</v>
      </c>
      <c r="Z10" s="9">
        <f t="shared" si="5"/>
        <v>319.69439999999997</v>
      </c>
      <c r="AC10" s="2">
        <v>22.1</v>
      </c>
      <c r="AD10" s="2">
        <v>522</v>
      </c>
      <c r="AE10" s="2">
        <f t="shared" si="9"/>
        <v>11536.2</v>
      </c>
      <c r="AF10" s="2">
        <f t="shared" si="10"/>
        <v>488.41000000000008</v>
      </c>
      <c r="AG10" s="2">
        <f t="shared" si="11"/>
        <v>272484</v>
      </c>
      <c r="AJ10" s="45">
        <v>50</v>
      </c>
      <c r="AK10" s="45">
        <v>9</v>
      </c>
      <c r="AL10" s="46">
        <f t="shared" si="12"/>
        <v>450</v>
      </c>
      <c r="AM10" s="46">
        <f t="shared" si="13"/>
        <v>2500</v>
      </c>
      <c r="AN10" s="46">
        <f t="shared" si="14"/>
        <v>81</v>
      </c>
    </row>
    <row r="11" spans="1:40" ht="15.75" thickBot="1" x14ac:dyDescent="0.3">
      <c r="A11" s="30" t="s">
        <v>13</v>
      </c>
      <c r="B11" s="18"/>
      <c r="C11" s="19">
        <f>SUM(C5:C10)</f>
        <v>68</v>
      </c>
      <c r="D11" s="19">
        <f>SUM(D5:D10)</f>
        <v>1023</v>
      </c>
      <c r="E11" s="20">
        <f>SUM(E5:E10)</f>
        <v>11678</v>
      </c>
      <c r="F11" s="20">
        <f>SUM(F5:F10)</f>
        <v>2011840</v>
      </c>
      <c r="G11" s="21"/>
      <c r="H11" s="22">
        <f>SUM(H5:H10)</f>
        <v>866.65570934256061</v>
      </c>
      <c r="J11" s="24" t="s">
        <v>13</v>
      </c>
      <c r="K11" s="10">
        <f t="shared" ref="K11:P11" si="16">SUM(K5:K10)</f>
        <v>177</v>
      </c>
      <c r="L11" s="11">
        <f t="shared" si="16"/>
        <v>283</v>
      </c>
      <c r="M11" s="11">
        <f t="shared" si="16"/>
        <v>0</v>
      </c>
      <c r="N11" s="11">
        <f t="shared" si="16"/>
        <v>1773.5</v>
      </c>
      <c r="O11" s="11">
        <f t="shared" si="16"/>
        <v>0</v>
      </c>
      <c r="P11" s="11">
        <f t="shared" si="16"/>
        <v>1390.8333333333335</v>
      </c>
      <c r="Q11" s="11">
        <f t="shared" ref="Q11:S11" si="17">SUM(Q5:Q10)</f>
        <v>9902</v>
      </c>
      <c r="R11" s="11">
        <f t="shared" si="17"/>
        <v>6995</v>
      </c>
      <c r="S11" s="12">
        <f t="shared" si="17"/>
        <v>14739</v>
      </c>
      <c r="U11" s="8">
        <v>7</v>
      </c>
      <c r="V11" s="1">
        <v>21</v>
      </c>
      <c r="W11" s="1">
        <v>11.65</v>
      </c>
      <c r="X11" s="1">
        <f t="shared" si="3"/>
        <v>244.65</v>
      </c>
      <c r="Y11" s="1">
        <f t="shared" si="4"/>
        <v>441</v>
      </c>
      <c r="Z11" s="9">
        <f t="shared" si="5"/>
        <v>135.7225</v>
      </c>
      <c r="AC11" s="2">
        <v>19.399999999999999</v>
      </c>
      <c r="AD11" s="2">
        <v>412</v>
      </c>
      <c r="AE11" s="2">
        <f t="shared" si="9"/>
        <v>7992.7999999999993</v>
      </c>
      <c r="AF11" s="2">
        <f t="shared" si="10"/>
        <v>376.35999999999996</v>
      </c>
      <c r="AG11" s="2">
        <f t="shared" si="11"/>
        <v>169744</v>
      </c>
      <c r="AJ11" s="45">
        <v>25</v>
      </c>
      <c r="AK11" s="45">
        <v>2</v>
      </c>
      <c r="AL11" s="46">
        <f t="shared" si="12"/>
        <v>50</v>
      </c>
      <c r="AM11" s="46">
        <f t="shared" si="13"/>
        <v>625</v>
      </c>
      <c r="AN11" s="46">
        <f t="shared" si="14"/>
        <v>4</v>
      </c>
    </row>
    <row r="12" spans="1:40" ht="15.75" thickBot="1" x14ac:dyDescent="0.3">
      <c r="C12" t="s">
        <v>41</v>
      </c>
      <c r="D12" s="13" t="s">
        <v>25</v>
      </c>
      <c r="E12" s="28">
        <f>E11/C11</f>
        <v>171.73529411764707</v>
      </c>
      <c r="F12" s="29"/>
      <c r="J12" s="4" t="s">
        <v>17</v>
      </c>
      <c r="K12" s="25">
        <f>COUNT(K5:K10)</f>
        <v>6</v>
      </c>
      <c r="L12" s="25">
        <f>COUNT(L5:L10)</f>
        <v>6</v>
      </c>
      <c r="M12" s="23"/>
      <c r="N12" s="23"/>
      <c r="O12" s="23"/>
      <c r="P12" s="23"/>
      <c r="Q12" s="23"/>
      <c r="R12" s="23"/>
      <c r="S12" s="23"/>
      <c r="U12" s="8">
        <v>8</v>
      </c>
      <c r="V12" s="1">
        <v>22</v>
      </c>
      <c r="W12" s="1">
        <v>17.899999999999999</v>
      </c>
      <c r="X12" s="1">
        <f t="shared" si="3"/>
        <v>393.79999999999995</v>
      </c>
      <c r="Y12" s="1">
        <f t="shared" si="4"/>
        <v>484</v>
      </c>
      <c r="Z12" s="9">
        <f t="shared" si="5"/>
        <v>320.40999999999997</v>
      </c>
      <c r="AC12" s="2">
        <v>25.1</v>
      </c>
      <c r="AD12" s="2">
        <v>614</v>
      </c>
      <c r="AE12" s="2">
        <f t="shared" si="9"/>
        <v>15411.400000000001</v>
      </c>
      <c r="AF12" s="2">
        <f t="shared" si="10"/>
        <v>630.0100000000001</v>
      </c>
      <c r="AG12" s="2">
        <f t="shared" si="11"/>
        <v>376996</v>
      </c>
      <c r="AJ12" s="45">
        <v>40</v>
      </c>
      <c r="AK12" s="45">
        <v>5</v>
      </c>
      <c r="AL12" s="46">
        <f t="shared" si="12"/>
        <v>200</v>
      </c>
      <c r="AM12" s="46">
        <f t="shared" si="13"/>
        <v>1600</v>
      </c>
      <c r="AN12" s="46">
        <f t="shared" si="14"/>
        <v>25</v>
      </c>
    </row>
    <row r="13" spans="1:40" x14ac:dyDescent="0.25">
      <c r="D13">
        <f>D11/COUNT(D5:D10)</f>
        <v>170.5</v>
      </c>
      <c r="J13" s="4" t="s">
        <v>14</v>
      </c>
      <c r="K13" s="4">
        <f>AVERAGE(K5:K10)</f>
        <v>29.5</v>
      </c>
      <c r="L13" s="4">
        <f>AVERAGE(L5:L10)</f>
        <v>47.166666666666664</v>
      </c>
      <c r="M13" s="23"/>
      <c r="N13" s="23"/>
      <c r="O13" s="23"/>
      <c r="P13" s="23"/>
      <c r="Q13" s="23"/>
      <c r="R13" s="23"/>
      <c r="S13" s="23"/>
      <c r="U13" s="8">
        <v>9</v>
      </c>
      <c r="V13" s="1">
        <v>23</v>
      </c>
      <c r="W13" s="1">
        <v>21.5</v>
      </c>
      <c r="X13" s="1">
        <f t="shared" si="3"/>
        <v>494.5</v>
      </c>
      <c r="Y13" s="1">
        <f t="shared" si="4"/>
        <v>529</v>
      </c>
      <c r="Z13" s="9">
        <f t="shared" si="5"/>
        <v>462.25</v>
      </c>
      <c r="AC13" s="2">
        <v>23.4</v>
      </c>
      <c r="AD13" s="2">
        <v>544</v>
      </c>
      <c r="AE13" s="2">
        <f t="shared" si="9"/>
        <v>12729.599999999999</v>
      </c>
      <c r="AF13" s="2">
        <f t="shared" si="10"/>
        <v>547.55999999999995</v>
      </c>
      <c r="AG13" s="2">
        <f t="shared" si="11"/>
        <v>295936</v>
      </c>
      <c r="AH13" s="23"/>
      <c r="AI13" s="41" t="s">
        <v>13</v>
      </c>
      <c r="AJ13" s="4">
        <f>SUM(AJ5:AJ12)</f>
        <v>520</v>
      </c>
      <c r="AK13" s="4">
        <f>SUM(AK5:AK12)</f>
        <v>79</v>
      </c>
      <c r="AL13" s="4">
        <f t="shared" ref="AL13:AN13" si="18">SUM(AL5:AL12)</f>
        <v>5965</v>
      </c>
      <c r="AM13" s="4">
        <f t="shared" si="18"/>
        <v>38450</v>
      </c>
      <c r="AN13" s="4">
        <f t="shared" si="18"/>
        <v>941</v>
      </c>
    </row>
    <row r="14" spans="1:40" x14ac:dyDescent="0.25">
      <c r="D14">
        <f>1023/6</f>
        <v>170.5</v>
      </c>
      <c r="J14" s="4" t="s">
        <v>16</v>
      </c>
      <c r="K14" s="4">
        <f>MEDIAN(K5:K10)</f>
        <v>27</v>
      </c>
      <c r="L14" s="4">
        <f>MEDIAN(L5:L10)</f>
        <v>47.5</v>
      </c>
      <c r="M14" s="23"/>
      <c r="N14" s="23"/>
      <c r="O14" s="23"/>
      <c r="P14" s="23"/>
      <c r="Q14" s="23"/>
      <c r="R14" s="23"/>
      <c r="S14" s="23"/>
      <c r="U14" s="8">
        <v>10</v>
      </c>
      <c r="V14" s="1">
        <v>24</v>
      </c>
      <c r="W14" s="1">
        <v>13.25</v>
      </c>
      <c r="X14" s="1">
        <f t="shared" si="3"/>
        <v>318</v>
      </c>
      <c r="Y14" s="1">
        <f t="shared" si="4"/>
        <v>576</v>
      </c>
      <c r="Z14" s="9">
        <f t="shared" si="5"/>
        <v>175.5625</v>
      </c>
      <c r="AC14" s="2">
        <v>18.100000000000001</v>
      </c>
      <c r="AD14" s="2">
        <v>421</v>
      </c>
      <c r="AE14" s="2">
        <f t="shared" si="9"/>
        <v>7620.1</v>
      </c>
      <c r="AF14" s="2">
        <f t="shared" si="10"/>
        <v>327.61000000000007</v>
      </c>
      <c r="AG14" s="2">
        <f t="shared" si="11"/>
        <v>177241</v>
      </c>
      <c r="AH14" s="23"/>
      <c r="AI14" s="42" t="s">
        <v>14</v>
      </c>
      <c r="AJ14" s="4">
        <f>AVERAGE(AJ5:AJ12)</f>
        <v>65</v>
      </c>
      <c r="AK14" s="4">
        <f>AVERAGE(AK5:AK12)</f>
        <v>9.875</v>
      </c>
      <c r="AL14" s="4">
        <f t="shared" ref="AL14:AN14" si="19">AVERAGE(AL5:AL12)</f>
        <v>745.625</v>
      </c>
      <c r="AM14" s="4">
        <f t="shared" si="19"/>
        <v>4806.25</v>
      </c>
      <c r="AN14" s="4">
        <f t="shared" si="19"/>
        <v>117.625</v>
      </c>
    </row>
    <row r="15" spans="1:40" x14ac:dyDescent="0.25">
      <c r="J15" s="4" t="s">
        <v>15</v>
      </c>
      <c r="K15" s="4" t="e">
        <f>_xlfn.MODE.MULT(K5:K10)</f>
        <v>#N/A</v>
      </c>
      <c r="L15" s="4" t="e">
        <f>_xlfn.MODE.SNGL(L5:L10)</f>
        <v>#N/A</v>
      </c>
      <c r="M15" s="23"/>
      <c r="N15" s="23"/>
      <c r="O15" s="23"/>
      <c r="P15" s="23"/>
      <c r="Q15" s="23"/>
      <c r="R15" s="23"/>
      <c r="S15" s="23"/>
      <c r="U15" s="8">
        <v>11</v>
      </c>
      <c r="V15" s="1">
        <v>25</v>
      </c>
      <c r="W15" s="1">
        <v>9.6</v>
      </c>
      <c r="X15" s="1">
        <f t="shared" si="3"/>
        <v>240</v>
      </c>
      <c r="Y15" s="1">
        <f t="shared" si="4"/>
        <v>625</v>
      </c>
      <c r="Z15" s="9">
        <f t="shared" si="5"/>
        <v>92.16</v>
      </c>
      <c r="AC15" s="2">
        <v>22.6</v>
      </c>
      <c r="AD15" s="2">
        <v>445</v>
      </c>
      <c r="AE15" s="2">
        <f t="shared" si="9"/>
        <v>10057</v>
      </c>
      <c r="AF15" s="2">
        <f t="shared" si="10"/>
        <v>510.76000000000005</v>
      </c>
      <c r="AG15" s="2">
        <f t="shared" si="11"/>
        <v>198025</v>
      </c>
      <c r="AH15" s="23"/>
      <c r="AI15" s="42" t="s">
        <v>16</v>
      </c>
      <c r="AJ15" s="4">
        <f>MEDIAN(AJ5:AJ12)</f>
        <v>67.5</v>
      </c>
      <c r="AK15" s="4">
        <f>MEDIAN(AK5:AK12)</f>
        <v>10</v>
      </c>
      <c r="AL15" s="4">
        <f t="shared" ref="AL15:AN15" si="20">MEDIAN(AL5:AL12)</f>
        <v>652.5</v>
      </c>
      <c r="AM15" s="4">
        <f t="shared" si="20"/>
        <v>4612.5</v>
      </c>
      <c r="AN15" s="4">
        <f t="shared" si="20"/>
        <v>101</v>
      </c>
    </row>
    <row r="16" spans="1:40" ht="15.75" thickBot="1" x14ac:dyDescent="0.3">
      <c r="U16" s="8">
        <v>12</v>
      </c>
      <c r="V16" s="1">
        <v>17</v>
      </c>
      <c r="W16" s="1">
        <v>13.95</v>
      </c>
      <c r="X16" s="1">
        <f t="shared" si="3"/>
        <v>237.14999999999998</v>
      </c>
      <c r="Y16" s="1">
        <f t="shared" si="4"/>
        <v>289</v>
      </c>
      <c r="Z16" s="9">
        <f t="shared" si="5"/>
        <v>194.60249999999999</v>
      </c>
      <c r="AC16" s="2">
        <v>17.2</v>
      </c>
      <c r="AD16" s="2">
        <v>408</v>
      </c>
      <c r="AE16" s="2">
        <f t="shared" si="9"/>
        <v>7017.5999999999995</v>
      </c>
      <c r="AF16" s="2">
        <f t="shared" si="10"/>
        <v>295.83999999999997</v>
      </c>
      <c r="AG16" s="2">
        <f t="shared" si="11"/>
        <v>166464</v>
      </c>
      <c r="AH16" s="23"/>
      <c r="AI16" s="43" t="s">
        <v>15</v>
      </c>
      <c r="AJ16" s="4" t="e">
        <f>_xlfn.MODE.MULT(AJ5:AJ12)</f>
        <v>#N/A</v>
      </c>
      <c r="AK16" s="4">
        <f>_xlfn.MODE.MULT(AK5:AK12)</f>
        <v>15</v>
      </c>
      <c r="AL16" s="4" t="e">
        <f t="shared" ref="AL16:AN16" si="21">_xlfn.MODE.MULT(AL5:AL12)</f>
        <v>#N/A</v>
      </c>
      <c r="AM16" s="4" t="e">
        <f t="shared" si="21"/>
        <v>#N/A</v>
      </c>
      <c r="AN16" s="4">
        <f t="shared" si="21"/>
        <v>225</v>
      </c>
    </row>
    <row r="17" spans="21:33" x14ac:dyDescent="0.25">
      <c r="U17" s="8">
        <v>13</v>
      </c>
      <c r="V17" s="1">
        <v>28</v>
      </c>
      <c r="W17" s="1">
        <v>13.07</v>
      </c>
      <c r="X17" s="1">
        <f t="shared" si="3"/>
        <v>365.96000000000004</v>
      </c>
      <c r="Y17" s="1">
        <f t="shared" si="4"/>
        <v>784</v>
      </c>
      <c r="Z17" s="9">
        <f t="shared" si="5"/>
        <v>170.82490000000001</v>
      </c>
      <c r="AB17" s="4" t="s">
        <v>13</v>
      </c>
      <c r="AC17" s="4">
        <f>SUM(AC5:AC16)</f>
        <v>224.1</v>
      </c>
      <c r="AD17" s="4">
        <f t="shared" ref="AD17:AG17" si="22">SUM(AD5:AD16)</f>
        <v>4829</v>
      </c>
      <c r="AE17" s="4">
        <f t="shared" si="22"/>
        <v>95506.60000000002</v>
      </c>
      <c r="AF17" s="4">
        <f t="shared" si="22"/>
        <v>4362.05</v>
      </c>
      <c r="AG17" s="4">
        <f t="shared" si="22"/>
        <v>2118025</v>
      </c>
    </row>
    <row r="18" spans="21:33" x14ac:dyDescent="0.25">
      <c r="U18" s="8">
        <v>14</v>
      </c>
      <c r="V18" s="1">
        <v>32</v>
      </c>
      <c r="W18" s="1">
        <v>6.6</v>
      </c>
      <c r="X18" s="1">
        <f t="shared" si="3"/>
        <v>211.2</v>
      </c>
      <c r="Y18" s="1">
        <f t="shared" si="4"/>
        <v>1024</v>
      </c>
      <c r="Z18" s="9">
        <f t="shared" si="5"/>
        <v>43.559999999999995</v>
      </c>
      <c r="AB18" s="4" t="s">
        <v>14</v>
      </c>
      <c r="AC18" s="4">
        <f>AVERAGE(AC5:AC16)</f>
        <v>18.675000000000001</v>
      </c>
      <c r="AD18" s="4">
        <f t="shared" ref="AD18:AG18" si="23">AVERAGE(AD5:AD16)</f>
        <v>402.41666666666669</v>
      </c>
      <c r="AE18" s="4">
        <f t="shared" si="23"/>
        <v>7958.883333333335</v>
      </c>
      <c r="AF18" s="4">
        <f t="shared" si="23"/>
        <v>363.50416666666666</v>
      </c>
      <c r="AG18" s="4">
        <f t="shared" si="23"/>
        <v>176502.08333333334</v>
      </c>
    </row>
    <row r="19" spans="21:33" x14ac:dyDescent="0.25">
      <c r="U19" s="34">
        <v>15</v>
      </c>
      <c r="V19" s="35">
        <v>33</v>
      </c>
      <c r="W19" s="35">
        <v>9.41</v>
      </c>
      <c r="X19" s="35">
        <f t="shared" si="3"/>
        <v>310.53000000000003</v>
      </c>
      <c r="Y19" s="35">
        <f t="shared" si="4"/>
        <v>1089</v>
      </c>
      <c r="Z19" s="36">
        <f t="shared" si="5"/>
        <v>88.548100000000005</v>
      </c>
      <c r="AB19" s="4" t="s">
        <v>16</v>
      </c>
      <c r="AC19" s="4">
        <f>MEDIAN(AC5:AC16)</f>
        <v>18.3</v>
      </c>
      <c r="AD19" s="4">
        <f>MEDIAN(AD5:AD16)</f>
        <v>410</v>
      </c>
      <c r="AE19" s="4">
        <f>MEDIAN(AE5:AE16)</f>
        <v>7565.55</v>
      </c>
      <c r="AF19" s="4">
        <f>MEDIAN(AF5:AF16)</f>
        <v>334.93000000000006</v>
      </c>
      <c r="AG19" s="4">
        <f>MEDIAN(AG5:AG16)</f>
        <v>168104</v>
      </c>
    </row>
    <row r="20" spans="21:33" x14ac:dyDescent="0.25">
      <c r="U20" s="40">
        <v>16</v>
      </c>
      <c r="V20" s="40">
        <v>34</v>
      </c>
      <c r="W20" s="40">
        <v>5.87</v>
      </c>
      <c r="X20" s="40">
        <v>199.58</v>
      </c>
      <c r="Y20" s="40">
        <v>1156</v>
      </c>
      <c r="Z20" s="40">
        <v>34.456899999999997</v>
      </c>
    </row>
    <row r="21" spans="21:33" x14ac:dyDescent="0.25">
      <c r="U21" s="37">
        <v>17</v>
      </c>
      <c r="V21" s="38">
        <v>35</v>
      </c>
      <c r="W21" s="38">
        <v>6.49</v>
      </c>
      <c r="X21" s="38">
        <f t="shared" si="3"/>
        <v>227.15</v>
      </c>
      <c r="Y21" s="38">
        <f t="shared" si="4"/>
        <v>1225</v>
      </c>
      <c r="Z21" s="39">
        <f t="shared" si="5"/>
        <v>42.120100000000001</v>
      </c>
    </row>
    <row r="22" spans="21:33" x14ac:dyDescent="0.25">
      <c r="U22" s="26" t="s">
        <v>13</v>
      </c>
      <c r="V22" s="4">
        <f>SUM(V5:V21)</f>
        <v>413</v>
      </c>
      <c r="W22" s="4">
        <f>SUM(W5:W21)</f>
        <v>230.54999999999998</v>
      </c>
      <c r="X22" s="4">
        <f>SUM(X5:X21)</f>
        <v>5255.8599999999988</v>
      </c>
      <c r="Y22" s="4">
        <f>SUM(Y5:Y21)</f>
        <v>10585</v>
      </c>
      <c r="Z22" s="27">
        <f>SUM(Z5:Z21)</f>
        <v>3552.7205000000004</v>
      </c>
    </row>
    <row r="23" spans="21:33" ht="15.75" thickBot="1" x14ac:dyDescent="0.3">
      <c r="U23" s="10" t="s">
        <v>14</v>
      </c>
      <c r="V23" s="11">
        <f>AVERAGE(V5:V21)</f>
        <v>24.294117647058822</v>
      </c>
      <c r="W23" s="11">
        <f>AVERAGE(W5:W21)</f>
        <v>13.561764705882352</v>
      </c>
      <c r="X23" s="11">
        <f>AVERAGE(X5:X21)</f>
        <v>309.16823529411755</v>
      </c>
      <c r="Y23" s="11">
        <f>AVERAGE(Y5:Y21)</f>
        <v>622.64705882352939</v>
      </c>
      <c r="Z23" s="12">
        <f>AVERAGE(Z5:Z21)</f>
        <v>208.98355882352942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H2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Venkata Avvari</dc:creator>
  <cp:lastModifiedBy>Manjunath Venkata Avvari</cp:lastModifiedBy>
  <dcterms:created xsi:type="dcterms:W3CDTF">2018-02-07T03:10:12Z</dcterms:created>
  <dcterms:modified xsi:type="dcterms:W3CDTF">2018-03-09T17:50:46Z</dcterms:modified>
</cp:coreProperties>
</file>