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Swap" sheetId="8" r:id="rId1"/>
    <sheet name="dataset" sheetId="3" r:id="rId2"/>
    <sheet name="MRK" sheetId="9" r:id="rId3"/>
    <sheet name="PSX" sheetId="10" r:id="rId4"/>
    <sheet name="Option-BS" sheetId="6" r:id="rId5"/>
    <sheet name="ExtraOption-Binomial" sheetId="5" r:id="rId6"/>
  </sheets>
  <calcPr calcId="125725"/>
</workbook>
</file>

<file path=xl/calcChain.xml><?xml version="1.0" encoding="utf-8"?>
<calcChain xmlns="http://schemas.openxmlformats.org/spreadsheetml/2006/main">
  <c r="H20" i="8"/>
  <c r="A42" i="5"/>
  <c r="H15" i="8"/>
  <c r="E25" i="6"/>
  <c r="E26" s="1"/>
  <c r="E28" s="1"/>
  <c r="H10"/>
  <c r="C10"/>
  <c r="C9"/>
  <c r="D7" i="5"/>
  <c r="D4"/>
  <c r="D5" s="1"/>
  <c r="B8"/>
  <c r="B25" i="6"/>
  <c r="B26" s="1"/>
  <c r="B28" s="1"/>
  <c r="G9"/>
  <c r="G10" s="1"/>
  <c r="H11"/>
  <c r="H9"/>
  <c r="G8"/>
  <c r="E27" l="1"/>
  <c r="D42" s="1"/>
  <c r="G14"/>
  <c r="G12"/>
  <c r="G13"/>
  <c r="G11"/>
  <c r="G16" s="1"/>
  <c r="E7" i="5"/>
  <c r="E8"/>
  <c r="B27" i="6"/>
  <c r="B31" l="1"/>
  <c r="A42"/>
  <c r="G17"/>
  <c r="D8" i="5"/>
  <c r="E16" i="3" l="1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D13"/>
  <c r="D14"/>
  <c r="E14" s="1"/>
  <c r="D15"/>
  <c r="E15" s="1"/>
  <c r="D16"/>
  <c r="D17"/>
  <c r="E17" s="1"/>
  <c r="D18"/>
  <c r="E18" s="1"/>
  <c r="D19"/>
  <c r="E19" s="1"/>
  <c r="D20"/>
  <c r="D21"/>
  <c r="E21" s="1"/>
  <c r="D22"/>
  <c r="E22" s="1"/>
  <c r="D23"/>
  <c r="E23" s="1"/>
  <c r="D24"/>
  <c r="D25"/>
  <c r="E25" s="1"/>
  <c r="D26"/>
  <c r="E26" s="1"/>
  <c r="D27"/>
  <c r="E27" s="1"/>
  <c r="D28"/>
  <c r="D29"/>
  <c r="E29" s="1"/>
  <c r="D30"/>
  <c r="E30" s="1"/>
  <c r="D31"/>
  <c r="E31" s="1"/>
  <c r="D32"/>
  <c r="D33"/>
  <c r="E33" s="1"/>
  <c r="D34"/>
  <c r="E34" s="1"/>
  <c r="D35"/>
  <c r="E35" s="1"/>
  <c r="D36"/>
  <c r="D37"/>
  <c r="E37" s="1"/>
  <c r="D38"/>
  <c r="E38" s="1"/>
  <c r="D39"/>
  <c r="E39" s="1"/>
  <c r="D40"/>
  <c r="D41"/>
  <c r="E41" s="1"/>
  <c r="D42"/>
  <c r="E42" s="1"/>
  <c r="D43"/>
  <c r="E43" s="1"/>
  <c r="D44"/>
  <c r="D45"/>
  <c r="E45" s="1"/>
  <c r="D46"/>
  <c r="E46" s="1"/>
  <c r="D47"/>
  <c r="E47" s="1"/>
  <c r="D48"/>
  <c r="D49"/>
  <c r="E49" s="1"/>
  <c r="D50"/>
  <c r="E50" s="1"/>
  <c r="D51"/>
  <c r="E51" s="1"/>
  <c r="D52"/>
  <c r="D53"/>
  <c r="E53" s="1"/>
  <c r="D54"/>
  <c r="E54" s="1"/>
  <c r="D55"/>
  <c r="E55" s="1"/>
  <c r="D56"/>
  <c r="D57"/>
  <c r="E57" s="1"/>
  <c r="D58"/>
  <c r="E58" s="1"/>
  <c r="D59"/>
  <c r="E59" s="1"/>
  <c r="D60"/>
  <c r="D61"/>
  <c r="E61" s="1"/>
  <c r="D62"/>
  <c r="E62" s="1"/>
  <c r="D63"/>
  <c r="E63" s="1"/>
  <c r="D64"/>
  <c r="D65"/>
  <c r="E65" s="1"/>
  <c r="D66"/>
  <c r="E66" s="1"/>
  <c r="D67"/>
  <c r="E67" s="1"/>
  <c r="D68"/>
  <c r="D69"/>
  <c r="E69" s="1"/>
  <c r="D70"/>
  <c r="E70" s="1"/>
  <c r="D71"/>
  <c r="E71" s="1"/>
  <c r="D72"/>
  <c r="D73"/>
  <c r="E73" s="1"/>
  <c r="D74"/>
  <c r="E74" s="1"/>
  <c r="D75"/>
  <c r="E75" s="1"/>
  <c r="D76"/>
  <c r="D77"/>
  <c r="E77" s="1"/>
  <c r="D78"/>
  <c r="E78" s="1"/>
  <c r="D79"/>
  <c r="E79" s="1"/>
  <c r="D80"/>
  <c r="D81"/>
  <c r="E81" s="1"/>
  <c r="D82"/>
  <c r="E82" s="1"/>
  <c r="D83"/>
  <c r="E83" s="1"/>
  <c r="D84"/>
  <c r="D85"/>
  <c r="E85" s="1"/>
  <c r="D86"/>
  <c r="E86" s="1"/>
  <c r="D87"/>
  <c r="E87" s="1"/>
  <c r="D88"/>
  <c r="D89"/>
  <c r="E89" s="1"/>
  <c r="D90"/>
  <c r="E90" s="1"/>
  <c r="D91"/>
  <c r="E91" s="1"/>
  <c r="D92"/>
  <c r="D93"/>
  <c r="E93" s="1"/>
  <c r="D94"/>
  <c r="E94" s="1"/>
  <c r="D95"/>
  <c r="E95" s="1"/>
  <c r="D96"/>
  <c r="D97"/>
  <c r="E97" s="1"/>
  <c r="D98"/>
  <c r="E98" s="1"/>
  <c r="D99"/>
  <c r="E99" s="1"/>
  <c r="D100"/>
  <c r="D101"/>
  <c r="E101" s="1"/>
  <c r="D102"/>
  <c r="E102" s="1"/>
  <c r="D103"/>
  <c r="E103" s="1"/>
  <c r="D104"/>
  <c r="D105"/>
  <c r="E105" s="1"/>
  <c r="D106"/>
  <c r="E106" s="1"/>
  <c r="D107"/>
  <c r="E107" s="1"/>
  <c r="D108"/>
  <c r="D109"/>
  <c r="E109" s="1"/>
  <c r="D110"/>
  <c r="E110" s="1"/>
  <c r="D111"/>
  <c r="E111" s="1"/>
  <c r="D112"/>
  <c r="D113"/>
  <c r="E113" s="1"/>
  <c r="D114"/>
  <c r="E114" s="1"/>
  <c r="D115"/>
  <c r="E115" s="1"/>
  <c r="D116"/>
  <c r="D117"/>
  <c r="E117" s="1"/>
  <c r="D118"/>
  <c r="E118" s="1"/>
  <c r="D119"/>
  <c r="E119" s="1"/>
  <c r="D120"/>
  <c r="D121"/>
  <c r="E121" s="1"/>
  <c r="D122"/>
  <c r="E122" s="1"/>
  <c r="D123"/>
  <c r="E123" s="1"/>
  <c r="D124"/>
  <c r="D125"/>
  <c r="E125" s="1"/>
  <c r="D126"/>
  <c r="E126" s="1"/>
  <c r="D127"/>
  <c r="E127" s="1"/>
  <c r="D128"/>
  <c r="D129"/>
  <c r="E129" s="1"/>
  <c r="D130"/>
  <c r="E130" s="1"/>
  <c r="D131"/>
  <c r="E131" s="1"/>
  <c r="D132"/>
  <c r="D133"/>
  <c r="E133" s="1"/>
  <c r="D134"/>
  <c r="E134" s="1"/>
  <c r="D135"/>
  <c r="E135" s="1"/>
  <c r="D136"/>
  <c r="D137"/>
  <c r="E137" s="1"/>
  <c r="D138"/>
  <c r="E138" s="1"/>
  <c r="D139"/>
  <c r="E139" s="1"/>
  <c r="D140"/>
  <c r="D141"/>
  <c r="E141" s="1"/>
  <c r="D142"/>
  <c r="E142" s="1"/>
  <c r="D143"/>
  <c r="E143" s="1"/>
  <c r="D144"/>
  <c r="D145"/>
  <c r="E145" s="1"/>
  <c r="D146"/>
  <c r="E146" s="1"/>
  <c r="D147"/>
  <c r="E147" s="1"/>
  <c r="D148"/>
  <c r="D149"/>
  <c r="E149" s="1"/>
  <c r="D150"/>
  <c r="E150" s="1"/>
  <c r="D151"/>
  <c r="E151" s="1"/>
  <c r="D152"/>
  <c r="D153"/>
  <c r="E153" s="1"/>
  <c r="D154"/>
  <c r="E154" s="1"/>
  <c r="D155"/>
  <c r="E155" s="1"/>
  <c r="D156"/>
  <c r="D157"/>
  <c r="E157" s="1"/>
  <c r="D158"/>
  <c r="E158" s="1"/>
  <c r="D159"/>
  <c r="E159" s="1"/>
  <c r="D160"/>
  <c r="D161"/>
  <c r="E161" s="1"/>
  <c r="D162"/>
  <c r="E162" s="1"/>
  <c r="D163"/>
  <c r="E163" s="1"/>
  <c r="D164"/>
  <c r="D165"/>
  <c r="E165" s="1"/>
  <c r="D166"/>
  <c r="E166" s="1"/>
  <c r="D167"/>
  <c r="E167" s="1"/>
  <c r="D168"/>
  <c r="D169"/>
  <c r="E169" s="1"/>
  <c r="D170"/>
  <c r="E170" s="1"/>
  <c r="D171"/>
  <c r="E171" s="1"/>
  <c r="D172"/>
  <c r="D173"/>
  <c r="E173" s="1"/>
  <c r="D174"/>
  <c r="E174" s="1"/>
  <c r="D175"/>
  <c r="E175" s="1"/>
  <c r="D176"/>
  <c r="D177"/>
  <c r="E177" s="1"/>
  <c r="D178"/>
  <c r="E178" s="1"/>
  <c r="D179"/>
  <c r="E179" s="1"/>
  <c r="D180"/>
  <c r="D181"/>
  <c r="E181" s="1"/>
  <c r="D182"/>
  <c r="E182" s="1"/>
  <c r="D183"/>
  <c r="E183" s="1"/>
  <c r="D184"/>
  <c r="D185"/>
  <c r="E185" s="1"/>
  <c r="D186"/>
  <c r="E186" s="1"/>
  <c r="D187"/>
  <c r="E187" s="1"/>
  <c r="D188"/>
  <c r="D189"/>
  <c r="E189" s="1"/>
  <c r="D190"/>
  <c r="E190" s="1"/>
  <c r="D191"/>
  <c r="E191" s="1"/>
  <c r="D192"/>
  <c r="D193"/>
  <c r="E193" s="1"/>
  <c r="D194"/>
  <c r="E194" s="1"/>
  <c r="D195"/>
  <c r="E195" s="1"/>
  <c r="D196"/>
  <c r="D197"/>
  <c r="E197" s="1"/>
  <c r="D198"/>
  <c r="E198" s="1"/>
  <c r="D199"/>
  <c r="E199" s="1"/>
  <c r="D200"/>
  <c r="D201"/>
  <c r="E201" s="1"/>
  <c r="D202"/>
  <c r="E202" s="1"/>
  <c r="D203"/>
  <c r="E203" s="1"/>
  <c r="D204"/>
  <c r="D205"/>
  <c r="E205" s="1"/>
  <c r="D206"/>
  <c r="E206" s="1"/>
  <c r="D207"/>
  <c r="E207" s="1"/>
  <c r="D208"/>
  <c r="D209"/>
  <c r="E209" s="1"/>
  <c r="D210"/>
  <c r="E210" s="1"/>
  <c r="D211"/>
  <c r="E211" s="1"/>
  <c r="D212"/>
  <c r="D213"/>
  <c r="E213" s="1"/>
  <c r="D214"/>
  <c r="E214" s="1"/>
  <c r="D215"/>
  <c r="E215" s="1"/>
  <c r="D216"/>
  <c r="D217"/>
  <c r="E217" s="1"/>
  <c r="D218"/>
  <c r="E218" s="1"/>
  <c r="D219"/>
  <c r="E219" s="1"/>
  <c r="D220"/>
  <c r="D221"/>
  <c r="E221" s="1"/>
  <c r="D222"/>
  <c r="E222" s="1"/>
  <c r="D223"/>
  <c r="E223" s="1"/>
  <c r="D224"/>
  <c r="D225"/>
  <c r="E225" s="1"/>
  <c r="D226"/>
  <c r="E226" s="1"/>
  <c r="D227"/>
  <c r="E227" s="1"/>
  <c r="D228"/>
  <c r="D229"/>
  <c r="E229" s="1"/>
  <c r="D230"/>
  <c r="E230" s="1"/>
  <c r="D231"/>
  <c r="E231" s="1"/>
  <c r="D232"/>
  <c r="D233"/>
  <c r="E233" s="1"/>
  <c r="D234"/>
  <c r="E234" s="1"/>
  <c r="D235"/>
  <c r="E235" s="1"/>
  <c r="D236"/>
  <c r="D237"/>
  <c r="E237" s="1"/>
  <c r="D238"/>
  <c r="E238" s="1"/>
  <c r="D239"/>
  <c r="E239" s="1"/>
  <c r="D240"/>
  <c r="D241"/>
  <c r="E241" s="1"/>
  <c r="D242"/>
  <c r="E242" s="1"/>
  <c r="D243"/>
  <c r="E243" s="1"/>
  <c r="D244"/>
  <c r="D245"/>
  <c r="E245" s="1"/>
  <c r="D246"/>
  <c r="E246" s="1"/>
  <c r="D247"/>
  <c r="E247" s="1"/>
  <c r="D248"/>
  <c r="D249"/>
  <c r="E249" s="1"/>
  <c r="D250"/>
  <c r="E250" s="1"/>
  <c r="D251"/>
  <c r="E251" s="1"/>
  <c r="D252"/>
  <c r="D253"/>
  <c r="E253" s="1"/>
  <c r="D254"/>
  <c r="E254" s="1"/>
  <c r="D255"/>
  <c r="E255" s="1"/>
  <c r="D256"/>
  <c r="D257"/>
  <c r="E257" s="1"/>
  <c r="D258"/>
  <c r="E258" s="1"/>
  <c r="D259"/>
  <c r="E259" s="1"/>
  <c r="D260"/>
  <c r="D261"/>
  <c r="E261" s="1"/>
  <c r="D262"/>
  <c r="E262" s="1"/>
  <c r="D263"/>
  <c r="E263" s="1"/>
  <c r="D264"/>
  <c r="D12"/>
  <c r="B13"/>
  <c r="B14"/>
  <c r="C14" s="1"/>
  <c r="B15"/>
  <c r="C15" s="1"/>
  <c r="B16"/>
  <c r="C16" s="1"/>
  <c r="B17"/>
  <c r="B18"/>
  <c r="C18" s="1"/>
  <c r="B19"/>
  <c r="C19" s="1"/>
  <c r="B20"/>
  <c r="C20" s="1"/>
  <c r="B21"/>
  <c r="B22"/>
  <c r="C22" s="1"/>
  <c r="B23"/>
  <c r="C23" s="1"/>
  <c r="B24"/>
  <c r="C24" s="1"/>
  <c r="B25"/>
  <c r="B26"/>
  <c r="C26" s="1"/>
  <c r="B27"/>
  <c r="C27" s="1"/>
  <c r="B28"/>
  <c r="C28" s="1"/>
  <c r="B29"/>
  <c r="B30"/>
  <c r="C30" s="1"/>
  <c r="B31"/>
  <c r="C31" s="1"/>
  <c r="B32"/>
  <c r="C32" s="1"/>
  <c r="B33"/>
  <c r="B34"/>
  <c r="C34" s="1"/>
  <c r="B35"/>
  <c r="C35" s="1"/>
  <c r="B36"/>
  <c r="C36" s="1"/>
  <c r="B37"/>
  <c r="B38"/>
  <c r="C38" s="1"/>
  <c r="B39"/>
  <c r="C39" s="1"/>
  <c r="B40"/>
  <c r="C40" s="1"/>
  <c r="B41"/>
  <c r="B42"/>
  <c r="C42" s="1"/>
  <c r="B43"/>
  <c r="C43" s="1"/>
  <c r="B44"/>
  <c r="C44" s="1"/>
  <c r="B45"/>
  <c r="B46"/>
  <c r="C46" s="1"/>
  <c r="B47"/>
  <c r="C47" s="1"/>
  <c r="B48"/>
  <c r="C48" s="1"/>
  <c r="B49"/>
  <c r="B50"/>
  <c r="C50" s="1"/>
  <c r="B51"/>
  <c r="C51" s="1"/>
  <c r="B52"/>
  <c r="C52" s="1"/>
  <c r="B53"/>
  <c r="B54"/>
  <c r="C54" s="1"/>
  <c r="B55"/>
  <c r="C55" s="1"/>
  <c r="B56"/>
  <c r="C56" s="1"/>
  <c r="B57"/>
  <c r="B58"/>
  <c r="C58" s="1"/>
  <c r="B59"/>
  <c r="C59" s="1"/>
  <c r="B60"/>
  <c r="C60" s="1"/>
  <c r="B61"/>
  <c r="B62"/>
  <c r="C62" s="1"/>
  <c r="B63"/>
  <c r="C63" s="1"/>
  <c r="B64"/>
  <c r="C64" s="1"/>
  <c r="B65"/>
  <c r="B66"/>
  <c r="C66" s="1"/>
  <c r="B67"/>
  <c r="C67" s="1"/>
  <c r="B68"/>
  <c r="C68" s="1"/>
  <c r="B69"/>
  <c r="B70"/>
  <c r="C70" s="1"/>
  <c r="B71"/>
  <c r="C71" s="1"/>
  <c r="B72"/>
  <c r="C72" s="1"/>
  <c r="B73"/>
  <c r="B74"/>
  <c r="C74" s="1"/>
  <c r="B75"/>
  <c r="C75" s="1"/>
  <c r="B76"/>
  <c r="C76" s="1"/>
  <c r="B77"/>
  <c r="B78"/>
  <c r="C78" s="1"/>
  <c r="B79"/>
  <c r="C79" s="1"/>
  <c r="B80"/>
  <c r="C80" s="1"/>
  <c r="B81"/>
  <c r="B82"/>
  <c r="C82" s="1"/>
  <c r="B83"/>
  <c r="C83" s="1"/>
  <c r="B84"/>
  <c r="C84" s="1"/>
  <c r="B85"/>
  <c r="B86"/>
  <c r="C86" s="1"/>
  <c r="B87"/>
  <c r="C87" s="1"/>
  <c r="B88"/>
  <c r="C88" s="1"/>
  <c r="B89"/>
  <c r="B90"/>
  <c r="C90" s="1"/>
  <c r="B91"/>
  <c r="C91" s="1"/>
  <c r="B92"/>
  <c r="C92" s="1"/>
  <c r="B93"/>
  <c r="B94"/>
  <c r="C94" s="1"/>
  <c r="B95"/>
  <c r="C95" s="1"/>
  <c r="B96"/>
  <c r="C96" s="1"/>
  <c r="B97"/>
  <c r="B98"/>
  <c r="C98" s="1"/>
  <c r="B99"/>
  <c r="C99" s="1"/>
  <c r="B100"/>
  <c r="C100" s="1"/>
  <c r="B101"/>
  <c r="B102"/>
  <c r="C102" s="1"/>
  <c r="B103"/>
  <c r="C103" s="1"/>
  <c r="B104"/>
  <c r="C104" s="1"/>
  <c r="B105"/>
  <c r="B106"/>
  <c r="C106" s="1"/>
  <c r="B107"/>
  <c r="C107" s="1"/>
  <c r="B108"/>
  <c r="C108" s="1"/>
  <c r="B109"/>
  <c r="B110"/>
  <c r="C110" s="1"/>
  <c r="B111"/>
  <c r="C111" s="1"/>
  <c r="B112"/>
  <c r="C112" s="1"/>
  <c r="B113"/>
  <c r="B114"/>
  <c r="C114" s="1"/>
  <c r="B115"/>
  <c r="C115" s="1"/>
  <c r="B116"/>
  <c r="C116" s="1"/>
  <c r="B117"/>
  <c r="B118"/>
  <c r="C118" s="1"/>
  <c r="B119"/>
  <c r="C119" s="1"/>
  <c r="B120"/>
  <c r="C120" s="1"/>
  <c r="B121"/>
  <c r="B122"/>
  <c r="C122" s="1"/>
  <c r="B123"/>
  <c r="C123" s="1"/>
  <c r="B124"/>
  <c r="C124" s="1"/>
  <c r="B125"/>
  <c r="B126"/>
  <c r="C126" s="1"/>
  <c r="B127"/>
  <c r="C127" s="1"/>
  <c r="B128"/>
  <c r="C128" s="1"/>
  <c r="B129"/>
  <c r="B130"/>
  <c r="C130" s="1"/>
  <c r="B131"/>
  <c r="C131" s="1"/>
  <c r="B132"/>
  <c r="C132" s="1"/>
  <c r="B133"/>
  <c r="B134"/>
  <c r="C134" s="1"/>
  <c r="B135"/>
  <c r="C135" s="1"/>
  <c r="B136"/>
  <c r="C136" s="1"/>
  <c r="B137"/>
  <c r="B138"/>
  <c r="C138" s="1"/>
  <c r="B139"/>
  <c r="C139" s="1"/>
  <c r="B140"/>
  <c r="C140" s="1"/>
  <c r="B141"/>
  <c r="B142"/>
  <c r="C142" s="1"/>
  <c r="B143"/>
  <c r="C143" s="1"/>
  <c r="B144"/>
  <c r="C144" s="1"/>
  <c r="B145"/>
  <c r="B146"/>
  <c r="C146" s="1"/>
  <c r="B147"/>
  <c r="C147" s="1"/>
  <c r="B148"/>
  <c r="C148" s="1"/>
  <c r="B149"/>
  <c r="B150"/>
  <c r="C150" s="1"/>
  <c r="B151"/>
  <c r="C151" s="1"/>
  <c r="B152"/>
  <c r="C152" s="1"/>
  <c r="B153"/>
  <c r="B154"/>
  <c r="C154" s="1"/>
  <c r="B155"/>
  <c r="C155" s="1"/>
  <c r="B156"/>
  <c r="C156" s="1"/>
  <c r="B157"/>
  <c r="B158"/>
  <c r="C158" s="1"/>
  <c r="B159"/>
  <c r="C159" s="1"/>
  <c r="B160"/>
  <c r="C160" s="1"/>
  <c r="B161"/>
  <c r="B162"/>
  <c r="C162" s="1"/>
  <c r="B163"/>
  <c r="C163" s="1"/>
  <c r="B164"/>
  <c r="C164" s="1"/>
  <c r="B165"/>
  <c r="B166"/>
  <c r="C166" s="1"/>
  <c r="B167"/>
  <c r="C167" s="1"/>
  <c r="B168"/>
  <c r="C168" s="1"/>
  <c r="B169"/>
  <c r="B170"/>
  <c r="C170" s="1"/>
  <c r="B171"/>
  <c r="C171" s="1"/>
  <c r="B172"/>
  <c r="C172" s="1"/>
  <c r="B173"/>
  <c r="B174"/>
  <c r="C174" s="1"/>
  <c r="B175"/>
  <c r="C175" s="1"/>
  <c r="B176"/>
  <c r="C176" s="1"/>
  <c r="B177"/>
  <c r="B178"/>
  <c r="C178" s="1"/>
  <c r="B179"/>
  <c r="C179" s="1"/>
  <c r="B180"/>
  <c r="C180" s="1"/>
  <c r="B181"/>
  <c r="B182"/>
  <c r="C182" s="1"/>
  <c r="B183"/>
  <c r="C183" s="1"/>
  <c r="B184"/>
  <c r="C184" s="1"/>
  <c r="B185"/>
  <c r="B186"/>
  <c r="C186" s="1"/>
  <c r="B187"/>
  <c r="C187" s="1"/>
  <c r="B188"/>
  <c r="C188" s="1"/>
  <c r="B189"/>
  <c r="B190"/>
  <c r="C190" s="1"/>
  <c r="B191"/>
  <c r="C191" s="1"/>
  <c r="B192"/>
  <c r="C192" s="1"/>
  <c r="B193"/>
  <c r="B194"/>
  <c r="C194" s="1"/>
  <c r="B195"/>
  <c r="C195" s="1"/>
  <c r="B196"/>
  <c r="C196" s="1"/>
  <c r="B197"/>
  <c r="B198"/>
  <c r="C198" s="1"/>
  <c r="B199"/>
  <c r="C199" s="1"/>
  <c r="B200"/>
  <c r="C200" s="1"/>
  <c r="B201"/>
  <c r="B202"/>
  <c r="C202" s="1"/>
  <c r="B203"/>
  <c r="C203" s="1"/>
  <c r="B204"/>
  <c r="C204" s="1"/>
  <c r="B205"/>
  <c r="B206"/>
  <c r="C206" s="1"/>
  <c r="B207"/>
  <c r="C207" s="1"/>
  <c r="B208"/>
  <c r="C208" s="1"/>
  <c r="B209"/>
  <c r="B210"/>
  <c r="C210" s="1"/>
  <c r="B211"/>
  <c r="C211" s="1"/>
  <c r="B212"/>
  <c r="C212" s="1"/>
  <c r="B213"/>
  <c r="B214"/>
  <c r="C214" s="1"/>
  <c r="B215"/>
  <c r="C215" s="1"/>
  <c r="B216"/>
  <c r="C216" s="1"/>
  <c r="B217"/>
  <c r="B218"/>
  <c r="C218" s="1"/>
  <c r="B219"/>
  <c r="C219" s="1"/>
  <c r="B220"/>
  <c r="C220" s="1"/>
  <c r="B221"/>
  <c r="B222"/>
  <c r="C222" s="1"/>
  <c r="B223"/>
  <c r="C223" s="1"/>
  <c r="B224"/>
  <c r="C224" s="1"/>
  <c r="B225"/>
  <c r="B226"/>
  <c r="C226" s="1"/>
  <c r="B227"/>
  <c r="C227" s="1"/>
  <c r="B228"/>
  <c r="C228" s="1"/>
  <c r="B229"/>
  <c r="B230"/>
  <c r="C230" s="1"/>
  <c r="B231"/>
  <c r="C231" s="1"/>
  <c r="B232"/>
  <c r="C232" s="1"/>
  <c r="B233"/>
  <c r="B234"/>
  <c r="C234" s="1"/>
  <c r="B235"/>
  <c r="C235" s="1"/>
  <c r="B236"/>
  <c r="C236" s="1"/>
  <c r="B237"/>
  <c r="B238"/>
  <c r="C238" s="1"/>
  <c r="B239"/>
  <c r="C239" s="1"/>
  <c r="B240"/>
  <c r="C240" s="1"/>
  <c r="B241"/>
  <c r="B242"/>
  <c r="C242" s="1"/>
  <c r="B243"/>
  <c r="C243" s="1"/>
  <c r="B244"/>
  <c r="C244" s="1"/>
  <c r="B245"/>
  <c r="B246"/>
  <c r="C246" s="1"/>
  <c r="B247"/>
  <c r="C247" s="1"/>
  <c r="B248"/>
  <c r="C248" s="1"/>
  <c r="B249"/>
  <c r="B250"/>
  <c r="C250" s="1"/>
  <c r="B251"/>
  <c r="C251" s="1"/>
  <c r="B252"/>
  <c r="C252" s="1"/>
  <c r="B253"/>
  <c r="B254"/>
  <c r="C254" s="1"/>
  <c r="B255"/>
  <c r="C255" s="1"/>
  <c r="B256"/>
  <c r="C256" s="1"/>
  <c r="B257"/>
  <c r="B258"/>
  <c r="C258" s="1"/>
  <c r="B259"/>
  <c r="C259" s="1"/>
  <c r="B260"/>
  <c r="C260" s="1"/>
  <c r="B261"/>
  <c r="B262"/>
  <c r="C262" s="1"/>
  <c r="B263"/>
  <c r="C263" s="1"/>
  <c r="B264"/>
  <c r="C264" s="1"/>
  <c r="B12"/>
  <c r="C261" l="1"/>
  <c r="C249"/>
  <c r="C233"/>
  <c r="C221"/>
  <c r="C205"/>
  <c r="C193"/>
  <c r="C181"/>
  <c r="C165"/>
  <c r="C149"/>
  <c r="C133"/>
  <c r="C121"/>
  <c r="C109"/>
  <c r="C93"/>
  <c r="C77"/>
  <c r="C65"/>
  <c r="C53"/>
  <c r="C41"/>
  <c r="C29"/>
  <c r="C17"/>
  <c r="C257"/>
  <c r="C241"/>
  <c r="C229"/>
  <c r="C217"/>
  <c r="C209"/>
  <c r="C197"/>
  <c r="C185"/>
  <c r="C173"/>
  <c r="C161"/>
  <c r="C153"/>
  <c r="C141"/>
  <c r="C125"/>
  <c r="C113"/>
  <c r="C105"/>
  <c r="C97"/>
  <c r="C85"/>
  <c r="C69"/>
  <c r="C61"/>
  <c r="C49"/>
  <c r="C37"/>
  <c r="C25"/>
  <c r="C253"/>
  <c r="C245"/>
  <c r="C237"/>
  <c r="C225"/>
  <c r="C213"/>
  <c r="C201"/>
  <c r="C189"/>
  <c r="C177"/>
  <c r="C169"/>
  <c r="C157"/>
  <c r="C145"/>
  <c r="C137"/>
  <c r="C129"/>
  <c r="C117"/>
  <c r="C101"/>
  <c r="C89"/>
  <c r="C81"/>
  <c r="C73"/>
  <c r="C57"/>
  <c r="C45"/>
  <c r="C33"/>
  <c r="C21"/>
  <c r="E13"/>
  <c r="J13" s="1"/>
  <c r="C13"/>
  <c r="J12" s="1"/>
  <c r="B8" i="6" s="1"/>
  <c r="G6"/>
  <c r="B6" i="5" s="1"/>
  <c r="B4"/>
  <c r="B3"/>
  <c r="B6" i="6"/>
  <c r="E29"/>
  <c r="B29"/>
  <c r="C11" l="1"/>
  <c r="B9"/>
  <c r="D6" i="5"/>
  <c r="B10" i="6" l="1"/>
  <c r="B13"/>
  <c r="B11"/>
  <c r="B10" i="3"/>
  <c r="D10"/>
  <c r="I13"/>
  <c r="I12"/>
  <c r="D37" i="5"/>
  <c r="F2" i="6"/>
  <c r="A2"/>
  <c r="B14" l="1"/>
  <c r="B17" s="1"/>
  <c r="B12"/>
  <c r="B16" s="1"/>
  <c r="A14" i="5"/>
  <c r="B5"/>
  <c r="B34" l="1"/>
  <c r="C34" s="1"/>
  <c r="D34" s="1"/>
  <c r="E34" s="1"/>
  <c r="F34" s="1"/>
  <c r="B48"/>
  <c r="C48" s="1"/>
  <c r="D48" s="1"/>
  <c r="E48" s="1"/>
  <c r="F48" s="1"/>
  <c r="B20"/>
  <c r="C20" s="1"/>
  <c r="D20" s="1"/>
  <c r="E20" s="1"/>
  <c r="F20" s="1"/>
  <c r="B13" l="1"/>
  <c r="C12" l="1"/>
  <c r="C14"/>
  <c r="D15" s="1"/>
  <c r="E16" s="1"/>
  <c r="F17" s="1"/>
  <c r="F31" s="1"/>
  <c r="F45" s="1"/>
  <c r="B15"/>
  <c r="C16" s="1"/>
  <c r="D17" s="1"/>
  <c r="E18" s="1"/>
  <c r="F19" s="1"/>
  <c r="F33" s="1"/>
  <c r="D11" l="1"/>
  <c r="D13"/>
  <c r="E14" s="1"/>
  <c r="F15" s="1"/>
  <c r="F29" s="1"/>
  <c r="D31"/>
  <c r="F47"/>
  <c r="E46" s="1"/>
  <c r="F43"/>
  <c r="E44" s="1"/>
  <c r="E10" l="1"/>
  <c r="F9" s="1"/>
  <c r="F23" s="1"/>
  <c r="E12"/>
  <c r="D45"/>
  <c r="F13" l="1"/>
  <c r="F27" s="1"/>
  <c r="F41" s="1"/>
  <c r="E42" s="1"/>
  <c r="D43" s="1"/>
  <c r="C44" s="1"/>
  <c r="F11"/>
  <c r="F25" s="1"/>
  <c r="F39" s="1"/>
  <c r="E40" s="1"/>
  <c r="D41" l="1"/>
  <c r="C42" s="1"/>
  <c r="B43" s="1"/>
  <c r="F37"/>
  <c r="E38" s="1"/>
  <c r="D39" s="1"/>
  <c r="C40" l="1"/>
  <c r="B41" s="1"/>
</calcChain>
</file>

<file path=xl/sharedStrings.xml><?xml version="1.0" encoding="utf-8"?>
<sst xmlns="http://schemas.openxmlformats.org/spreadsheetml/2006/main" count="133" uniqueCount="83">
  <si>
    <t>Step 1</t>
  </si>
  <si>
    <t>t</t>
  </si>
  <si>
    <t>Step 2</t>
  </si>
  <si>
    <t>Close</t>
  </si>
  <si>
    <t>Date</t>
  </si>
  <si>
    <t>Summary</t>
  </si>
  <si>
    <t>return</t>
  </si>
  <si>
    <t>Annual vol</t>
  </si>
  <si>
    <t>S</t>
  </si>
  <si>
    <t>X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</si>
  <si>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t(years)</t>
    </r>
  </si>
  <si>
    <t>r</t>
  </si>
  <si>
    <t>σ(annual)</t>
  </si>
  <si>
    <t>d1</t>
  </si>
  <si>
    <t>d2</t>
  </si>
  <si>
    <t>N(d1)</t>
  </si>
  <si>
    <t>N(d2)</t>
  </si>
  <si>
    <t>N(-d1)</t>
  </si>
  <si>
    <t>N(-d2)</t>
  </si>
  <si>
    <t>call</t>
  </si>
  <si>
    <t>put</t>
  </si>
  <si>
    <t>current</t>
  </si>
  <si>
    <t>ITM</t>
  </si>
  <si>
    <t>current call price</t>
  </si>
  <si>
    <t>BS call</t>
  </si>
  <si>
    <t xml:space="preserve">Implied volatility </t>
  </si>
  <si>
    <t>Explain</t>
  </si>
  <si>
    <t>df</t>
  </si>
  <si>
    <t>Step 3</t>
  </si>
  <si>
    <t>Δt =t/n</t>
  </si>
  <si>
    <t>π</t>
  </si>
  <si>
    <t>n=# steps</t>
  </si>
  <si>
    <t>d</t>
  </si>
  <si>
    <t>u</t>
  </si>
  <si>
    <r>
      <t>u = e</t>
    </r>
    <r>
      <rPr>
        <i/>
        <vertAlign val="superscript"/>
        <sz val="18"/>
        <color rgb="FF000000"/>
        <rFont val="Verdana"/>
        <family val="2"/>
      </rPr>
      <t xml:space="preserve">σ√Δt   </t>
    </r>
    <r>
      <rPr>
        <i/>
        <sz val="18"/>
        <color rgb="FF000000"/>
        <rFont val="Verdana"/>
        <family val="2"/>
      </rPr>
      <t xml:space="preserve"> </t>
    </r>
  </si>
  <si>
    <r>
      <t>d = e</t>
    </r>
    <r>
      <rPr>
        <i/>
        <vertAlign val="superscript"/>
        <sz val="18"/>
        <color rgb="FF000000"/>
        <rFont val="Verdana"/>
        <family val="2"/>
      </rPr>
      <t xml:space="preserve"> -σ√Δt</t>
    </r>
    <r>
      <rPr>
        <i/>
        <sz val="18"/>
        <color rgb="FF000000"/>
        <rFont val="Verdana"/>
        <family val="2"/>
      </rPr>
      <t>=1/u</t>
    </r>
  </si>
  <si>
    <t>(1-π)</t>
  </si>
  <si>
    <t>growth or value stock</t>
  </si>
  <si>
    <t>high PE ratio (greater than 20-25) indicate growth stocks, low dividend yield indicate growth stocks</t>
  </si>
  <si>
    <t>lower pe and high dividend yield indicate value stocks</t>
  </si>
  <si>
    <t>One of the assumptions of the B-S model is Efficient markets, what does this mean?</t>
  </si>
  <si>
    <t>fixed</t>
  </si>
  <si>
    <t>floating</t>
  </si>
  <si>
    <t>Who is long?</t>
  </si>
  <si>
    <t>Who is short?</t>
  </si>
  <si>
    <t>and by whom?</t>
  </si>
  <si>
    <t>What is a credit default swap?</t>
  </si>
  <si>
    <t>What is the floating rate Goldman  pays?</t>
  </si>
  <si>
    <t xml:space="preserve">At the first swap interval what is the net payment </t>
  </si>
  <si>
    <t>How were CDS used prior and during to 2008 crisis?</t>
  </si>
  <si>
    <t>interest rate</t>
  </si>
  <si>
    <t>per annum</t>
  </si>
  <si>
    <r>
      <t>(x-y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)*N</t>
    </r>
  </si>
  <si>
    <t>define what is a growth stock and what is a value stock</t>
  </si>
  <si>
    <t>MRK</t>
  </si>
  <si>
    <t>PSX</t>
  </si>
  <si>
    <t>σ(annPSX)</t>
  </si>
  <si>
    <t xml:space="preserve">Find the call and put values using black scholes equation for PSX and MRK given the following </t>
  </si>
  <si>
    <t>σ(annMRK)</t>
  </si>
  <si>
    <t>$9m</t>
  </si>
  <si>
    <t>In return Codelco will receive a floating rate on the $9m over the same time period from Goldman Sachs.</t>
  </si>
  <si>
    <t>Codelco agrees to pay fixed 2.55% per annum on a notional  $9m at 6 month intervals  for 12 years.</t>
  </si>
  <si>
    <t>hint , check out your Delta Greek slides in L9 option pricing!!!</t>
  </si>
  <si>
    <t>Is the Binomial option price value close to the Black Scholes price for PSX call?</t>
  </si>
  <si>
    <t>8/4/2016-8/4/2017</t>
  </si>
  <si>
    <t>Price MRK call using Binomial pricing model</t>
  </si>
  <si>
    <t>Hint is Option-Binomial sheet A42 similar to Option-BS sheet G16</t>
  </si>
  <si>
    <t>Goldman will pay floating = 6 month LIBOR + 45 bp = ( LIBOR + 0.45%)</t>
  </si>
  <si>
    <t>If LIBOR is quoted at 2.12% per annum for the next  year</t>
  </si>
  <si>
    <t>Payer of the fixed is long forward, Payer of the floating is short forward</t>
  </si>
  <si>
    <t>Goldman</t>
  </si>
  <si>
    <t>Coldelco</t>
  </si>
  <si>
    <t>Open</t>
  </si>
  <si>
    <t>High</t>
  </si>
  <si>
    <t>Low</t>
  </si>
  <si>
    <t>Adj Close</t>
  </si>
  <si>
    <t>Volume</t>
  </si>
  <si>
    <t>No?</t>
  </si>
  <si>
    <t>Put</t>
  </si>
  <si>
    <t>Call</t>
  </si>
  <si>
    <t>Growth stock because yahoo finance keeps the PE ratio above 20-25</t>
  </si>
  <si>
    <t>Value stock because yahoo finance keeps the PE ratio above 20-25 BUT</t>
  </si>
  <si>
    <t>the dividend yield is &gt;3%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</si>
</sst>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8"/>
      <color rgb="FF000000"/>
      <name val="Verdana"/>
      <family val="2"/>
    </font>
    <font>
      <i/>
      <vertAlign val="superscript"/>
      <sz val="18"/>
      <color rgb="FF000000"/>
      <name val="Verdana"/>
      <family val="2"/>
    </font>
    <font>
      <sz val="11"/>
      <color rgb="FF000000"/>
      <name val="Arial"/>
      <family val="2"/>
    </font>
    <font>
      <sz val="18"/>
      <color rgb="FF000000"/>
      <name val="Verdana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5" borderId="1" applyNumberFormat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0" fillId="0" borderId="0" xfId="0" applyFill="1"/>
    <xf numFmtId="14" fontId="0" fillId="0" borderId="0" xfId="0" applyNumberFormat="1"/>
    <xf numFmtId="0" fontId="5" fillId="4" borderId="0" xfId="0" applyFont="1" applyFill="1"/>
    <xf numFmtId="0" fontId="0" fillId="8" borderId="0" xfId="0" applyFill="1"/>
    <xf numFmtId="0" fontId="6" fillId="0" borderId="0" xfId="0" applyFont="1"/>
    <xf numFmtId="0" fontId="7" fillId="4" borderId="0" xfId="0" applyFont="1" applyFill="1"/>
    <xf numFmtId="9" fontId="0" fillId="3" borderId="0" xfId="2" applyFont="1" applyFill="1"/>
    <xf numFmtId="0" fontId="8" fillId="0" borderId="0" xfId="0" applyFont="1"/>
    <xf numFmtId="0" fontId="7" fillId="7" borderId="0" xfId="0" applyFont="1" applyFill="1"/>
    <xf numFmtId="2" fontId="0" fillId="3" borderId="0" xfId="0" applyNumberFormat="1" applyFill="1"/>
    <xf numFmtId="0" fontId="2" fillId="9" borderId="0" xfId="0" applyFont="1" applyFill="1"/>
    <xf numFmtId="0" fontId="9" fillId="6" borderId="0" xfId="0" applyFont="1" applyFill="1"/>
    <xf numFmtId="0" fontId="10" fillId="0" borderId="0" xfId="0" applyFont="1"/>
    <xf numFmtId="0" fontId="7" fillId="3" borderId="0" xfId="0" applyFont="1" applyFill="1"/>
    <xf numFmtId="0" fontId="4" fillId="5" borderId="1" xfId="3"/>
    <xf numFmtId="0" fontId="7" fillId="2" borderId="0" xfId="0" applyFont="1" applyFill="1"/>
    <xf numFmtId="9" fontId="0" fillId="2" borderId="0" xfId="2" applyFont="1" applyFill="1"/>
    <xf numFmtId="0" fontId="0" fillId="3" borderId="0" xfId="0" applyFill="1" applyAlignment="1">
      <alignment horizontal="right"/>
    </xf>
    <xf numFmtId="0" fontId="7" fillId="3" borderId="0" xfId="0" applyFont="1" applyFill="1" applyAlignment="1">
      <alignment horizontal="right"/>
    </xf>
    <xf numFmtId="0" fontId="2" fillId="4" borderId="0" xfId="0" applyFont="1" applyFill="1"/>
    <xf numFmtId="0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3" fillId="2" borderId="0" xfId="0" applyFont="1" applyFill="1"/>
    <xf numFmtId="0" fontId="2" fillId="2" borderId="0" xfId="0" applyFont="1" applyFill="1"/>
    <xf numFmtId="0" fontId="13" fillId="0" borderId="0" xfId="0" applyFont="1" applyAlignment="1">
      <alignment horizontal="left" indent="3" readingOrder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 indent="1"/>
    </xf>
    <xf numFmtId="0" fontId="16" fillId="0" borderId="0" xfId="0" applyFont="1" applyAlignment="1"/>
    <xf numFmtId="0" fontId="0" fillId="0" borderId="0" xfId="0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14" fillId="4" borderId="0" xfId="0" applyFont="1" applyFill="1"/>
    <xf numFmtId="0" fontId="17" fillId="0" borderId="0" xfId="0" applyFont="1"/>
    <xf numFmtId="10" fontId="0" fillId="7" borderId="0" xfId="2" applyNumberFormat="1" applyFont="1" applyFill="1"/>
    <xf numFmtId="0" fontId="0" fillId="0" borderId="0" xfId="0"/>
    <xf numFmtId="0" fontId="0" fillId="3" borderId="0" xfId="2" applyNumberFormat="1" applyFont="1" applyFill="1"/>
    <xf numFmtId="10" fontId="0" fillId="3" borderId="0" xfId="2" applyNumberFormat="1" applyFont="1" applyFill="1"/>
    <xf numFmtId="43" fontId="0" fillId="0" borderId="0" xfId="4" applyFont="1"/>
    <xf numFmtId="0" fontId="0" fillId="0" borderId="0" xfId="0"/>
    <xf numFmtId="14" fontId="2" fillId="0" borderId="0" xfId="0" applyNumberFormat="1" applyFont="1" applyFill="1"/>
    <xf numFmtId="0" fontId="0" fillId="2" borderId="0" xfId="0" applyFill="1" applyAlignment="1">
      <alignment horizontal="right"/>
    </xf>
    <xf numFmtId="0" fontId="0" fillId="0" borderId="0" xfId="0"/>
    <xf numFmtId="0" fontId="19" fillId="3" borderId="0" xfId="0" applyFont="1" applyFill="1"/>
    <xf numFmtId="0" fontId="5" fillId="4" borderId="0" xfId="0" applyFont="1" applyFill="1" applyBorder="1"/>
    <xf numFmtId="0" fontId="19" fillId="3" borderId="0" xfId="0" applyFont="1" applyFill="1" applyBorder="1"/>
    <xf numFmtId="0" fontId="0" fillId="3" borderId="0" xfId="0" applyFill="1" applyBorder="1"/>
    <xf numFmtId="0" fontId="5" fillId="4" borderId="2" xfId="0" applyFont="1" applyFill="1" applyBorder="1"/>
    <xf numFmtId="0" fontId="19" fillId="3" borderId="2" xfId="0" applyFont="1" applyFill="1" applyBorder="1"/>
    <xf numFmtId="0" fontId="0" fillId="3" borderId="2" xfId="0" applyFill="1" applyBorder="1"/>
    <xf numFmtId="0" fontId="0" fillId="3" borderId="2" xfId="2" applyNumberFormat="1" applyFont="1" applyFill="1" applyBorder="1"/>
    <xf numFmtId="0" fontId="8" fillId="0" borderId="0" xfId="0" applyFont="1" applyAlignment="1">
      <alignment horizontal="left"/>
    </xf>
    <xf numFmtId="0" fontId="0" fillId="0" borderId="0" xfId="0"/>
    <xf numFmtId="0" fontId="2" fillId="4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</cellXfs>
  <cellStyles count="5">
    <cellStyle name="Comma" xfId="4" builtinId="3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95250</xdr:rowOff>
    </xdr:from>
    <xdr:to>
      <xdr:col>7</xdr:col>
      <xdr:colOff>238125</xdr:colOff>
      <xdr:row>1</xdr:row>
      <xdr:rowOff>104775</xdr:rowOff>
    </xdr:to>
    <xdr:cxnSp macro="">
      <xdr:nvCxnSpPr>
        <xdr:cNvPr id="2" name="Straight Arrow Connector 1"/>
        <xdr:cNvCxnSpPr/>
      </xdr:nvCxnSpPr>
      <xdr:spPr>
        <a:xfrm>
          <a:off x="3771900" y="295275"/>
          <a:ext cx="12573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3</xdr:row>
      <xdr:rowOff>114301</xdr:rowOff>
    </xdr:from>
    <xdr:to>
      <xdr:col>7</xdr:col>
      <xdr:colOff>247651</xdr:colOff>
      <xdr:row>3</xdr:row>
      <xdr:rowOff>123826</xdr:rowOff>
    </xdr:to>
    <xdr:cxnSp macro="">
      <xdr:nvCxnSpPr>
        <xdr:cNvPr id="3" name="Straight Arrow Connector 2"/>
        <xdr:cNvCxnSpPr/>
      </xdr:nvCxnSpPr>
      <xdr:spPr>
        <a:xfrm rot="10800000">
          <a:off x="3771901" y="771526"/>
          <a:ext cx="12668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0</xdr:row>
      <xdr:rowOff>85725</xdr:rowOff>
    </xdr:from>
    <xdr:to>
      <xdr:col>5</xdr:col>
      <xdr:colOff>314325</xdr:colOff>
      <xdr:row>4</xdr:row>
      <xdr:rowOff>85725</xdr:rowOff>
    </xdr:to>
    <xdr:sp macro="" textlink="">
      <xdr:nvSpPr>
        <xdr:cNvPr id="4" name="Rounded Rectangle 3"/>
        <xdr:cNvSpPr/>
      </xdr:nvSpPr>
      <xdr:spPr>
        <a:xfrm>
          <a:off x="1914525" y="85725"/>
          <a:ext cx="1676400" cy="847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Codelco</a:t>
          </a:r>
        </a:p>
      </xdr:txBody>
    </xdr:sp>
    <xdr:clientData/>
  </xdr:twoCellAnchor>
  <xdr:twoCellAnchor>
    <xdr:from>
      <xdr:col>7</xdr:col>
      <xdr:colOff>571501</xdr:colOff>
      <xdr:row>0</xdr:row>
      <xdr:rowOff>114301</xdr:rowOff>
    </xdr:from>
    <xdr:to>
      <xdr:col>9</xdr:col>
      <xdr:colOff>200026</xdr:colOff>
      <xdr:row>4</xdr:row>
      <xdr:rowOff>114301</xdr:rowOff>
    </xdr:to>
    <xdr:sp macro="" textlink="">
      <xdr:nvSpPr>
        <xdr:cNvPr id="5" name="Rounded Rectangle 4"/>
        <xdr:cNvSpPr/>
      </xdr:nvSpPr>
      <xdr:spPr>
        <a:xfrm>
          <a:off x="5362576" y="114301"/>
          <a:ext cx="1676400" cy="847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Goldman</a:t>
          </a:r>
        </a:p>
      </xdr:txBody>
    </xdr:sp>
    <xdr:clientData/>
  </xdr:twoCellAnchor>
  <xdr:twoCellAnchor>
    <xdr:from>
      <xdr:col>0</xdr:col>
      <xdr:colOff>123825</xdr:colOff>
      <xdr:row>0</xdr:row>
      <xdr:rowOff>95250</xdr:rowOff>
    </xdr:from>
    <xdr:to>
      <xdr:col>1</xdr:col>
      <xdr:colOff>247650</xdr:colOff>
      <xdr:row>4</xdr:row>
      <xdr:rowOff>47625</xdr:rowOff>
    </xdr:to>
    <xdr:sp macro="" textlink="">
      <xdr:nvSpPr>
        <xdr:cNvPr id="6" name="Rounded Rectangle 5"/>
        <xdr:cNvSpPr/>
      </xdr:nvSpPr>
      <xdr:spPr>
        <a:xfrm>
          <a:off x="123825" y="95250"/>
          <a:ext cx="733425" cy="800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loan</a:t>
          </a:r>
        </a:p>
      </xdr:txBody>
    </xdr:sp>
    <xdr:clientData/>
  </xdr:twoCellAnchor>
  <xdr:twoCellAnchor>
    <xdr:from>
      <xdr:col>1</xdr:col>
      <xdr:colOff>390526</xdr:colOff>
      <xdr:row>3</xdr:row>
      <xdr:rowOff>95249</xdr:rowOff>
    </xdr:from>
    <xdr:to>
      <xdr:col>2</xdr:col>
      <xdr:colOff>533400</xdr:colOff>
      <xdr:row>3</xdr:row>
      <xdr:rowOff>95250</xdr:rowOff>
    </xdr:to>
    <xdr:cxnSp macro="">
      <xdr:nvCxnSpPr>
        <xdr:cNvPr id="7" name="Straight Arrow Connector 6"/>
        <xdr:cNvCxnSpPr/>
      </xdr:nvCxnSpPr>
      <xdr:spPr>
        <a:xfrm rot="10800000" flipV="1">
          <a:off x="1000126" y="752474"/>
          <a:ext cx="752474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1</xdr:row>
      <xdr:rowOff>142875</xdr:rowOff>
    </xdr:from>
    <xdr:to>
      <xdr:col>2</xdr:col>
      <xdr:colOff>581025</xdr:colOff>
      <xdr:row>1</xdr:row>
      <xdr:rowOff>142876</xdr:rowOff>
    </xdr:to>
    <xdr:cxnSp macro="">
      <xdr:nvCxnSpPr>
        <xdr:cNvPr id="9" name="Straight Arrow Connector 8"/>
        <xdr:cNvCxnSpPr/>
      </xdr:nvCxnSpPr>
      <xdr:spPr>
        <a:xfrm>
          <a:off x="1114425" y="409575"/>
          <a:ext cx="6858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19</xdr:row>
      <xdr:rowOff>28575</xdr:rowOff>
    </xdr:from>
    <xdr:to>
      <xdr:col>35</xdr:col>
      <xdr:colOff>563880</xdr:colOff>
      <xdr:row>41</xdr:row>
      <xdr:rowOff>76200</xdr:rowOff>
    </xdr:to>
    <xdr:sp macro="" textlink="">
      <xdr:nvSpPr>
        <xdr:cNvPr id="10" name="Content Placeholder 17"/>
        <xdr:cNvSpPr>
          <a:spLocks noGrp="1"/>
        </xdr:cNvSpPr>
      </xdr:nvSpPr>
      <xdr:spPr>
        <a:xfrm>
          <a:off x="10315575" y="4495800"/>
          <a:ext cx="13660755" cy="4543425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None/>
          </a:pPr>
          <a:r>
            <a:rPr lang="en-US" sz="1800"/>
            <a:t>Alpha negotiated a sequence of long forwards</a:t>
          </a:r>
        </a:p>
        <a:p>
          <a:pPr>
            <a:buNone/>
          </a:pPr>
          <a:r>
            <a:rPr lang="en-US" sz="1800"/>
            <a:t>Omega negotiated a sequence of short forwards </a:t>
          </a:r>
        </a:p>
        <a:p>
          <a:pPr>
            <a:buNone/>
          </a:pPr>
          <a:endParaRPr lang="en-US" sz="1800"/>
        </a:p>
        <a:p>
          <a:pPr>
            <a:buNone/>
          </a:pPr>
          <a:r>
            <a:rPr lang="en-US" sz="1800"/>
            <a:t>For this sort of swap, as with many others, parties would pay net amount</a:t>
          </a:r>
        </a:p>
        <a:p>
          <a:r>
            <a:rPr lang="en-US" sz="1800"/>
            <a:t>	</a:t>
          </a:r>
          <a:r>
            <a:rPr lang="en-US" sz="1800" i="1"/>
            <a:t>(x-y</a:t>
          </a:r>
          <a:r>
            <a:rPr lang="en-US" sz="1800" i="1" baseline="-25000"/>
            <a:t>i</a:t>
          </a:r>
          <a:r>
            <a:rPr lang="en-US" sz="1800" i="1"/>
            <a:t>)*N</a:t>
          </a:r>
        </a:p>
        <a:p>
          <a:pPr>
            <a:buNone/>
          </a:pPr>
          <a:r>
            <a:rPr lang="en-US" sz="1800" i="1"/>
            <a:t>If Libor</a:t>
          </a:r>
          <a:r>
            <a:rPr lang="en-US" sz="1800" i="1" baseline="-25000"/>
            <a:t>1</a:t>
          </a:r>
          <a:r>
            <a:rPr lang="en-US" sz="1800" i="1"/>
            <a:t> quoted at 4% , y</a:t>
          </a:r>
          <a:r>
            <a:rPr lang="en-US" sz="1800" i="1" baseline="-25000"/>
            <a:t>1</a:t>
          </a:r>
          <a:r>
            <a:rPr lang="en-US" sz="1800" i="1"/>
            <a:t> = ½ (0.04+0.0040) = 0.022</a:t>
          </a:r>
        </a:p>
        <a:p>
          <a:pPr>
            <a:buNone/>
          </a:pPr>
          <a:r>
            <a:rPr lang="en-US" sz="1800" i="1"/>
            <a:t>		(0.04625 – 0.022)*10,000,000 = $242,500</a:t>
          </a:r>
        </a:p>
        <a:p>
          <a:pPr>
            <a:buNone/>
          </a:pPr>
          <a:endParaRPr lang="en-US" sz="1800" i="1"/>
        </a:p>
        <a:p>
          <a:pPr>
            <a:buNone/>
          </a:pPr>
          <a:r>
            <a:rPr lang="en-US" sz="1600" i="1"/>
            <a:t>* At no point does the notional switch hands*</a:t>
          </a:r>
        </a:p>
        <a:p>
          <a:pPr>
            <a:buNone/>
          </a:pPr>
          <a:endParaRPr lang="en-US" sz="1800"/>
        </a:p>
        <a:p>
          <a:pPr>
            <a:buNone/>
          </a:pPr>
          <a:endParaRPr lang="en-US" sz="1800"/>
        </a:p>
        <a:p>
          <a:pPr>
            <a:buNone/>
          </a:pPr>
          <a:endParaRPr lang="en-US" sz="1800"/>
        </a:p>
      </xdr:txBody>
    </xdr:sp>
    <xdr:clientData/>
  </xdr:twoCellAnchor>
  <xdr:twoCellAnchor editAs="oneCell">
    <xdr:from>
      <xdr:col>17</xdr:col>
      <xdr:colOff>219075</xdr:colOff>
      <xdr:row>12</xdr:row>
      <xdr:rowOff>200025</xdr:rowOff>
    </xdr:from>
    <xdr:to>
      <xdr:col>25</xdr:col>
      <xdr:colOff>130465</xdr:colOff>
      <xdr:row>19</xdr:row>
      <xdr:rowOff>84553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58725" y="2933700"/>
          <a:ext cx="4788190" cy="1618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514350</xdr:colOff>
      <xdr:row>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39025" y="238125"/>
          <a:ext cx="2952750" cy="866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</xdr:row>
      <xdr:rowOff>38100</xdr:rowOff>
    </xdr:from>
    <xdr:to>
      <xdr:col>13</xdr:col>
      <xdr:colOff>276225</xdr:colOff>
      <xdr:row>7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48625" y="1228725"/>
          <a:ext cx="1495425" cy="3333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457200</xdr:colOff>
      <xdr:row>8</xdr:row>
      <xdr:rowOff>161925</xdr:rowOff>
    </xdr:from>
    <xdr:to>
      <xdr:col>14</xdr:col>
      <xdr:colOff>104775</xdr:colOff>
      <xdr:row>10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86625" y="1733550"/>
          <a:ext cx="2695575" cy="3048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457200</xdr:colOff>
      <xdr:row>10</xdr:row>
      <xdr:rowOff>180975</xdr:rowOff>
    </xdr:from>
    <xdr:to>
      <xdr:col>14</xdr:col>
      <xdr:colOff>476250</xdr:colOff>
      <xdr:row>12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86625" y="2133600"/>
          <a:ext cx="3067050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28575</xdr:rowOff>
    </xdr:from>
    <xdr:to>
      <xdr:col>9</xdr:col>
      <xdr:colOff>276225</xdr:colOff>
      <xdr:row>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43400" y="533400"/>
          <a:ext cx="1419225" cy="6667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15</xdr:col>
      <xdr:colOff>485775</xdr:colOff>
      <xdr:row>38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76800" y="7400925"/>
          <a:ext cx="4752975" cy="371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8" workbookViewId="0">
      <selection activeCell="H20" sqref="H20"/>
    </sheetView>
  </sheetViews>
  <sheetFormatPr defaultRowHeight="15"/>
  <cols>
    <col min="1" max="2" width="9.140625" style="38"/>
    <col min="3" max="3" width="12.5703125" style="38" customWidth="1"/>
    <col min="4" max="6" width="9.140625" style="38"/>
    <col min="7" max="7" width="16.85546875" style="38" customWidth="1"/>
    <col min="8" max="8" width="17.140625" style="38" customWidth="1"/>
    <col min="9" max="9" width="13.5703125" style="38" bestFit="1" customWidth="1"/>
    <col min="10" max="10" width="12.5703125" style="38" bestFit="1" customWidth="1"/>
    <col min="11" max="11" width="13.28515625" style="38" bestFit="1" customWidth="1"/>
    <col min="12" max="16384" width="9.140625" style="38"/>
  </cols>
  <sheetData>
    <row r="1" spans="1:9" ht="21">
      <c r="C1" s="60" t="s">
        <v>59</v>
      </c>
      <c r="D1" s="60"/>
      <c r="G1" s="34" t="s">
        <v>41</v>
      </c>
    </row>
    <row r="3" spans="1:9" ht="21">
      <c r="G3" s="60" t="s">
        <v>59</v>
      </c>
      <c r="H3" s="60"/>
    </row>
    <row r="5" spans="1:9" ht="15.75">
      <c r="C5" s="34" t="s">
        <v>42</v>
      </c>
      <c r="G5" s="34" t="s">
        <v>42</v>
      </c>
    </row>
    <row r="6" spans="1:9">
      <c r="C6" s="42" t="s">
        <v>50</v>
      </c>
    </row>
    <row r="7" spans="1:9" ht="22.5">
      <c r="A7" s="33" t="s">
        <v>61</v>
      </c>
    </row>
    <row r="10" spans="1:9" ht="22.5">
      <c r="A10" s="33" t="s">
        <v>60</v>
      </c>
    </row>
    <row r="11" spans="1:9" ht="22.5">
      <c r="B11" s="33" t="s">
        <v>67</v>
      </c>
    </row>
    <row r="13" spans="1:9" ht="22.5">
      <c r="A13" s="33" t="s">
        <v>68</v>
      </c>
    </row>
    <row r="15" spans="1:9" ht="22.5">
      <c r="A15" s="33" t="s">
        <v>47</v>
      </c>
      <c r="H15" s="46">
        <f>(0.0212+0.0045)</f>
        <v>2.5700000000000001E-2</v>
      </c>
      <c r="I15" s="38" t="s">
        <v>51</v>
      </c>
    </row>
    <row r="17" spans="1:11" ht="23.25">
      <c r="C17" s="61"/>
      <c r="D17" s="61"/>
      <c r="F17" s="36" t="s">
        <v>43</v>
      </c>
      <c r="H17" s="3" t="s">
        <v>71</v>
      </c>
      <c r="K17" s="38" t="s">
        <v>69</v>
      </c>
    </row>
    <row r="18" spans="1:11" ht="23.25">
      <c r="B18" s="61"/>
      <c r="E18" s="61"/>
      <c r="F18" s="36" t="s">
        <v>44</v>
      </c>
      <c r="H18" s="3" t="s">
        <v>70</v>
      </c>
    </row>
    <row r="19" spans="1:11">
      <c r="B19" s="61"/>
      <c r="E19" s="61"/>
    </row>
    <row r="20" spans="1:11" ht="23.25">
      <c r="A20" s="35" t="s">
        <v>48</v>
      </c>
      <c r="B20" s="37"/>
      <c r="C20" s="37"/>
      <c r="D20" s="37"/>
      <c r="E20" s="37"/>
      <c r="F20" s="37"/>
      <c r="G20" s="37"/>
      <c r="H20" s="2">
        <f>((0.0255-0.0257)/2)*9000000</f>
        <v>-900.00000000001012</v>
      </c>
      <c r="I20" s="26" t="s">
        <v>52</v>
      </c>
      <c r="K20" s="47"/>
    </row>
    <row r="21" spans="1:11" ht="23.25">
      <c r="E21" s="35" t="s">
        <v>45</v>
      </c>
      <c r="H21" s="3" t="s">
        <v>70</v>
      </c>
    </row>
    <row r="26" spans="1:11" ht="18.75">
      <c r="A26" s="41" t="s">
        <v>46</v>
      </c>
      <c r="B26" s="4"/>
      <c r="C26" s="4"/>
      <c r="D26" s="4"/>
      <c r="E26" s="4"/>
    </row>
    <row r="27" spans="1:11" ht="18.75">
      <c r="A27" s="41" t="s">
        <v>49</v>
      </c>
      <c r="B27" s="4"/>
      <c r="C27" s="4"/>
      <c r="D27" s="4"/>
      <c r="E27" s="4"/>
    </row>
    <row r="28" spans="1:11">
      <c r="A28" s="3"/>
      <c r="B28" s="3"/>
      <c r="C28" s="3"/>
      <c r="D28" s="3"/>
      <c r="E28" s="3"/>
      <c r="F28" s="3"/>
      <c r="G28" s="3"/>
      <c r="H28" s="3"/>
      <c r="I28" s="3"/>
    </row>
    <row r="29" spans="1:11">
      <c r="A29" s="3"/>
      <c r="B29" s="3"/>
      <c r="C29" s="3"/>
      <c r="D29" s="3"/>
      <c r="E29" s="3"/>
      <c r="F29" s="3"/>
      <c r="G29" s="3"/>
      <c r="H29" s="3"/>
      <c r="I29" s="3"/>
    </row>
    <row r="30" spans="1:11">
      <c r="A30" s="3"/>
      <c r="B30" s="3"/>
      <c r="C30" s="3"/>
      <c r="D30" s="3"/>
      <c r="E30" s="3"/>
      <c r="F30" s="3"/>
      <c r="G30" s="3"/>
      <c r="H30" s="3"/>
      <c r="I30" s="3"/>
    </row>
    <row r="31" spans="1:11">
      <c r="A31" s="3"/>
      <c r="B31" s="3"/>
      <c r="C31" s="3"/>
      <c r="D31" s="3"/>
      <c r="E31" s="3"/>
      <c r="F31" s="3"/>
      <c r="G31" s="3"/>
      <c r="H31" s="3"/>
      <c r="I31" s="3"/>
    </row>
    <row r="32" spans="1:11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</sheetData>
  <mergeCells count="5">
    <mergeCell ref="G3:H3"/>
    <mergeCell ref="C17:D17"/>
    <mergeCell ref="B18:B19"/>
    <mergeCell ref="E18:E19"/>
    <mergeCell ref="C1:D1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64"/>
  <sheetViews>
    <sheetView workbookViewId="0">
      <selection activeCell="B6" sqref="B6"/>
    </sheetView>
  </sheetViews>
  <sheetFormatPr defaultRowHeight="15"/>
  <cols>
    <col min="1" max="1" width="10.7109375" bestFit="1" customWidth="1"/>
    <col min="10" max="10" width="14.5703125" customWidth="1"/>
  </cols>
  <sheetData>
    <row r="1" spans="1:23" ht="18.75">
      <c r="B1" s="11" t="s">
        <v>5</v>
      </c>
      <c r="N1" s="26" t="s">
        <v>53</v>
      </c>
      <c r="O1" s="26"/>
      <c r="P1" s="26"/>
      <c r="Q1" s="26"/>
      <c r="R1" s="26"/>
      <c r="S1" s="26"/>
      <c r="T1" s="26"/>
      <c r="U1" s="26"/>
      <c r="V1" s="26"/>
      <c r="W1" s="26"/>
    </row>
    <row r="2" spans="1:23">
      <c r="A2" s="53"/>
      <c r="B2" s="54" t="s">
        <v>81</v>
      </c>
      <c r="C2" s="55"/>
      <c r="D2" s="55"/>
      <c r="E2" s="55"/>
      <c r="F2" s="55"/>
      <c r="G2" s="55"/>
      <c r="H2" s="55"/>
      <c r="I2" s="62" t="s">
        <v>37</v>
      </c>
      <c r="J2" s="62"/>
      <c r="N2" s="26" t="s">
        <v>38</v>
      </c>
      <c r="O2" s="26"/>
      <c r="P2" s="26"/>
      <c r="Q2" s="26"/>
      <c r="R2" s="26"/>
      <c r="S2" s="26"/>
      <c r="T2" s="26"/>
      <c r="U2" s="26"/>
      <c r="V2" s="26"/>
      <c r="W2" s="26"/>
    </row>
    <row r="3" spans="1:23">
      <c r="A3" s="53" t="s">
        <v>55</v>
      </c>
      <c r="B3" s="54" t="s">
        <v>82</v>
      </c>
      <c r="C3" s="55"/>
      <c r="D3" s="55"/>
      <c r="E3" s="55"/>
      <c r="F3" s="55"/>
      <c r="G3" s="55"/>
      <c r="H3" s="55"/>
      <c r="N3" s="26" t="s">
        <v>39</v>
      </c>
      <c r="O3" s="26"/>
      <c r="P3" s="26"/>
      <c r="Q3" s="26"/>
      <c r="R3" s="26"/>
      <c r="S3" s="26"/>
      <c r="T3" s="26"/>
      <c r="U3" s="26"/>
      <c r="V3" s="26"/>
      <c r="W3" s="26"/>
    </row>
    <row r="4" spans="1:23">
      <c r="A4" s="56"/>
      <c r="B4" s="57"/>
      <c r="C4" s="58"/>
      <c r="D4" s="58"/>
      <c r="E4" s="58"/>
      <c r="F4" s="58"/>
      <c r="G4" s="58"/>
      <c r="H4" s="58"/>
      <c r="I4" s="3"/>
      <c r="N4" s="3"/>
      <c r="O4" s="3"/>
      <c r="P4" s="3"/>
      <c r="Q4" s="3"/>
      <c r="R4" s="3"/>
      <c r="S4" s="3"/>
      <c r="T4" s="3"/>
      <c r="U4" s="3"/>
      <c r="V4" s="3"/>
    </row>
    <row r="5" spans="1:23">
      <c r="A5" s="9"/>
      <c r="B5" s="52" t="s">
        <v>80</v>
      </c>
      <c r="C5" s="3"/>
      <c r="D5" s="3"/>
      <c r="E5" s="3"/>
      <c r="F5" s="3"/>
      <c r="G5" s="3"/>
      <c r="H5" s="3"/>
      <c r="I5" s="3"/>
      <c r="N5" s="3"/>
      <c r="O5" s="3"/>
      <c r="P5" s="3"/>
      <c r="Q5" s="3"/>
      <c r="R5" s="3"/>
      <c r="S5" s="3"/>
      <c r="T5" s="3"/>
      <c r="U5" s="3"/>
      <c r="V5" s="3"/>
    </row>
    <row r="6" spans="1:23">
      <c r="A6" s="9" t="s">
        <v>54</v>
      </c>
      <c r="B6" s="52"/>
      <c r="C6" s="3"/>
      <c r="D6" s="3"/>
      <c r="E6" s="3"/>
      <c r="F6" s="3"/>
      <c r="G6" s="3"/>
      <c r="H6" s="3"/>
      <c r="I6" s="3"/>
      <c r="N6" s="3"/>
      <c r="O6" s="3"/>
      <c r="P6" s="3"/>
      <c r="Q6" s="3"/>
      <c r="R6" s="3"/>
      <c r="S6" s="3"/>
      <c r="T6" s="3"/>
      <c r="U6" s="3"/>
      <c r="V6" s="3"/>
    </row>
    <row r="7" spans="1:23">
      <c r="A7" s="4"/>
      <c r="B7" s="52"/>
      <c r="C7" s="3"/>
      <c r="D7" s="3"/>
      <c r="E7" s="3"/>
      <c r="F7" s="3"/>
      <c r="G7" s="3"/>
      <c r="H7" s="3"/>
      <c r="N7" s="3"/>
      <c r="O7" s="3"/>
      <c r="P7" s="3"/>
      <c r="Q7" s="3"/>
      <c r="R7" s="3"/>
      <c r="S7" s="3"/>
      <c r="T7" s="3"/>
      <c r="U7" s="3"/>
      <c r="V7" s="3"/>
    </row>
    <row r="8" spans="1:23">
      <c r="N8" s="3"/>
      <c r="O8" s="3"/>
      <c r="P8" s="3"/>
      <c r="Q8" s="3"/>
      <c r="R8" s="3"/>
      <c r="S8" s="3"/>
      <c r="T8" s="3"/>
      <c r="U8" s="3"/>
      <c r="V8" s="3"/>
    </row>
    <row r="9" spans="1:23" ht="18.75">
      <c r="A9" s="11" t="s">
        <v>64</v>
      </c>
      <c r="N9" s="3"/>
      <c r="O9" s="3"/>
      <c r="P9" s="3"/>
      <c r="Q9" s="3"/>
      <c r="R9" s="3"/>
      <c r="S9" s="3"/>
      <c r="T9" s="3"/>
      <c r="U9" s="3"/>
      <c r="V9" s="3"/>
    </row>
    <row r="10" spans="1:23">
      <c r="A10" t="s">
        <v>4</v>
      </c>
      <c r="B10" s="4" t="str">
        <f>A3</f>
        <v>PSX</v>
      </c>
      <c r="D10" s="4" t="str">
        <f>A6</f>
        <v>MRK</v>
      </c>
      <c r="N10" s="3"/>
      <c r="O10" s="3"/>
      <c r="P10" s="3"/>
      <c r="Q10" s="3"/>
      <c r="R10" s="3"/>
      <c r="S10" s="3"/>
      <c r="T10" s="3"/>
      <c r="U10" s="3"/>
      <c r="V10" s="3"/>
    </row>
    <row r="11" spans="1:23">
      <c r="B11" t="s">
        <v>3</v>
      </c>
      <c r="C11" s="4" t="s">
        <v>6</v>
      </c>
      <c r="D11" t="s">
        <v>3</v>
      </c>
      <c r="E11" s="4" t="s">
        <v>6</v>
      </c>
      <c r="I11" s="1"/>
      <c r="J11" s="1" t="s">
        <v>7</v>
      </c>
    </row>
    <row r="12" spans="1:23">
      <c r="A12" s="8">
        <v>42586</v>
      </c>
      <c r="B12" s="44">
        <f>PSX!E2</f>
        <v>77.540001000000004</v>
      </c>
      <c r="C12" s="3"/>
      <c r="D12" s="44">
        <f>MRK!E2</f>
        <v>57.84</v>
      </c>
      <c r="E12" s="3"/>
      <c r="I12" s="1" t="str">
        <f>A3</f>
        <v>PSX</v>
      </c>
      <c r="J12" s="59">
        <f>STDEV(C13:C264)*SQRT(252)</f>
        <v>0.16601808222801731</v>
      </c>
    </row>
    <row r="13" spans="1:23">
      <c r="A13" s="8">
        <v>42587</v>
      </c>
      <c r="B13" s="48">
        <f>PSX!E3</f>
        <v>78.279999000000004</v>
      </c>
      <c r="C13" s="3">
        <f>LN(B13/B12)</f>
        <v>9.4981846138678643E-3</v>
      </c>
      <c r="D13" s="48">
        <f>MRK!E3</f>
        <v>63.860000999999997</v>
      </c>
      <c r="E13" s="3">
        <f t="shared" ref="E13:E76" si="0">LN(D13/D12)</f>
        <v>9.9012625095381057E-2</v>
      </c>
      <c r="I13" s="1" t="str">
        <f>A6</f>
        <v>MRK</v>
      </c>
      <c r="J13" s="45">
        <f>STDEV(E13:E264)*SQRT(252)</f>
        <v>0.19386369339219117</v>
      </c>
    </row>
    <row r="14" spans="1:23">
      <c r="A14" s="8">
        <v>42590</v>
      </c>
      <c r="B14" s="48">
        <f>PSX!E4</f>
        <v>78.580001999999993</v>
      </c>
      <c r="C14" s="3">
        <f t="shared" ref="C14:C77" si="1">LN(B14/B13)</f>
        <v>3.825109828861912E-3</v>
      </c>
      <c r="D14" s="48">
        <f>MRK!E4</f>
        <v>62.860000999999997</v>
      </c>
      <c r="E14" s="3">
        <f t="shared" si="0"/>
        <v>-1.5783155668101231E-2</v>
      </c>
    </row>
    <row r="15" spans="1:23">
      <c r="A15" s="8">
        <v>42591</v>
      </c>
      <c r="B15" s="48">
        <f>PSX!E5</f>
        <v>76.720000999999996</v>
      </c>
      <c r="C15" s="3">
        <f t="shared" si="1"/>
        <v>-2.3954795972488667E-2</v>
      </c>
      <c r="D15" s="48">
        <f>MRK!E5</f>
        <v>62.490001999999997</v>
      </c>
      <c r="E15" s="3">
        <f t="shared" si="0"/>
        <v>-5.9034713316786364E-3</v>
      </c>
    </row>
    <row r="16" spans="1:23">
      <c r="A16" s="8">
        <v>42592</v>
      </c>
      <c r="B16" s="48">
        <f>PSX!E6</f>
        <v>76.949996999999996</v>
      </c>
      <c r="C16" s="3">
        <f t="shared" si="1"/>
        <v>2.9933776889392179E-3</v>
      </c>
      <c r="D16" s="48">
        <f>MRK!E6</f>
        <v>62.639999000000003</v>
      </c>
      <c r="E16" s="3">
        <f t="shared" si="0"/>
        <v>2.3974597721968033E-3</v>
      </c>
    </row>
    <row r="17" spans="1:5">
      <c r="A17" s="8">
        <v>42593</v>
      </c>
      <c r="B17" s="48">
        <f>PSX!E7</f>
        <v>78.160004000000001</v>
      </c>
      <c r="C17" s="3">
        <f t="shared" si="1"/>
        <v>1.5602237613065995E-2</v>
      </c>
      <c r="D17" s="48">
        <f>MRK!E7</f>
        <v>63.630001</v>
      </c>
      <c r="E17" s="3">
        <f t="shared" si="0"/>
        <v>1.5681037242250517E-2</v>
      </c>
    </row>
    <row r="18" spans="1:5">
      <c r="A18" s="8">
        <v>42594</v>
      </c>
      <c r="B18" s="48">
        <f>PSX!E8</f>
        <v>78.809997999999993</v>
      </c>
      <c r="C18" s="3">
        <f t="shared" si="1"/>
        <v>8.2818080764689214E-3</v>
      </c>
      <c r="D18" s="48">
        <f>MRK!E8</f>
        <v>63.349997999999999</v>
      </c>
      <c r="E18" s="3">
        <f t="shared" si="0"/>
        <v>-4.4101977640497369E-3</v>
      </c>
    </row>
    <row r="19" spans="1:5">
      <c r="A19" s="8">
        <v>42597</v>
      </c>
      <c r="B19" s="48">
        <f>PSX!E9</f>
        <v>78.589995999999999</v>
      </c>
      <c r="C19" s="3">
        <f t="shared" si="1"/>
        <v>-2.7954530070460411E-3</v>
      </c>
      <c r="D19" s="48">
        <f>MRK!E9</f>
        <v>63.32</v>
      </c>
      <c r="E19" s="3">
        <f t="shared" si="0"/>
        <v>-4.7364018369689043E-4</v>
      </c>
    </row>
    <row r="20" spans="1:5">
      <c r="A20" s="8">
        <v>42598</v>
      </c>
      <c r="B20" s="48">
        <f>PSX!E10</f>
        <v>77.980002999999996</v>
      </c>
      <c r="C20" s="3">
        <f t="shared" si="1"/>
        <v>-7.791991955168177E-3</v>
      </c>
      <c r="D20" s="48">
        <f>MRK!E10</f>
        <v>63.040000999999997</v>
      </c>
      <c r="E20" s="3">
        <f t="shared" si="0"/>
        <v>-4.4317736002436889E-3</v>
      </c>
    </row>
    <row r="21" spans="1:5">
      <c r="A21" s="8">
        <v>42599</v>
      </c>
      <c r="B21" s="48">
        <f>PSX!E11</f>
        <v>77.709998999999996</v>
      </c>
      <c r="C21" s="3">
        <f t="shared" si="1"/>
        <v>-3.4684856730594188E-3</v>
      </c>
      <c r="D21" s="48">
        <f>MRK!E11</f>
        <v>63.290000999999997</v>
      </c>
      <c r="E21" s="3">
        <f t="shared" si="0"/>
        <v>3.9578931749304378E-3</v>
      </c>
    </row>
    <row r="22" spans="1:5">
      <c r="A22" s="8">
        <v>42600</v>
      </c>
      <c r="B22" s="48">
        <f>PSX!E12</f>
        <v>77.949996999999996</v>
      </c>
      <c r="C22" s="3">
        <f t="shared" si="1"/>
        <v>3.0836206647816872E-3</v>
      </c>
      <c r="D22" s="48">
        <f>MRK!E12</f>
        <v>63.630001</v>
      </c>
      <c r="E22" s="3">
        <f t="shared" si="0"/>
        <v>5.3577183730596405E-3</v>
      </c>
    </row>
    <row r="23" spans="1:5">
      <c r="A23" s="8">
        <v>42601</v>
      </c>
      <c r="B23" s="48">
        <f>PSX!E13</f>
        <v>78.050003000000004</v>
      </c>
      <c r="C23" s="3">
        <f t="shared" si="1"/>
        <v>1.2821283807642595E-3</v>
      </c>
      <c r="D23" s="48">
        <f>MRK!E13</f>
        <v>63.360000999999997</v>
      </c>
      <c r="E23" s="3">
        <f t="shared" si="0"/>
        <v>-4.2523096715594471E-3</v>
      </c>
    </row>
    <row r="24" spans="1:5">
      <c r="A24" s="8">
        <v>42604</v>
      </c>
      <c r="B24" s="48">
        <f>PSX!E14</f>
        <v>76.970000999999996</v>
      </c>
      <c r="C24" s="3">
        <f t="shared" si="1"/>
        <v>-1.3933936860039048E-2</v>
      </c>
      <c r="D24" s="48">
        <f>MRK!E14</f>
        <v>63.549999</v>
      </c>
      <c r="E24" s="3">
        <f t="shared" si="0"/>
        <v>2.9942186108231658E-3</v>
      </c>
    </row>
    <row r="25" spans="1:5">
      <c r="A25" s="8">
        <v>42605</v>
      </c>
      <c r="B25" s="48">
        <f>PSX!E15</f>
        <v>77.819999999999993</v>
      </c>
      <c r="C25" s="3">
        <f t="shared" si="1"/>
        <v>1.0982719018106742E-2</v>
      </c>
      <c r="D25" s="48">
        <f>MRK!E15</f>
        <v>63.580002</v>
      </c>
      <c r="E25" s="3">
        <f t="shared" si="0"/>
        <v>4.7200503926721383E-4</v>
      </c>
    </row>
    <row r="26" spans="1:5">
      <c r="A26" s="8">
        <v>42606</v>
      </c>
      <c r="B26" s="48">
        <f>PSX!E16</f>
        <v>77.680000000000007</v>
      </c>
      <c r="C26" s="3">
        <f t="shared" si="1"/>
        <v>-1.8006435733378743E-3</v>
      </c>
      <c r="D26" s="48">
        <f>MRK!E16</f>
        <v>62.73</v>
      </c>
      <c r="E26" s="3">
        <f t="shared" si="0"/>
        <v>-1.345918483043713E-2</v>
      </c>
    </row>
    <row r="27" spans="1:5">
      <c r="A27" s="8">
        <v>42607</v>
      </c>
      <c r="B27" s="48">
        <f>PSX!E17</f>
        <v>79.069999999999993</v>
      </c>
      <c r="C27" s="3">
        <f t="shared" si="1"/>
        <v>1.7735712099766064E-2</v>
      </c>
      <c r="D27" s="48">
        <f>MRK!E17</f>
        <v>62.32</v>
      </c>
      <c r="E27" s="3">
        <f t="shared" si="0"/>
        <v>-6.5574005461590517E-3</v>
      </c>
    </row>
    <row r="28" spans="1:5">
      <c r="A28" s="8">
        <v>42608</v>
      </c>
      <c r="B28" s="48">
        <f>PSX!E18</f>
        <v>78.620002999999997</v>
      </c>
      <c r="C28" s="3">
        <f t="shared" si="1"/>
        <v>-5.7073779308926247E-3</v>
      </c>
      <c r="D28" s="48">
        <f>MRK!E18</f>
        <v>62.849997999999999</v>
      </c>
      <c r="E28" s="3">
        <f t="shared" si="0"/>
        <v>8.4685016519651084E-3</v>
      </c>
    </row>
    <row r="29" spans="1:5">
      <c r="A29" s="8">
        <v>42611</v>
      </c>
      <c r="B29" s="48">
        <f>PSX!E19</f>
        <v>78.879997000000003</v>
      </c>
      <c r="C29" s="3">
        <f t="shared" si="1"/>
        <v>3.3015141099819369E-3</v>
      </c>
      <c r="D29" s="48">
        <f>MRK!E19</f>
        <v>63.009998000000003</v>
      </c>
      <c r="E29" s="3">
        <f t="shared" si="0"/>
        <v>2.5425089985123064E-3</v>
      </c>
    </row>
    <row r="30" spans="1:5">
      <c r="A30" s="8">
        <v>42612</v>
      </c>
      <c r="B30" s="48">
        <f>PSX!E20</f>
        <v>79.330001999999993</v>
      </c>
      <c r="C30" s="3">
        <f t="shared" si="1"/>
        <v>5.68872026312966E-3</v>
      </c>
      <c r="D30" s="48">
        <f>MRK!E20</f>
        <v>62.709999000000003</v>
      </c>
      <c r="E30" s="3">
        <f t="shared" si="0"/>
        <v>-4.7725036044608468E-3</v>
      </c>
    </row>
    <row r="31" spans="1:5">
      <c r="A31" s="8">
        <v>42613</v>
      </c>
      <c r="B31" s="48">
        <f>PSX!E21</f>
        <v>78.449996999999996</v>
      </c>
      <c r="C31" s="3">
        <f t="shared" si="1"/>
        <v>-1.11549515869315E-2</v>
      </c>
      <c r="D31" s="48">
        <f>MRK!E21</f>
        <v>62.790000999999997</v>
      </c>
      <c r="E31" s="3">
        <f t="shared" si="0"/>
        <v>1.2749324436113027E-3</v>
      </c>
    </row>
    <row r="32" spans="1:5">
      <c r="A32" s="8">
        <v>42614</v>
      </c>
      <c r="B32" s="48">
        <f>PSX!E22</f>
        <v>78.290001000000004</v>
      </c>
      <c r="C32" s="3">
        <f t="shared" si="1"/>
        <v>-2.0415472452768517E-3</v>
      </c>
      <c r="D32" s="48">
        <f>MRK!E22</f>
        <v>62.900002000000001</v>
      </c>
      <c r="E32" s="3">
        <f t="shared" si="0"/>
        <v>1.750354450775902E-3</v>
      </c>
    </row>
    <row r="33" spans="1:5">
      <c r="A33" s="8">
        <v>42615</v>
      </c>
      <c r="B33" s="48">
        <f>PSX!E23</f>
        <v>78.870002999999997</v>
      </c>
      <c r="C33" s="3">
        <f t="shared" si="1"/>
        <v>7.3810717543291446E-3</v>
      </c>
      <c r="D33" s="48">
        <f>MRK!E23</f>
        <v>62.98</v>
      </c>
      <c r="E33" s="3">
        <f t="shared" si="0"/>
        <v>1.271020169981841E-3</v>
      </c>
    </row>
    <row r="34" spans="1:5">
      <c r="A34" s="8">
        <v>42619</v>
      </c>
      <c r="B34" s="48">
        <f>PSX!E24</f>
        <v>79.110000999999997</v>
      </c>
      <c r="C34" s="3">
        <f t="shared" si="1"/>
        <v>3.038336226756594E-3</v>
      </c>
      <c r="D34" s="48">
        <f>MRK!E24</f>
        <v>63.240001999999997</v>
      </c>
      <c r="E34" s="3">
        <f t="shared" si="0"/>
        <v>4.1198282939456793E-3</v>
      </c>
    </row>
    <row r="35" spans="1:5">
      <c r="A35" s="8">
        <v>42620</v>
      </c>
      <c r="B35" s="48">
        <f>PSX!E25</f>
        <v>79.589995999999999</v>
      </c>
      <c r="C35" s="3">
        <f t="shared" si="1"/>
        <v>6.0491048862547645E-3</v>
      </c>
      <c r="D35" s="48">
        <f>MRK!E25</f>
        <v>62.869999</v>
      </c>
      <c r="E35" s="3">
        <f t="shared" si="0"/>
        <v>-5.8679574776920526E-3</v>
      </c>
    </row>
    <row r="36" spans="1:5">
      <c r="A36" s="8">
        <v>42621</v>
      </c>
      <c r="B36" s="48">
        <f>PSX!E26</f>
        <v>80.080001999999993</v>
      </c>
      <c r="C36" s="3">
        <f t="shared" si="1"/>
        <v>6.137753421802979E-3</v>
      </c>
      <c r="D36" s="48">
        <f>MRK!E26</f>
        <v>63.240001999999997</v>
      </c>
      <c r="E36" s="3">
        <f t="shared" si="0"/>
        <v>5.8679574776920145E-3</v>
      </c>
    </row>
    <row r="37" spans="1:5">
      <c r="A37" s="8">
        <v>42622</v>
      </c>
      <c r="B37" s="48">
        <f>PSX!E27</f>
        <v>77.860000999999997</v>
      </c>
      <c r="C37" s="3">
        <f t="shared" si="1"/>
        <v>-2.8113804956114791E-2</v>
      </c>
      <c r="D37" s="48">
        <f>MRK!E27</f>
        <v>62.490001999999997</v>
      </c>
      <c r="E37" s="3">
        <f t="shared" si="0"/>
        <v>-1.1930468020713555E-2</v>
      </c>
    </row>
    <row r="38" spans="1:5">
      <c r="A38" s="8">
        <v>42625</v>
      </c>
      <c r="B38" s="48">
        <f>PSX!E28</f>
        <v>78.839995999999999</v>
      </c>
      <c r="C38" s="3">
        <f t="shared" si="1"/>
        <v>1.2508076522976003E-2</v>
      </c>
      <c r="D38" s="48">
        <f>MRK!E28</f>
        <v>63.189999</v>
      </c>
      <c r="E38" s="3">
        <f t="shared" si="0"/>
        <v>1.1139469013964448E-2</v>
      </c>
    </row>
    <row r="39" spans="1:5">
      <c r="A39" s="8">
        <v>42626</v>
      </c>
      <c r="B39" s="48">
        <f>PSX!E29</f>
        <v>77.25</v>
      </c>
      <c r="C39" s="3">
        <f t="shared" si="1"/>
        <v>-2.0373515770996088E-2</v>
      </c>
      <c r="D39" s="48">
        <f>MRK!E29</f>
        <v>61.810001</v>
      </c>
      <c r="E39" s="3">
        <f t="shared" si="0"/>
        <v>-2.2080865110281234E-2</v>
      </c>
    </row>
    <row r="40" spans="1:5">
      <c r="A40" s="8">
        <v>42627</v>
      </c>
      <c r="B40" s="48">
        <f>PSX!E30</f>
        <v>76.970000999999996</v>
      </c>
      <c r="C40" s="3">
        <f t="shared" si="1"/>
        <v>-3.6311672395540882E-3</v>
      </c>
      <c r="D40" s="48">
        <f>MRK!E30</f>
        <v>61.349997999999999</v>
      </c>
      <c r="E40" s="3">
        <f t="shared" si="0"/>
        <v>-7.4700412927107707E-3</v>
      </c>
    </row>
    <row r="41" spans="1:5">
      <c r="A41" s="8">
        <v>42628</v>
      </c>
      <c r="B41" s="48">
        <f>PSX!E31</f>
        <v>79.099997999999999</v>
      </c>
      <c r="C41" s="3">
        <f t="shared" si="1"/>
        <v>2.7297100950856957E-2</v>
      </c>
      <c r="D41" s="48">
        <f>MRK!E31</f>
        <v>62.380001</v>
      </c>
      <c r="E41" s="3">
        <f t="shared" si="0"/>
        <v>1.6649588653353361E-2</v>
      </c>
    </row>
    <row r="42" spans="1:5">
      <c r="A42" s="8">
        <v>42629</v>
      </c>
      <c r="B42" s="48">
        <f>PSX!E32</f>
        <v>79.089995999999999</v>
      </c>
      <c r="C42" s="3">
        <f t="shared" si="1"/>
        <v>-1.2645553312722933E-4</v>
      </c>
      <c r="D42" s="48">
        <f>MRK!E32</f>
        <v>62.279998999999997</v>
      </c>
      <c r="E42" s="3">
        <f t="shared" si="0"/>
        <v>-1.6043963011577143E-3</v>
      </c>
    </row>
    <row r="43" spans="1:5">
      <c r="A43" s="8">
        <v>42632</v>
      </c>
      <c r="B43" s="48">
        <f>PSX!E33</f>
        <v>80.349997999999999</v>
      </c>
      <c r="C43" s="3">
        <f t="shared" si="1"/>
        <v>1.5805673336389187E-2</v>
      </c>
      <c r="D43" s="48">
        <f>MRK!E33</f>
        <v>61.330002</v>
      </c>
      <c r="E43" s="3">
        <f t="shared" si="0"/>
        <v>-1.5371178660918642E-2</v>
      </c>
    </row>
    <row r="44" spans="1:5">
      <c r="A44" s="8">
        <v>42633</v>
      </c>
      <c r="B44" s="48">
        <f>PSX!E34</f>
        <v>79.580001999999993</v>
      </c>
      <c r="C44" s="3">
        <f t="shared" si="1"/>
        <v>-9.6292371616950017E-3</v>
      </c>
      <c r="D44" s="48">
        <f>MRK!E34</f>
        <v>61.939999</v>
      </c>
      <c r="E44" s="3">
        <f t="shared" si="0"/>
        <v>9.8970061520408034E-3</v>
      </c>
    </row>
    <row r="45" spans="1:5">
      <c r="A45" s="8">
        <v>42634</v>
      </c>
      <c r="B45" s="48">
        <f>PSX!E35</f>
        <v>80.069999999999993</v>
      </c>
      <c r="C45" s="3">
        <f t="shared" si="1"/>
        <v>6.1384219538174961E-3</v>
      </c>
      <c r="D45" s="48">
        <f>MRK!E35</f>
        <v>62.700001</v>
      </c>
      <c r="E45" s="3">
        <f t="shared" si="0"/>
        <v>1.2195305187437708E-2</v>
      </c>
    </row>
    <row r="46" spans="1:5">
      <c r="A46" s="8">
        <v>42635</v>
      </c>
      <c r="B46" s="48">
        <f>PSX!E36</f>
        <v>80.029999000000004</v>
      </c>
      <c r="C46" s="3">
        <f t="shared" si="1"/>
        <v>-4.9970020090187267E-4</v>
      </c>
      <c r="D46" s="48">
        <f>MRK!E36</f>
        <v>63.02</v>
      </c>
      <c r="E46" s="3">
        <f t="shared" si="0"/>
        <v>5.0906727412904206E-3</v>
      </c>
    </row>
    <row r="47" spans="1:5">
      <c r="A47" s="8">
        <v>42636</v>
      </c>
      <c r="B47" s="48">
        <f>PSX!E37</f>
        <v>79.580001999999993</v>
      </c>
      <c r="C47" s="3">
        <f t="shared" si="1"/>
        <v>-5.6387217529156519E-3</v>
      </c>
      <c r="D47" s="48">
        <f>MRK!E37</f>
        <v>62.959999000000003</v>
      </c>
      <c r="E47" s="3">
        <f t="shared" si="0"/>
        <v>-9.5254810308126108E-4</v>
      </c>
    </row>
    <row r="48" spans="1:5">
      <c r="A48" s="8">
        <v>42639</v>
      </c>
      <c r="B48" s="48">
        <f>PSX!E38</f>
        <v>79.470000999999996</v>
      </c>
      <c r="C48" s="3">
        <f t="shared" si="1"/>
        <v>-1.3832255952721528E-3</v>
      </c>
      <c r="D48" s="48">
        <f>MRK!E38</f>
        <v>62.150002000000001</v>
      </c>
      <c r="E48" s="3">
        <f t="shared" si="0"/>
        <v>-1.2948738089118499E-2</v>
      </c>
    </row>
    <row r="49" spans="1:5">
      <c r="A49" s="8">
        <v>42640</v>
      </c>
      <c r="B49" s="48">
        <f>PSX!E39</f>
        <v>79.410004000000001</v>
      </c>
      <c r="C49" s="3">
        <f t="shared" si="1"/>
        <v>-7.5524925684464423E-4</v>
      </c>
      <c r="D49" s="48">
        <f>MRK!E39</f>
        <v>62.57</v>
      </c>
      <c r="E49" s="3">
        <f t="shared" si="0"/>
        <v>6.7350798733432438E-3</v>
      </c>
    </row>
    <row r="50" spans="1:5">
      <c r="A50" s="8">
        <v>42641</v>
      </c>
      <c r="B50" s="48">
        <f>PSX!E40</f>
        <v>81.190002000000007</v>
      </c>
      <c r="C50" s="3">
        <f t="shared" si="1"/>
        <v>2.2167756229322363E-2</v>
      </c>
      <c r="D50" s="48">
        <f>MRK!E40</f>
        <v>63.299999</v>
      </c>
      <c r="E50" s="3">
        <f t="shared" si="0"/>
        <v>1.1599383342069881E-2</v>
      </c>
    </row>
    <row r="51" spans="1:5">
      <c r="A51" s="8">
        <v>42642</v>
      </c>
      <c r="B51" s="48">
        <f>PSX!E41</f>
        <v>79.279999000000004</v>
      </c>
      <c r="C51" s="3">
        <f t="shared" si="1"/>
        <v>-2.3806234099719586E-2</v>
      </c>
      <c r="D51" s="48">
        <f>MRK!E41</f>
        <v>61.91</v>
      </c>
      <c r="E51" s="3">
        <f t="shared" si="0"/>
        <v>-2.220359582120137E-2</v>
      </c>
    </row>
    <row r="52" spans="1:5">
      <c r="A52" s="8">
        <v>42643</v>
      </c>
      <c r="B52" s="48">
        <f>PSX!E42</f>
        <v>80.550003000000004</v>
      </c>
      <c r="C52" s="3">
        <f t="shared" si="1"/>
        <v>1.5892269458719688E-2</v>
      </c>
      <c r="D52" s="48">
        <f>MRK!E42</f>
        <v>62.41</v>
      </c>
      <c r="E52" s="3">
        <f t="shared" si="0"/>
        <v>8.0438014148109509E-3</v>
      </c>
    </row>
    <row r="53" spans="1:5">
      <c r="A53" s="8">
        <v>42646</v>
      </c>
      <c r="B53" s="48">
        <f>PSX!E43</f>
        <v>80.410004000000001</v>
      </c>
      <c r="C53" s="3">
        <f t="shared" si="1"/>
        <v>-1.7395505618175797E-3</v>
      </c>
      <c r="D53" s="48">
        <f>MRK!E43</f>
        <v>62.52</v>
      </c>
      <c r="E53" s="3">
        <f t="shared" si="0"/>
        <v>1.7609866073243082E-3</v>
      </c>
    </row>
    <row r="54" spans="1:5">
      <c r="A54" s="8">
        <v>42647</v>
      </c>
      <c r="B54" s="48">
        <f>PSX!E44</f>
        <v>79.819999999999993</v>
      </c>
      <c r="C54" s="3">
        <f t="shared" si="1"/>
        <v>-7.3644966845252966E-3</v>
      </c>
      <c r="D54" s="48">
        <f>MRK!E44</f>
        <v>62.459999000000003</v>
      </c>
      <c r="E54" s="3">
        <f t="shared" si="0"/>
        <v>-9.6016970859005987E-4</v>
      </c>
    </row>
    <row r="55" spans="1:5">
      <c r="A55" s="8">
        <v>42648</v>
      </c>
      <c r="B55" s="48">
        <f>PSX!E45</f>
        <v>81.089995999999999</v>
      </c>
      <c r="C55" s="3">
        <f t="shared" si="1"/>
        <v>1.5785500007969681E-2</v>
      </c>
      <c r="D55" s="48">
        <f>MRK!E45</f>
        <v>62.799999</v>
      </c>
      <c r="E55" s="3">
        <f t="shared" si="0"/>
        <v>5.4287217059001535E-3</v>
      </c>
    </row>
    <row r="56" spans="1:5">
      <c r="A56" s="8">
        <v>42649</v>
      </c>
      <c r="B56" s="48">
        <f>PSX!E46</f>
        <v>80.769997000000004</v>
      </c>
      <c r="C56" s="3">
        <f t="shared" si="1"/>
        <v>-3.954027316856565E-3</v>
      </c>
      <c r="D56" s="48">
        <f>MRK!E46</f>
        <v>62.66</v>
      </c>
      <c r="E56" s="3">
        <f t="shared" si="0"/>
        <v>-2.2317720265403536E-3</v>
      </c>
    </row>
    <row r="57" spans="1:5">
      <c r="A57" s="8">
        <v>42650</v>
      </c>
      <c r="B57" s="48">
        <f>PSX!E47</f>
        <v>80.389999000000003</v>
      </c>
      <c r="C57" s="3">
        <f t="shared" si="1"/>
        <v>-4.7157944111896515E-3</v>
      </c>
      <c r="D57" s="48">
        <f>MRK!E47</f>
        <v>62.77</v>
      </c>
      <c r="E57" s="3">
        <f t="shared" si="0"/>
        <v>1.7539668053946809E-3</v>
      </c>
    </row>
    <row r="58" spans="1:5">
      <c r="A58" s="8">
        <v>42653</v>
      </c>
      <c r="B58" s="48">
        <f>PSX!E48</f>
        <v>81.300003000000004</v>
      </c>
      <c r="C58" s="3">
        <f t="shared" si="1"/>
        <v>1.1256275553621973E-2</v>
      </c>
      <c r="D58" s="48">
        <f>MRK!E48</f>
        <v>63.900002000000001</v>
      </c>
      <c r="E58" s="3">
        <f t="shared" si="0"/>
        <v>1.7842140352952712E-2</v>
      </c>
    </row>
    <row r="59" spans="1:5">
      <c r="A59" s="8">
        <v>42654</v>
      </c>
      <c r="B59" s="48">
        <f>PSX!E49</f>
        <v>80.559997999999993</v>
      </c>
      <c r="C59" s="3">
        <f t="shared" si="1"/>
        <v>-9.1438298700433074E-3</v>
      </c>
      <c r="D59" s="48">
        <f>MRK!E49</f>
        <v>61.93</v>
      </c>
      <c r="E59" s="3">
        <f t="shared" si="0"/>
        <v>-3.1314677732423614E-2</v>
      </c>
    </row>
    <row r="60" spans="1:5">
      <c r="A60" s="8">
        <v>42655</v>
      </c>
      <c r="B60" s="48">
        <f>PSX!E50</f>
        <v>79.809997999999993</v>
      </c>
      <c r="C60" s="3">
        <f t="shared" si="1"/>
        <v>-9.353438755689213E-3</v>
      </c>
      <c r="D60" s="48">
        <f>MRK!E50</f>
        <v>61.66</v>
      </c>
      <c r="E60" s="3">
        <f t="shared" si="0"/>
        <v>-4.3692924919652926E-3</v>
      </c>
    </row>
    <row r="61" spans="1:5">
      <c r="A61" s="8">
        <v>42656</v>
      </c>
      <c r="B61" s="48">
        <f>PSX!E51</f>
        <v>79.150002000000001</v>
      </c>
      <c r="C61" s="3">
        <f t="shared" si="1"/>
        <v>-8.3039732329024014E-3</v>
      </c>
      <c r="D61" s="48">
        <f>MRK!E51</f>
        <v>62.509998000000003</v>
      </c>
      <c r="E61" s="3">
        <f t="shared" si="0"/>
        <v>1.36910894908354E-2</v>
      </c>
    </row>
    <row r="62" spans="1:5">
      <c r="A62" s="8">
        <v>42657</v>
      </c>
      <c r="B62" s="48">
        <f>PSX!E52</f>
        <v>79.309997999999993</v>
      </c>
      <c r="C62" s="3">
        <f t="shared" si="1"/>
        <v>2.0193872822285032E-3</v>
      </c>
      <c r="D62" s="48">
        <f>MRK!E52</f>
        <v>62.139999000000003</v>
      </c>
      <c r="E62" s="3">
        <f t="shared" si="0"/>
        <v>-5.93662407663232E-3</v>
      </c>
    </row>
    <row r="63" spans="1:5">
      <c r="A63" s="8">
        <v>42660</v>
      </c>
      <c r="B63" s="48">
        <f>PSX!E53</f>
        <v>79.139999000000003</v>
      </c>
      <c r="C63" s="3">
        <f t="shared" si="1"/>
        <v>-2.1457755562839095E-3</v>
      </c>
      <c r="D63" s="48">
        <f>MRK!E53</f>
        <v>61.52</v>
      </c>
      <c r="E63" s="3">
        <f t="shared" si="0"/>
        <v>-1.002756267481872E-2</v>
      </c>
    </row>
    <row r="64" spans="1:5">
      <c r="A64" s="8">
        <v>42661</v>
      </c>
      <c r="B64" s="48">
        <f>PSX!E54</f>
        <v>79.589995999999999</v>
      </c>
      <c r="C64" s="3">
        <f t="shared" si="1"/>
        <v>5.6699832387436403E-3</v>
      </c>
      <c r="D64" s="48">
        <f>MRK!E54</f>
        <v>62.09</v>
      </c>
      <c r="E64" s="3">
        <f t="shared" si="0"/>
        <v>9.2226201794129714E-3</v>
      </c>
    </row>
    <row r="65" spans="1:5">
      <c r="A65" s="8">
        <v>42662</v>
      </c>
      <c r="B65" s="48">
        <f>PSX!E55</f>
        <v>79.669998000000007</v>
      </c>
      <c r="C65" s="3">
        <f t="shared" si="1"/>
        <v>1.0046717285356016E-3</v>
      </c>
      <c r="D65" s="48">
        <f>MRK!E55</f>
        <v>61.869999</v>
      </c>
      <c r="E65" s="3">
        <f t="shared" si="0"/>
        <v>-3.5495519968264866E-3</v>
      </c>
    </row>
    <row r="66" spans="1:5">
      <c r="A66" s="8">
        <v>42663</v>
      </c>
      <c r="B66" s="48">
        <f>PSX!E56</f>
        <v>79.739998</v>
      </c>
      <c r="C66" s="3">
        <f t="shared" si="1"/>
        <v>8.7823858297149209E-4</v>
      </c>
      <c r="D66" s="48">
        <f>MRK!E56</f>
        <v>61.919998</v>
      </c>
      <c r="E66" s="3">
        <f t="shared" si="0"/>
        <v>8.0780360175458795E-4</v>
      </c>
    </row>
    <row r="67" spans="1:5">
      <c r="A67" s="8">
        <v>42664</v>
      </c>
      <c r="B67" s="48">
        <f>PSX!E57</f>
        <v>80.349997999999999</v>
      </c>
      <c r="C67" s="3">
        <f t="shared" si="1"/>
        <v>7.6207504207262133E-3</v>
      </c>
      <c r="D67" s="48">
        <f>MRK!E57</f>
        <v>61.200001</v>
      </c>
      <c r="E67" s="3">
        <f t="shared" si="0"/>
        <v>-1.1695991123579951E-2</v>
      </c>
    </row>
    <row r="68" spans="1:5">
      <c r="A68" s="8">
        <v>42667</v>
      </c>
      <c r="B68" s="48">
        <f>PSX!E58</f>
        <v>80.589995999999999</v>
      </c>
      <c r="C68" s="3">
        <f t="shared" si="1"/>
        <v>2.9824554100492911E-3</v>
      </c>
      <c r="D68" s="48">
        <f>MRK!E58</f>
        <v>60.75</v>
      </c>
      <c r="E68" s="3">
        <f t="shared" si="0"/>
        <v>-7.3801236374916607E-3</v>
      </c>
    </row>
    <row r="69" spans="1:5">
      <c r="A69" s="8">
        <v>42668</v>
      </c>
      <c r="B69" s="48">
        <f>PSX!E59</f>
        <v>80.760002</v>
      </c>
      <c r="C69" s="3">
        <f t="shared" si="1"/>
        <v>2.1072955069023195E-3</v>
      </c>
      <c r="D69" s="48">
        <f>MRK!E59</f>
        <v>61.950001</v>
      </c>
      <c r="E69" s="3">
        <f t="shared" si="0"/>
        <v>1.9560541996543439E-2</v>
      </c>
    </row>
    <row r="70" spans="1:5">
      <c r="A70" s="8">
        <v>42669</v>
      </c>
      <c r="B70" s="48">
        <f>PSX!E60</f>
        <v>81.059997999999993</v>
      </c>
      <c r="C70" s="3">
        <f t="shared" si="1"/>
        <v>3.7077783177089513E-3</v>
      </c>
      <c r="D70" s="48">
        <f>MRK!E60</f>
        <v>60.869999</v>
      </c>
      <c r="E70" s="3">
        <f t="shared" si="0"/>
        <v>-1.758719813982252E-2</v>
      </c>
    </row>
    <row r="71" spans="1:5">
      <c r="A71" s="8">
        <v>42670</v>
      </c>
      <c r="B71" s="48">
        <f>PSX!E61</f>
        <v>79.989998</v>
      </c>
      <c r="C71" s="3">
        <f t="shared" si="1"/>
        <v>-1.3287994669475583E-2</v>
      </c>
      <c r="D71" s="48">
        <f>MRK!E61</f>
        <v>61.290000999999997</v>
      </c>
      <c r="E71" s="3">
        <f t="shared" si="0"/>
        <v>6.8762877361367306E-3</v>
      </c>
    </row>
    <row r="72" spans="1:5">
      <c r="A72" s="8">
        <v>42671</v>
      </c>
      <c r="B72" s="48">
        <f>PSX!E62</f>
        <v>80.129997000000003</v>
      </c>
      <c r="C72" s="3">
        <f t="shared" si="1"/>
        <v>1.7486764932123653E-3</v>
      </c>
      <c r="D72" s="48">
        <f>MRK!E62</f>
        <v>58.84</v>
      </c>
      <c r="E72" s="3">
        <f t="shared" si="0"/>
        <v>-4.0794818080278697E-2</v>
      </c>
    </row>
    <row r="73" spans="1:5">
      <c r="A73" s="8">
        <v>42674</v>
      </c>
      <c r="B73" s="48">
        <f>PSX!E63</f>
        <v>81.150002000000001</v>
      </c>
      <c r="C73" s="3">
        <f t="shared" si="1"/>
        <v>1.2649040255500484E-2</v>
      </c>
      <c r="D73" s="48">
        <f>MRK!E63</f>
        <v>58.720001000000003</v>
      </c>
      <c r="E73" s="3">
        <f t="shared" si="0"/>
        <v>-2.0414943970039736E-3</v>
      </c>
    </row>
    <row r="74" spans="1:5">
      <c r="A74" s="8">
        <v>42675</v>
      </c>
      <c r="B74" s="48">
        <f>PSX!E64</f>
        <v>80.25</v>
      </c>
      <c r="C74" s="3">
        <f t="shared" si="1"/>
        <v>-1.1152556596192433E-2</v>
      </c>
      <c r="D74" s="48">
        <f>MRK!E64</f>
        <v>59.299999</v>
      </c>
      <c r="E74" s="3">
        <f t="shared" si="0"/>
        <v>9.8288878040403826E-3</v>
      </c>
    </row>
    <row r="75" spans="1:5">
      <c r="A75" s="8">
        <v>42676</v>
      </c>
      <c r="B75" s="48">
        <f>PSX!E65</f>
        <v>78.339995999999999</v>
      </c>
      <c r="C75" s="3">
        <f t="shared" si="1"/>
        <v>-2.408848483192557E-2</v>
      </c>
      <c r="D75" s="48">
        <f>MRK!E65</f>
        <v>58.84</v>
      </c>
      <c r="E75" s="3">
        <f t="shared" si="0"/>
        <v>-7.7873934070363448E-3</v>
      </c>
    </row>
    <row r="76" spans="1:5">
      <c r="A76" s="8">
        <v>42677</v>
      </c>
      <c r="B76" s="48">
        <f>PSX!E66</f>
        <v>79.080001999999993</v>
      </c>
      <c r="C76" s="3">
        <f t="shared" si="1"/>
        <v>9.4017464150608007E-3</v>
      </c>
      <c r="D76" s="48">
        <f>MRK!E66</f>
        <v>58.43</v>
      </c>
      <c r="E76" s="3">
        <f t="shared" si="0"/>
        <v>-6.9924391668911715E-3</v>
      </c>
    </row>
    <row r="77" spans="1:5">
      <c r="A77" s="8">
        <v>42678</v>
      </c>
      <c r="B77" s="48">
        <f>PSX!E67</f>
        <v>78.599997999999999</v>
      </c>
      <c r="C77" s="3">
        <f t="shared" si="1"/>
        <v>-6.088349603392551E-3</v>
      </c>
      <c r="D77" s="48">
        <f>MRK!E67</f>
        <v>58.82</v>
      </c>
      <c r="E77" s="3">
        <f t="shared" ref="E77:E140" si="2">LN(D77/D76)</f>
        <v>6.6524765595032086E-3</v>
      </c>
    </row>
    <row r="78" spans="1:5">
      <c r="A78" s="8">
        <v>42681</v>
      </c>
      <c r="B78" s="48">
        <f>PSX!E68</f>
        <v>79.930000000000007</v>
      </c>
      <c r="C78" s="3">
        <f t="shared" ref="C78:C141" si="3">LN(B78/B77)</f>
        <v>1.6779577648059787E-2</v>
      </c>
      <c r="D78" s="48">
        <f>MRK!E68</f>
        <v>60.049999</v>
      </c>
      <c r="E78" s="3">
        <f t="shared" si="2"/>
        <v>2.0695598747354039E-2</v>
      </c>
    </row>
    <row r="79" spans="1:5">
      <c r="A79" s="8">
        <v>42682</v>
      </c>
      <c r="B79" s="48">
        <f>PSX!E69</f>
        <v>79.889999000000003</v>
      </c>
      <c r="C79" s="3">
        <f t="shared" si="3"/>
        <v>-5.0057566118838265E-4</v>
      </c>
      <c r="D79" s="48">
        <f>MRK!E69</f>
        <v>60.509998000000003</v>
      </c>
      <c r="E79" s="3">
        <f t="shared" si="2"/>
        <v>7.6310757086384849E-3</v>
      </c>
    </row>
    <row r="80" spans="1:5">
      <c r="A80" s="8">
        <v>42683</v>
      </c>
      <c r="B80" s="48">
        <f>PSX!E70</f>
        <v>82.449996999999996</v>
      </c>
      <c r="C80" s="3">
        <f t="shared" si="3"/>
        <v>3.1541336643179589E-2</v>
      </c>
      <c r="D80" s="48">
        <f>MRK!E70</f>
        <v>64.180000000000007</v>
      </c>
      <c r="E80" s="3">
        <f t="shared" si="2"/>
        <v>5.8883028099869263E-2</v>
      </c>
    </row>
    <row r="81" spans="1:5">
      <c r="A81" s="8">
        <v>42684</v>
      </c>
      <c r="B81" s="48">
        <f>PSX!E71</f>
        <v>83.089995999999999</v>
      </c>
      <c r="C81" s="3">
        <f t="shared" si="3"/>
        <v>7.7322969163994698E-3</v>
      </c>
      <c r="D81" s="48">
        <f>MRK!E71</f>
        <v>64.959998999999996</v>
      </c>
      <c r="E81" s="3">
        <f t="shared" si="2"/>
        <v>1.2080044777622779E-2</v>
      </c>
    </row>
    <row r="82" spans="1:5">
      <c r="A82" s="8">
        <v>42685</v>
      </c>
      <c r="B82" s="48">
        <f>PSX!E72</f>
        <v>82.220000999999996</v>
      </c>
      <c r="C82" s="3">
        <f t="shared" si="3"/>
        <v>-1.0525715904095238E-2</v>
      </c>
      <c r="D82" s="48">
        <f>MRK!E72</f>
        <v>63.950001</v>
      </c>
      <c r="E82" s="3">
        <f t="shared" si="2"/>
        <v>-1.5670136797265501E-2</v>
      </c>
    </row>
    <row r="83" spans="1:5">
      <c r="A83" s="8">
        <v>42688</v>
      </c>
      <c r="B83" s="48">
        <f>PSX!E73</f>
        <v>83.360000999999997</v>
      </c>
      <c r="C83" s="3">
        <f t="shared" si="3"/>
        <v>1.3769996368994897E-2</v>
      </c>
      <c r="D83" s="48">
        <f>MRK!E73</f>
        <v>63.529998999999997</v>
      </c>
      <c r="E83" s="3">
        <f t="shared" si="2"/>
        <v>-6.5893241242214549E-3</v>
      </c>
    </row>
    <row r="84" spans="1:5">
      <c r="A84" s="8">
        <v>42689</v>
      </c>
      <c r="B84" s="48">
        <f>PSX!E74</f>
        <v>83.699996999999996</v>
      </c>
      <c r="C84" s="3">
        <f t="shared" si="3"/>
        <v>4.0703516519172379E-3</v>
      </c>
      <c r="D84" s="48">
        <f>MRK!E74</f>
        <v>63.650002000000001</v>
      </c>
      <c r="E84" s="3">
        <f t="shared" si="2"/>
        <v>1.8871368874064749E-3</v>
      </c>
    </row>
    <row r="85" spans="1:5">
      <c r="A85" s="8">
        <v>42690</v>
      </c>
      <c r="B85" s="48">
        <f>PSX!E75</f>
        <v>83</v>
      </c>
      <c r="C85" s="3">
        <f t="shared" si="3"/>
        <v>-8.3983338565370956E-3</v>
      </c>
      <c r="D85" s="48">
        <f>MRK!E75</f>
        <v>62.630001</v>
      </c>
      <c r="E85" s="3">
        <f t="shared" si="2"/>
        <v>-1.6154943921142785E-2</v>
      </c>
    </row>
    <row r="86" spans="1:5">
      <c r="A86" s="8">
        <v>42691</v>
      </c>
      <c r="B86" s="48">
        <f>PSX!E76</f>
        <v>83.830001999999993</v>
      </c>
      <c r="C86" s="3">
        <f t="shared" si="3"/>
        <v>9.9503547109752854E-3</v>
      </c>
      <c r="D86" s="48">
        <f>MRK!E76</f>
        <v>62.700001</v>
      </c>
      <c r="E86" s="3">
        <f t="shared" si="2"/>
        <v>1.1170510837277916E-3</v>
      </c>
    </row>
    <row r="87" spans="1:5">
      <c r="A87" s="8">
        <v>42692</v>
      </c>
      <c r="B87" s="48">
        <f>PSX!E77</f>
        <v>83.639999000000003</v>
      </c>
      <c r="C87" s="3">
        <f t="shared" si="3"/>
        <v>-2.2690999031421987E-3</v>
      </c>
      <c r="D87" s="48">
        <f>MRK!E77</f>
        <v>61.869999</v>
      </c>
      <c r="E87" s="3">
        <f t="shared" si="2"/>
        <v>-1.3326070207863198E-2</v>
      </c>
    </row>
    <row r="88" spans="1:5">
      <c r="A88" s="8">
        <v>42695</v>
      </c>
      <c r="B88" s="48">
        <f>PSX!E78</f>
        <v>84.860000999999997</v>
      </c>
      <c r="C88" s="3">
        <f t="shared" si="3"/>
        <v>1.4480988953862732E-2</v>
      </c>
      <c r="D88" s="48">
        <f>MRK!E78</f>
        <v>62.299999</v>
      </c>
      <c r="E88" s="3">
        <f t="shared" si="2"/>
        <v>6.926016362067901E-3</v>
      </c>
    </row>
    <row r="89" spans="1:5">
      <c r="A89" s="8">
        <v>42696</v>
      </c>
      <c r="B89" s="48">
        <f>PSX!E79</f>
        <v>84.879997000000003</v>
      </c>
      <c r="C89" s="3">
        <f t="shared" si="3"/>
        <v>2.3560740341823381E-4</v>
      </c>
      <c r="D89" s="48">
        <f>MRK!E79</f>
        <v>61.700001</v>
      </c>
      <c r="E89" s="3">
        <f t="shared" si="2"/>
        <v>-9.6774626232455762E-3</v>
      </c>
    </row>
    <row r="90" spans="1:5">
      <c r="A90" s="8">
        <v>42697</v>
      </c>
      <c r="B90" s="48">
        <f>PSX!E80</f>
        <v>85.059997999999993</v>
      </c>
      <c r="C90" s="3">
        <f t="shared" si="3"/>
        <v>2.1184073509607159E-3</v>
      </c>
      <c r="D90" s="48">
        <f>MRK!E80</f>
        <v>61.639999000000003</v>
      </c>
      <c r="E90" s="3">
        <f t="shared" si="2"/>
        <v>-9.7295289011414116E-4</v>
      </c>
    </row>
    <row r="91" spans="1:5">
      <c r="A91" s="8">
        <v>42699</v>
      </c>
      <c r="B91" s="48">
        <f>PSX!E81</f>
        <v>84.889999000000003</v>
      </c>
      <c r="C91" s="3">
        <f t="shared" si="3"/>
        <v>-2.0005773427468122E-3</v>
      </c>
      <c r="D91" s="48">
        <f>MRK!E81</f>
        <v>62.209999000000003</v>
      </c>
      <c r="E91" s="3">
        <f t="shared" si="2"/>
        <v>9.2047482236590258E-3</v>
      </c>
    </row>
    <row r="92" spans="1:5">
      <c r="A92" s="8">
        <v>42702</v>
      </c>
      <c r="B92" s="48">
        <f>PSX!E82</f>
        <v>84.089995999999999</v>
      </c>
      <c r="C92" s="3">
        <f t="shared" si="3"/>
        <v>-9.4686826932021823E-3</v>
      </c>
      <c r="D92" s="48">
        <f>MRK!E82</f>
        <v>61.799999</v>
      </c>
      <c r="E92" s="3">
        <f t="shared" si="2"/>
        <v>-6.6123941699270565E-3</v>
      </c>
    </row>
    <row r="93" spans="1:5">
      <c r="A93" s="8">
        <v>42703</v>
      </c>
      <c r="B93" s="48">
        <f>PSX!E83</f>
        <v>82.389999000000003</v>
      </c>
      <c r="C93" s="3">
        <f t="shared" si="3"/>
        <v>-2.0423548086620308E-2</v>
      </c>
      <c r="D93" s="48">
        <f>MRK!E83</f>
        <v>62.189999</v>
      </c>
      <c r="E93" s="3">
        <f t="shared" si="2"/>
        <v>6.2908507536270555E-3</v>
      </c>
    </row>
    <row r="94" spans="1:5">
      <c r="A94" s="8">
        <v>42704</v>
      </c>
      <c r="B94" s="48">
        <f>PSX!E84</f>
        <v>83.080001999999993</v>
      </c>
      <c r="C94" s="3">
        <f t="shared" si="3"/>
        <v>8.3399648909903389E-3</v>
      </c>
      <c r="D94" s="48">
        <f>MRK!E84</f>
        <v>61.189999</v>
      </c>
      <c r="E94" s="3">
        <f t="shared" si="2"/>
        <v>-1.6210437904132829E-2</v>
      </c>
    </row>
    <row r="95" spans="1:5">
      <c r="A95" s="8">
        <v>42705</v>
      </c>
      <c r="B95" s="48">
        <f>PSX!E85</f>
        <v>84.980002999999996</v>
      </c>
      <c r="C95" s="3">
        <f t="shared" si="3"/>
        <v>2.2611946907995287E-2</v>
      </c>
      <c r="D95" s="48">
        <f>MRK!E85</f>
        <v>60.759998000000003</v>
      </c>
      <c r="E95" s="3">
        <f t="shared" si="2"/>
        <v>-7.0521163207300994E-3</v>
      </c>
    </row>
    <row r="96" spans="1:5">
      <c r="A96" s="8">
        <v>42706</v>
      </c>
      <c r="B96" s="48">
        <f>PSX!E86</f>
        <v>84.879997000000003</v>
      </c>
      <c r="C96" s="3">
        <f t="shared" si="3"/>
        <v>-1.1775110273768855E-3</v>
      </c>
      <c r="D96" s="48">
        <f>MRK!E86</f>
        <v>61.130001</v>
      </c>
      <c r="E96" s="3">
        <f t="shared" si="2"/>
        <v>6.0711155880346741E-3</v>
      </c>
    </row>
    <row r="97" spans="1:5">
      <c r="A97" s="8">
        <v>42709</v>
      </c>
      <c r="B97" s="48">
        <f>PSX!E87</f>
        <v>85.440002000000007</v>
      </c>
      <c r="C97" s="3">
        <f t="shared" si="3"/>
        <v>6.575939658412194E-3</v>
      </c>
      <c r="D97" s="48">
        <f>MRK!E87</f>
        <v>60.25</v>
      </c>
      <c r="E97" s="3">
        <f t="shared" si="2"/>
        <v>-1.4500188028449648E-2</v>
      </c>
    </row>
    <row r="98" spans="1:5">
      <c r="A98" s="8">
        <v>42710</v>
      </c>
      <c r="B98" s="48">
        <f>PSX!E88</f>
        <v>84.910004000000001</v>
      </c>
      <c r="C98" s="3">
        <f t="shared" si="3"/>
        <v>-6.2224795001499418E-3</v>
      </c>
      <c r="D98" s="48">
        <f>MRK!E88</f>
        <v>60.279998999999997</v>
      </c>
      <c r="E98" s="3">
        <f t="shared" si="2"/>
        <v>4.9778479828001341E-4</v>
      </c>
    </row>
    <row r="99" spans="1:5">
      <c r="A99" s="8">
        <v>42711</v>
      </c>
      <c r="B99" s="48">
        <f>PSX!E89</f>
        <v>87.010002</v>
      </c>
      <c r="C99" s="3">
        <f t="shared" si="3"/>
        <v>2.4431158443822112E-2</v>
      </c>
      <c r="D99" s="48">
        <f>MRK!E89</f>
        <v>60.060001</v>
      </c>
      <c r="E99" s="3">
        <f t="shared" si="2"/>
        <v>-3.6562779638436346E-3</v>
      </c>
    </row>
    <row r="100" spans="1:5">
      <c r="A100" s="8">
        <v>42712</v>
      </c>
      <c r="B100" s="48">
        <f>PSX!E90</f>
        <v>87.629997000000003</v>
      </c>
      <c r="C100" s="3">
        <f t="shared" si="3"/>
        <v>7.1002932691112096E-3</v>
      </c>
      <c r="D100" s="48">
        <f>MRK!E90</f>
        <v>60.119999</v>
      </c>
      <c r="E100" s="3">
        <f t="shared" si="2"/>
        <v>9.9846904617311924E-4</v>
      </c>
    </row>
    <row r="101" spans="1:5">
      <c r="A101" s="8">
        <v>42713</v>
      </c>
      <c r="B101" s="48">
        <f>PSX!E91</f>
        <v>87.160004000000001</v>
      </c>
      <c r="C101" s="3">
        <f t="shared" si="3"/>
        <v>-5.3778148638783194E-3</v>
      </c>
      <c r="D101" s="48">
        <f>MRK!E91</f>
        <v>61.23</v>
      </c>
      <c r="E101" s="3">
        <f t="shared" si="2"/>
        <v>1.829471723848931E-2</v>
      </c>
    </row>
    <row r="102" spans="1:5">
      <c r="A102" s="8">
        <v>42716</v>
      </c>
      <c r="B102" s="48">
        <f>PSX!E92</f>
        <v>87.300003000000004</v>
      </c>
      <c r="C102" s="3">
        <f t="shared" si="3"/>
        <v>1.6049412407876721E-3</v>
      </c>
      <c r="D102" s="48">
        <f>MRK!E92</f>
        <v>61.720001000000003</v>
      </c>
      <c r="E102" s="3">
        <f t="shared" si="2"/>
        <v>7.9707782073005461E-3</v>
      </c>
    </row>
    <row r="103" spans="1:5">
      <c r="A103" s="8">
        <v>42717</v>
      </c>
      <c r="B103" s="48">
        <f>PSX!E93</f>
        <v>88.169998000000007</v>
      </c>
      <c r="C103" s="3">
        <f t="shared" si="3"/>
        <v>9.9162492056659723E-3</v>
      </c>
      <c r="D103" s="48">
        <f>MRK!E93</f>
        <v>61.790000999999997</v>
      </c>
      <c r="E103" s="3">
        <f t="shared" si="2"/>
        <v>1.133511559573052E-3</v>
      </c>
    </row>
    <row r="104" spans="1:5">
      <c r="A104" s="8">
        <v>42718</v>
      </c>
      <c r="B104" s="48">
        <f>PSX!E94</f>
        <v>86.419998000000007</v>
      </c>
      <c r="C104" s="3">
        <f t="shared" si="3"/>
        <v>-2.0047639054487178E-2</v>
      </c>
      <c r="D104" s="48">
        <f>MRK!E94</f>
        <v>61.799999</v>
      </c>
      <c r="E104" s="3">
        <f t="shared" si="2"/>
        <v>1.6179302567855648E-4</v>
      </c>
    </row>
    <row r="105" spans="1:5">
      <c r="A105" s="8">
        <v>42719</v>
      </c>
      <c r="B105" s="48">
        <f>PSX!E95</f>
        <v>86.57</v>
      </c>
      <c r="C105" s="3">
        <f t="shared" si="3"/>
        <v>1.7342278666864024E-3</v>
      </c>
      <c r="D105" s="48">
        <f>MRK!E95</f>
        <v>62.369999</v>
      </c>
      <c r="E105" s="3">
        <f t="shared" si="2"/>
        <v>9.181026222266582E-3</v>
      </c>
    </row>
    <row r="106" spans="1:5">
      <c r="A106" s="8">
        <v>42720</v>
      </c>
      <c r="B106" s="48">
        <f>PSX!E96</f>
        <v>87.459998999999996</v>
      </c>
      <c r="C106" s="3">
        <f t="shared" si="3"/>
        <v>1.0228199323293784E-2</v>
      </c>
      <c r="D106" s="48">
        <f>MRK!E96</f>
        <v>62.439999</v>
      </c>
      <c r="E106" s="3">
        <f t="shared" si="2"/>
        <v>1.1217051271747169E-3</v>
      </c>
    </row>
    <row r="107" spans="1:5">
      <c r="A107" s="8">
        <v>42723</v>
      </c>
      <c r="B107" s="48">
        <f>PSX!E97</f>
        <v>87.169998000000007</v>
      </c>
      <c r="C107" s="3">
        <f t="shared" si="3"/>
        <v>-3.3213224711649619E-3</v>
      </c>
      <c r="D107" s="48">
        <f>MRK!E97</f>
        <v>61.139999000000003</v>
      </c>
      <c r="E107" s="3">
        <f t="shared" si="2"/>
        <v>-2.1039779525072504E-2</v>
      </c>
    </row>
    <row r="108" spans="1:5">
      <c r="A108" s="8">
        <v>42724</v>
      </c>
      <c r="B108" s="48">
        <f>PSX!E98</f>
        <v>86.940002000000007</v>
      </c>
      <c r="C108" s="3">
        <f t="shared" si="3"/>
        <v>-2.6419635147945687E-3</v>
      </c>
      <c r="D108" s="48">
        <f>MRK!E98</f>
        <v>60.5</v>
      </c>
      <c r="E108" s="3">
        <f t="shared" si="2"/>
        <v>-1.052293506998811E-2</v>
      </c>
    </row>
    <row r="109" spans="1:5">
      <c r="A109" s="8">
        <v>42725</v>
      </c>
      <c r="B109" s="48">
        <f>PSX!E99</f>
        <v>86.779999000000004</v>
      </c>
      <c r="C109" s="3">
        <f t="shared" si="3"/>
        <v>-1.8420797182045116E-3</v>
      </c>
      <c r="D109" s="48">
        <f>MRK!E99</f>
        <v>59.43</v>
      </c>
      <c r="E109" s="3">
        <f t="shared" si="2"/>
        <v>-1.7844215658226571E-2</v>
      </c>
    </row>
    <row r="110" spans="1:5">
      <c r="A110" s="8">
        <v>42726</v>
      </c>
      <c r="B110" s="48">
        <f>PSX!E100</f>
        <v>87.559997999999993</v>
      </c>
      <c r="C110" s="3">
        <f t="shared" si="3"/>
        <v>8.9480809663695041E-3</v>
      </c>
      <c r="D110" s="48">
        <f>MRK!E100</f>
        <v>59.580002</v>
      </c>
      <c r="E110" s="3">
        <f t="shared" si="2"/>
        <v>2.5208314748779042E-3</v>
      </c>
    </row>
    <row r="111" spans="1:5">
      <c r="A111" s="8">
        <v>42727</v>
      </c>
      <c r="B111" s="48">
        <f>PSX!E101</f>
        <v>87.720000999999996</v>
      </c>
      <c r="C111" s="3">
        <f t="shared" si="3"/>
        <v>1.8256851364143074E-3</v>
      </c>
      <c r="D111" s="48">
        <f>MRK!E101</f>
        <v>59.560001</v>
      </c>
      <c r="E111" s="3">
        <f t="shared" si="2"/>
        <v>-3.3575624784726229E-4</v>
      </c>
    </row>
    <row r="112" spans="1:5">
      <c r="A112" s="8">
        <v>42731</v>
      </c>
      <c r="B112" s="48">
        <f>PSX!E102</f>
        <v>87.739998</v>
      </c>
      <c r="C112" s="3">
        <f t="shared" si="3"/>
        <v>2.2793799385110192E-4</v>
      </c>
      <c r="D112" s="48">
        <f>MRK!E102</f>
        <v>59.790000999999997</v>
      </c>
      <c r="E112" s="3">
        <f t="shared" si="2"/>
        <v>3.8542150124177958E-3</v>
      </c>
    </row>
    <row r="113" spans="1:5">
      <c r="A113" s="8">
        <v>42732</v>
      </c>
      <c r="B113" s="48">
        <f>PSX!E103</f>
        <v>87.120002999999997</v>
      </c>
      <c r="C113" s="3">
        <f t="shared" si="3"/>
        <v>-7.0913598834811305E-3</v>
      </c>
      <c r="D113" s="48">
        <f>MRK!E103</f>
        <v>59.27</v>
      </c>
      <c r="E113" s="3">
        <f t="shared" si="2"/>
        <v>-8.7351638182708753E-3</v>
      </c>
    </row>
    <row r="114" spans="1:5">
      <c r="A114" s="8">
        <v>42733</v>
      </c>
      <c r="B114" s="48">
        <f>PSX!E104</f>
        <v>86.650002000000001</v>
      </c>
      <c r="C114" s="3">
        <f t="shared" si="3"/>
        <v>-5.4094738169895209E-3</v>
      </c>
      <c r="D114" s="48">
        <f>MRK!E104</f>
        <v>59.040000999999997</v>
      </c>
      <c r="E114" s="3">
        <f t="shared" si="2"/>
        <v>-3.8880785698606258E-3</v>
      </c>
    </row>
    <row r="115" spans="1:5">
      <c r="A115" s="8">
        <v>42734</v>
      </c>
      <c r="B115" s="48">
        <f>PSX!E105</f>
        <v>86.410004000000001</v>
      </c>
      <c r="C115" s="3">
        <f t="shared" si="3"/>
        <v>-2.7735830987312441E-3</v>
      </c>
      <c r="D115" s="48">
        <f>MRK!E105</f>
        <v>58.869999</v>
      </c>
      <c r="E115" s="3">
        <f t="shared" si="2"/>
        <v>-2.8835911762970304E-3</v>
      </c>
    </row>
    <row r="116" spans="1:5">
      <c r="A116" s="8">
        <v>42738</v>
      </c>
      <c r="B116" s="48">
        <f>PSX!E106</f>
        <v>86.790001000000004</v>
      </c>
      <c r="C116" s="3">
        <f t="shared" si="3"/>
        <v>4.3879630339726805E-3</v>
      </c>
      <c r="D116" s="48">
        <f>MRK!E106</f>
        <v>60.150002000000001</v>
      </c>
      <c r="E116" s="3">
        <f t="shared" si="2"/>
        <v>2.150986961730594E-2</v>
      </c>
    </row>
    <row r="117" spans="1:5">
      <c r="A117" s="8">
        <v>42739</v>
      </c>
      <c r="B117" s="48">
        <f>PSX!E107</f>
        <v>87.260002</v>
      </c>
      <c r="C117" s="3">
        <f t="shared" si="3"/>
        <v>5.4007714372542402E-3</v>
      </c>
      <c r="D117" s="48">
        <f>MRK!E107</f>
        <v>60.130001</v>
      </c>
      <c r="E117" s="3">
        <f t="shared" si="2"/>
        <v>-3.3257398878430288E-4</v>
      </c>
    </row>
    <row r="118" spans="1:5">
      <c r="A118" s="8">
        <v>42740</v>
      </c>
      <c r="B118" s="48">
        <f>PSX!E108</f>
        <v>86.739998</v>
      </c>
      <c r="C118" s="3">
        <f t="shared" si="3"/>
        <v>-5.9770752656654637E-3</v>
      </c>
      <c r="D118" s="48">
        <f>MRK!E108</f>
        <v>60.110000999999997</v>
      </c>
      <c r="E118" s="3">
        <f t="shared" si="2"/>
        <v>-3.3266799487331175E-4</v>
      </c>
    </row>
    <row r="119" spans="1:5">
      <c r="A119" s="8">
        <v>42741</v>
      </c>
      <c r="B119" s="48">
        <f>PSX!E109</f>
        <v>85.400002000000001</v>
      </c>
      <c r="C119" s="3">
        <f t="shared" si="3"/>
        <v>-1.5568991136079241E-2</v>
      </c>
      <c r="D119" s="48">
        <f>MRK!E109</f>
        <v>60.27</v>
      </c>
      <c r="E119" s="3">
        <f t="shared" si="2"/>
        <v>2.6582338077153693E-3</v>
      </c>
    </row>
    <row r="120" spans="1:5">
      <c r="A120" s="8">
        <v>42744</v>
      </c>
      <c r="B120" s="48">
        <f>PSX!E110</f>
        <v>84.019997000000004</v>
      </c>
      <c r="C120" s="3">
        <f t="shared" si="3"/>
        <v>-1.6291294178276534E-2</v>
      </c>
      <c r="D120" s="48">
        <f>MRK!E110</f>
        <v>61.099997999999999</v>
      </c>
      <c r="E120" s="3">
        <f t="shared" si="2"/>
        <v>1.3677365949372083E-2</v>
      </c>
    </row>
    <row r="121" spans="1:5">
      <c r="A121" s="8">
        <v>42745</v>
      </c>
      <c r="B121" s="48">
        <f>PSX!E111</f>
        <v>83.760002</v>
      </c>
      <c r="C121" s="3">
        <f t="shared" si="3"/>
        <v>-3.0992395954239815E-3</v>
      </c>
      <c r="D121" s="48">
        <f>MRK!E111</f>
        <v>59.919998</v>
      </c>
      <c r="E121" s="3">
        <f t="shared" si="2"/>
        <v>-1.9501527613198521E-2</v>
      </c>
    </row>
    <row r="122" spans="1:5">
      <c r="A122" s="8">
        <v>42746</v>
      </c>
      <c r="B122" s="48">
        <f>PSX!E112</f>
        <v>84.889999000000003</v>
      </c>
      <c r="C122" s="3">
        <f t="shared" si="3"/>
        <v>1.3400698529898719E-2</v>
      </c>
      <c r="D122" s="48">
        <f>MRK!E112</f>
        <v>61.630001</v>
      </c>
      <c r="E122" s="3">
        <f t="shared" si="2"/>
        <v>2.8138475368889262E-2</v>
      </c>
    </row>
    <row r="123" spans="1:5">
      <c r="A123" s="8">
        <v>42747</v>
      </c>
      <c r="B123" s="48">
        <f>PSX!E113</f>
        <v>84.339995999999999</v>
      </c>
      <c r="C123" s="3">
        <f t="shared" si="3"/>
        <v>-6.5000880785940881E-3</v>
      </c>
      <c r="D123" s="48">
        <f>MRK!E113</f>
        <v>62.209999000000003</v>
      </c>
      <c r="E123" s="3">
        <f t="shared" si="2"/>
        <v>9.3669612523266527E-3</v>
      </c>
    </row>
    <row r="124" spans="1:5">
      <c r="A124" s="8">
        <v>42748</v>
      </c>
      <c r="B124" s="48">
        <f>PSX!E114</f>
        <v>83.290001000000004</v>
      </c>
      <c r="C124" s="3">
        <f t="shared" si="3"/>
        <v>-1.2527694937839505E-2</v>
      </c>
      <c r="D124" s="48">
        <f>MRK!E114</f>
        <v>62.34</v>
      </c>
      <c r="E124" s="3">
        <f t="shared" si="2"/>
        <v>2.0875318868487989E-3</v>
      </c>
    </row>
    <row r="125" spans="1:5">
      <c r="A125" s="8">
        <v>42752</v>
      </c>
      <c r="B125" s="48">
        <f>PSX!E115</f>
        <v>83.559997999999993</v>
      </c>
      <c r="C125" s="3">
        <f t="shared" si="3"/>
        <v>3.2364067999751732E-3</v>
      </c>
      <c r="D125" s="48">
        <f>MRK!E115</f>
        <v>61.48</v>
      </c>
      <c r="E125" s="3">
        <f t="shared" si="2"/>
        <v>-1.3891355668796013E-2</v>
      </c>
    </row>
    <row r="126" spans="1:5">
      <c r="A126" s="8">
        <v>42753</v>
      </c>
      <c r="B126" s="48">
        <f>PSX!E116</f>
        <v>84.129997000000003</v>
      </c>
      <c r="C126" s="3">
        <f t="shared" si="3"/>
        <v>6.7982731501549411E-3</v>
      </c>
      <c r="D126" s="48">
        <f>MRK!E116</f>
        <v>61.169998</v>
      </c>
      <c r="E126" s="3">
        <f t="shared" si="2"/>
        <v>-5.0550781116880366E-3</v>
      </c>
    </row>
    <row r="127" spans="1:5">
      <c r="A127" s="8">
        <v>42754</v>
      </c>
      <c r="B127" s="48">
        <f>PSX!E117</f>
        <v>82.989998</v>
      </c>
      <c r="C127" s="3">
        <f t="shared" si="3"/>
        <v>-1.3643091392555302E-2</v>
      </c>
      <c r="D127" s="48">
        <f>MRK!E117</f>
        <v>60.330002</v>
      </c>
      <c r="E127" s="3">
        <f t="shared" si="2"/>
        <v>-1.3827314955034423E-2</v>
      </c>
    </row>
    <row r="128" spans="1:5">
      <c r="A128" s="8">
        <v>42755</v>
      </c>
      <c r="B128" s="48">
        <f>PSX!E118</f>
        <v>83.040001000000004</v>
      </c>
      <c r="C128" s="3">
        <f t="shared" si="3"/>
        <v>6.0233694890050849E-4</v>
      </c>
      <c r="D128" s="48">
        <f>MRK!E118</f>
        <v>62.529998999999997</v>
      </c>
      <c r="E128" s="3">
        <f t="shared" si="2"/>
        <v>3.5816899983210138E-2</v>
      </c>
    </row>
    <row r="129" spans="1:5">
      <c r="A129" s="8">
        <v>42758</v>
      </c>
      <c r="B129" s="48">
        <f>PSX!E119</f>
        <v>82.199996999999996</v>
      </c>
      <c r="C129" s="3">
        <f t="shared" si="3"/>
        <v>-1.0167165894184527E-2</v>
      </c>
      <c r="D129" s="48">
        <f>MRK!E119</f>
        <v>61.810001</v>
      </c>
      <c r="E129" s="3">
        <f t="shared" si="2"/>
        <v>-1.1581245737088987E-2</v>
      </c>
    </row>
    <row r="130" spans="1:5">
      <c r="A130" s="8">
        <v>42759</v>
      </c>
      <c r="B130" s="48">
        <f>PSX!E120</f>
        <v>84.190002000000007</v>
      </c>
      <c r="C130" s="3">
        <f t="shared" si="3"/>
        <v>2.3920907539579799E-2</v>
      </c>
      <c r="D130" s="48">
        <f>MRK!E120</f>
        <v>61.209999000000003</v>
      </c>
      <c r="E130" s="3">
        <f t="shared" si="2"/>
        <v>-9.7546213240150871E-3</v>
      </c>
    </row>
    <row r="131" spans="1:5">
      <c r="A131" s="8">
        <v>42760</v>
      </c>
      <c r="B131" s="48">
        <f>PSX!E121</f>
        <v>85</v>
      </c>
      <c r="C131" s="3">
        <f t="shared" si="3"/>
        <v>9.5750833849535602E-3</v>
      </c>
      <c r="D131" s="48">
        <f>MRK!E121</f>
        <v>61.080002</v>
      </c>
      <c r="E131" s="3">
        <f t="shared" si="2"/>
        <v>-2.1260454314050142E-3</v>
      </c>
    </row>
    <row r="132" spans="1:5">
      <c r="A132" s="8">
        <v>42761</v>
      </c>
      <c r="B132" s="48">
        <f>PSX!E122</f>
        <v>84.239998</v>
      </c>
      <c r="C132" s="3">
        <f t="shared" si="3"/>
        <v>-8.9814124062870659E-3</v>
      </c>
      <c r="D132" s="48">
        <f>MRK!E122</f>
        <v>61.200001</v>
      </c>
      <c r="E132" s="3">
        <f t="shared" si="2"/>
        <v>1.9626927637760518E-3</v>
      </c>
    </row>
    <row r="133" spans="1:5">
      <c r="A133" s="8">
        <v>42762</v>
      </c>
      <c r="B133" s="48">
        <f>PSX!E123</f>
        <v>82.769997000000004</v>
      </c>
      <c r="C133" s="3">
        <f t="shared" si="3"/>
        <v>-1.7604203431741877E-2</v>
      </c>
      <c r="D133" s="48">
        <f>MRK!E123</f>
        <v>61.75</v>
      </c>
      <c r="E133" s="3">
        <f t="shared" si="2"/>
        <v>8.9467696499370263E-3</v>
      </c>
    </row>
    <row r="134" spans="1:5">
      <c r="A134" s="8">
        <v>42765</v>
      </c>
      <c r="B134" s="48">
        <f>PSX!E124</f>
        <v>82.330001999999993</v>
      </c>
      <c r="C134" s="3">
        <f t="shared" si="3"/>
        <v>-5.3300550494717628E-3</v>
      </c>
      <c r="D134" s="48">
        <f>MRK!E124</f>
        <v>61.43</v>
      </c>
      <c r="E134" s="3">
        <f t="shared" si="2"/>
        <v>-5.1956603322505313E-3</v>
      </c>
    </row>
    <row r="135" spans="1:5">
      <c r="A135" s="8">
        <v>42766</v>
      </c>
      <c r="B135" s="48">
        <f>PSX!E125</f>
        <v>81.620002999999997</v>
      </c>
      <c r="C135" s="3">
        <f t="shared" si="3"/>
        <v>-8.6612188694597039E-3</v>
      </c>
      <c r="D135" s="48">
        <f>MRK!E125</f>
        <v>61.990001999999997</v>
      </c>
      <c r="E135" s="3">
        <f t="shared" si="2"/>
        <v>9.0747988012597567E-3</v>
      </c>
    </row>
    <row r="136" spans="1:5">
      <c r="A136" s="8">
        <v>42767</v>
      </c>
      <c r="B136" s="48">
        <f>PSX!E126</f>
        <v>80.75</v>
      </c>
      <c r="C136" s="3">
        <f t="shared" si="3"/>
        <v>-1.0716404630590167E-2</v>
      </c>
      <c r="D136" s="48">
        <f>MRK!E126</f>
        <v>62.099997999999999</v>
      </c>
      <c r="E136" s="3">
        <f t="shared" si="2"/>
        <v>1.772842756217608E-3</v>
      </c>
    </row>
    <row r="137" spans="1:5">
      <c r="A137" s="8">
        <v>42768</v>
      </c>
      <c r="B137" s="48">
        <f>PSX!E127</f>
        <v>81.050003000000004</v>
      </c>
      <c r="C137" s="3">
        <f t="shared" si="3"/>
        <v>3.7083230931073121E-3</v>
      </c>
      <c r="D137" s="48">
        <f>MRK!E127</f>
        <v>64.180000000000007</v>
      </c>
      <c r="E137" s="3">
        <f t="shared" si="2"/>
        <v>3.2945678948397443E-2</v>
      </c>
    </row>
    <row r="138" spans="1:5">
      <c r="A138" s="8">
        <v>42769</v>
      </c>
      <c r="B138" s="48">
        <f>PSX!E128</f>
        <v>79.949996999999996</v>
      </c>
      <c r="C138" s="3">
        <f t="shared" si="3"/>
        <v>-1.3664883439362965E-2</v>
      </c>
      <c r="D138" s="48">
        <f>MRK!E128</f>
        <v>64.290001000000004</v>
      </c>
      <c r="E138" s="3">
        <f t="shared" si="2"/>
        <v>1.7124780264029392E-3</v>
      </c>
    </row>
    <row r="139" spans="1:5">
      <c r="A139" s="8">
        <v>42772</v>
      </c>
      <c r="B139" s="48">
        <f>PSX!E129</f>
        <v>79.139999000000003</v>
      </c>
      <c r="C139" s="3">
        <f t="shared" si="3"/>
        <v>-1.0182978435067352E-2</v>
      </c>
      <c r="D139" s="48">
        <f>MRK!E129</f>
        <v>64.940002000000007</v>
      </c>
      <c r="E139" s="3">
        <f t="shared" si="2"/>
        <v>1.0059683764245016E-2</v>
      </c>
    </row>
    <row r="140" spans="1:5">
      <c r="A140" s="8">
        <v>42773</v>
      </c>
      <c r="B140" s="48">
        <f>PSX!E130</f>
        <v>78.550003000000004</v>
      </c>
      <c r="C140" s="3">
        <f t="shared" si="3"/>
        <v>-7.483020427579196E-3</v>
      </c>
      <c r="D140" s="48">
        <f>MRK!E130</f>
        <v>64.199996999999996</v>
      </c>
      <c r="E140" s="3">
        <f t="shared" si="2"/>
        <v>-1.1460633505416509E-2</v>
      </c>
    </row>
    <row r="141" spans="1:5">
      <c r="A141" s="8">
        <v>42774</v>
      </c>
      <c r="B141" s="48">
        <f>PSX!E131</f>
        <v>78.860000999999997</v>
      </c>
      <c r="C141" s="3">
        <f t="shared" si="3"/>
        <v>3.9387382363173067E-3</v>
      </c>
      <c r="D141" s="48">
        <f>MRK!E131</f>
        <v>64.319999999999993</v>
      </c>
      <c r="E141" s="3">
        <f t="shared" ref="E141:E204" si="4">LN(D141/D140)</f>
        <v>1.8674609037684273E-3</v>
      </c>
    </row>
    <row r="142" spans="1:5">
      <c r="A142" s="8">
        <v>42775</v>
      </c>
      <c r="B142" s="48">
        <f>PSX!E132</f>
        <v>79.25</v>
      </c>
      <c r="C142" s="3">
        <f t="shared" ref="C142:C205" si="5">LN(B142/B141)</f>
        <v>4.9332716272089752E-3</v>
      </c>
      <c r="D142" s="48">
        <f>MRK!E132</f>
        <v>64.389999000000003</v>
      </c>
      <c r="E142" s="3">
        <f t="shared" si="4"/>
        <v>1.0877011490193391E-3</v>
      </c>
    </row>
    <row r="143" spans="1:5">
      <c r="A143" s="8">
        <v>42776</v>
      </c>
      <c r="B143" s="48">
        <f>PSX!E133</f>
        <v>79.860000999999997</v>
      </c>
      <c r="C143" s="3">
        <f t="shared" si="5"/>
        <v>7.6677013995984237E-3</v>
      </c>
      <c r="D143" s="48">
        <f>MRK!E133</f>
        <v>64.150002000000001</v>
      </c>
      <c r="E143" s="3">
        <f t="shared" si="4"/>
        <v>-3.734203781156123E-3</v>
      </c>
    </row>
    <row r="144" spans="1:5">
      <c r="A144" s="8">
        <v>42779</v>
      </c>
      <c r="B144" s="48">
        <f>PSX!E134</f>
        <v>79.900002000000001</v>
      </c>
      <c r="C144" s="3">
        <f t="shared" si="5"/>
        <v>5.0076364652928322E-4</v>
      </c>
      <c r="D144" s="48">
        <f>MRK!E134</f>
        <v>64.769997000000004</v>
      </c>
      <c r="E144" s="3">
        <f t="shared" si="4"/>
        <v>9.6183646385109896E-3</v>
      </c>
    </row>
    <row r="145" spans="1:5">
      <c r="A145" s="8">
        <v>42780</v>
      </c>
      <c r="B145" s="48">
        <f>PSX!E135</f>
        <v>79.980002999999996</v>
      </c>
      <c r="C145" s="3">
        <f t="shared" si="5"/>
        <v>1.0007631245311655E-3</v>
      </c>
      <c r="D145" s="48">
        <f>MRK!E135</f>
        <v>65.660004000000001</v>
      </c>
      <c r="E145" s="3">
        <f t="shared" si="4"/>
        <v>1.3647486116250203E-2</v>
      </c>
    </row>
    <row r="146" spans="1:5">
      <c r="A146" s="8">
        <v>42781</v>
      </c>
      <c r="B146" s="48">
        <f>PSX!E136</f>
        <v>80.080001999999993</v>
      </c>
      <c r="C146" s="3">
        <f t="shared" si="5"/>
        <v>1.2495190539408519E-3</v>
      </c>
      <c r="D146" s="48">
        <f>MRK!E136</f>
        <v>65.160004000000001</v>
      </c>
      <c r="E146" s="3">
        <f t="shared" si="4"/>
        <v>-7.6441278721383959E-3</v>
      </c>
    </row>
    <row r="147" spans="1:5">
      <c r="A147" s="8">
        <v>42782</v>
      </c>
      <c r="B147" s="48">
        <f>PSX!E137</f>
        <v>78.5</v>
      </c>
      <c r="C147" s="3">
        <f t="shared" si="5"/>
        <v>-1.9927535193626975E-2</v>
      </c>
      <c r="D147" s="48">
        <f>MRK!E137</f>
        <v>65.260002</v>
      </c>
      <c r="E147" s="3">
        <f t="shared" si="4"/>
        <v>1.5334766906215675E-3</v>
      </c>
    </row>
    <row r="148" spans="1:5">
      <c r="A148" s="8">
        <v>42783</v>
      </c>
      <c r="B148" s="48">
        <f>PSX!E138</f>
        <v>78.660004000000001</v>
      </c>
      <c r="C148" s="3">
        <f t="shared" si="5"/>
        <v>2.0361930670665857E-3</v>
      </c>
      <c r="D148" s="48">
        <f>MRK!E138</f>
        <v>65.389999000000003</v>
      </c>
      <c r="E148" s="3">
        <f t="shared" si="4"/>
        <v>1.9900044685080146E-3</v>
      </c>
    </row>
    <row r="149" spans="1:5">
      <c r="A149" s="8">
        <v>42787</v>
      </c>
      <c r="B149" s="48">
        <f>PSX!E139</f>
        <v>79.029999000000004</v>
      </c>
      <c r="C149" s="3">
        <f t="shared" si="5"/>
        <v>4.6926967080318238E-3</v>
      </c>
      <c r="D149" s="48">
        <f>MRK!E139</f>
        <v>65.480002999999996</v>
      </c>
      <c r="E149" s="3">
        <f t="shared" si="4"/>
        <v>1.3754720381230446E-3</v>
      </c>
    </row>
    <row r="150" spans="1:5">
      <c r="A150" s="8">
        <v>42788</v>
      </c>
      <c r="B150" s="48">
        <f>PSX!E140</f>
        <v>78.379997000000003</v>
      </c>
      <c r="C150" s="3">
        <f t="shared" si="5"/>
        <v>-8.2587600670466672E-3</v>
      </c>
      <c r="D150" s="48">
        <f>MRK!E140</f>
        <v>65.290001000000004</v>
      </c>
      <c r="E150" s="3">
        <f t="shared" si="4"/>
        <v>-2.9058978036260261E-3</v>
      </c>
    </row>
    <row r="151" spans="1:5">
      <c r="A151" s="8">
        <v>42789</v>
      </c>
      <c r="B151" s="48">
        <f>PSX!E141</f>
        <v>78.610000999999997</v>
      </c>
      <c r="C151" s="3">
        <f t="shared" si="5"/>
        <v>2.9301760302782353E-3</v>
      </c>
      <c r="D151" s="48">
        <f>MRK!E141</f>
        <v>65.849997999999999</v>
      </c>
      <c r="E151" s="3">
        <f t="shared" si="4"/>
        <v>8.5404973024086062E-3</v>
      </c>
    </row>
    <row r="152" spans="1:5">
      <c r="A152" s="8">
        <v>42790</v>
      </c>
      <c r="B152" s="48">
        <f>PSX!E142</f>
        <v>78.029999000000004</v>
      </c>
      <c r="C152" s="3">
        <f t="shared" si="5"/>
        <v>-7.4055752136067418E-3</v>
      </c>
      <c r="D152" s="48">
        <f>MRK!E142</f>
        <v>66.160004000000001</v>
      </c>
      <c r="E152" s="3">
        <f t="shared" si="4"/>
        <v>4.6967133576942561E-3</v>
      </c>
    </row>
    <row r="153" spans="1:5">
      <c r="A153" s="8">
        <v>42793</v>
      </c>
      <c r="B153" s="48">
        <f>PSX!E143</f>
        <v>78.860000999999997</v>
      </c>
      <c r="C153" s="3">
        <f t="shared" si="5"/>
        <v>1.0580785817094866E-2</v>
      </c>
      <c r="D153" s="48">
        <f>MRK!E143</f>
        <v>65.849997999999999</v>
      </c>
      <c r="E153" s="3">
        <f t="shared" si="4"/>
        <v>-4.696713357694348E-3</v>
      </c>
    </row>
    <row r="154" spans="1:5">
      <c r="A154" s="8">
        <v>42794</v>
      </c>
      <c r="B154" s="48">
        <f>PSX!E144</f>
        <v>78.190002000000007</v>
      </c>
      <c r="C154" s="3">
        <f t="shared" si="5"/>
        <v>-8.532353415040073E-3</v>
      </c>
      <c r="D154" s="48">
        <f>MRK!E144</f>
        <v>65.870002999999997</v>
      </c>
      <c r="E154" s="3">
        <f t="shared" si="4"/>
        <v>3.0375037962250144E-4</v>
      </c>
    </row>
    <row r="155" spans="1:5">
      <c r="A155" s="8">
        <v>42795</v>
      </c>
      <c r="B155" s="48">
        <f>PSX!E145</f>
        <v>79.370002999999997</v>
      </c>
      <c r="C155" s="3">
        <f t="shared" si="5"/>
        <v>1.497871318529897E-2</v>
      </c>
      <c r="D155" s="48">
        <f>MRK!E145</f>
        <v>66.209998999999996</v>
      </c>
      <c r="E155" s="3">
        <f t="shared" si="4"/>
        <v>5.1483456364415005E-3</v>
      </c>
    </row>
    <row r="156" spans="1:5">
      <c r="A156" s="8">
        <v>42796</v>
      </c>
      <c r="B156" s="48">
        <f>PSX!E146</f>
        <v>78.330001999999993</v>
      </c>
      <c r="C156" s="3">
        <f t="shared" si="5"/>
        <v>-1.3189803988291849E-2</v>
      </c>
      <c r="D156" s="48">
        <f>MRK!E146</f>
        <v>66.080001999999993</v>
      </c>
      <c r="E156" s="3">
        <f t="shared" si="4"/>
        <v>-1.9653343542300112E-3</v>
      </c>
    </row>
    <row r="157" spans="1:5">
      <c r="A157" s="8">
        <v>42797</v>
      </c>
      <c r="B157" s="48">
        <f>PSX!E147</f>
        <v>78.339995999999999</v>
      </c>
      <c r="C157" s="3">
        <f t="shared" si="5"/>
        <v>1.2758026605154098E-4</v>
      </c>
      <c r="D157" s="48">
        <f>MRK!E147</f>
        <v>66.580001999999993</v>
      </c>
      <c r="E157" s="3">
        <f t="shared" si="4"/>
        <v>7.5381027068632776E-3</v>
      </c>
    </row>
    <row r="158" spans="1:5">
      <c r="A158" s="8">
        <v>42800</v>
      </c>
      <c r="B158" s="48">
        <f>PSX!E148</f>
        <v>78.720000999999996</v>
      </c>
      <c r="C158" s="3">
        <f t="shared" si="5"/>
        <v>4.8389882690501856E-3</v>
      </c>
      <c r="D158" s="48">
        <f>MRK!E148</f>
        <v>66.470000999999996</v>
      </c>
      <c r="E158" s="3">
        <f t="shared" si="4"/>
        <v>-1.6535290880578875E-3</v>
      </c>
    </row>
    <row r="159" spans="1:5">
      <c r="A159" s="8">
        <v>42801</v>
      </c>
      <c r="B159" s="48">
        <f>PSX!E149</f>
        <v>77.480002999999996</v>
      </c>
      <c r="C159" s="3">
        <f t="shared" si="5"/>
        <v>-1.5877388188786017E-2</v>
      </c>
      <c r="D159" s="48">
        <f>MRK!E149</f>
        <v>65.959998999999996</v>
      </c>
      <c r="E159" s="3">
        <f t="shared" si="4"/>
        <v>-7.7022505671767421E-3</v>
      </c>
    </row>
    <row r="160" spans="1:5">
      <c r="A160" s="8">
        <v>42802</v>
      </c>
      <c r="B160" s="48">
        <f>PSX!E150</f>
        <v>77.25</v>
      </c>
      <c r="C160" s="3">
        <f t="shared" si="5"/>
        <v>-2.9729614806090947E-3</v>
      </c>
      <c r="D160" s="48">
        <f>MRK!E150</f>
        <v>65.800003000000004</v>
      </c>
      <c r="E160" s="3">
        <f t="shared" si="4"/>
        <v>-2.4285986067188662E-3</v>
      </c>
    </row>
    <row r="161" spans="1:5">
      <c r="A161" s="8">
        <v>42803</v>
      </c>
      <c r="B161" s="48">
        <f>PSX!E151</f>
        <v>76.839995999999999</v>
      </c>
      <c r="C161" s="3">
        <f t="shared" si="5"/>
        <v>-5.3216299337210627E-3</v>
      </c>
      <c r="D161" s="48">
        <f>MRK!E151</f>
        <v>65.889999000000003</v>
      </c>
      <c r="E161" s="3">
        <f t="shared" si="4"/>
        <v>1.3667858249429919E-3</v>
      </c>
    </row>
    <row r="162" spans="1:5">
      <c r="A162" s="8">
        <v>42804</v>
      </c>
      <c r="B162" s="48">
        <f>PSX!E152</f>
        <v>78.860000999999997</v>
      </c>
      <c r="C162" s="3">
        <f t="shared" si="5"/>
        <v>2.5948855286047168E-2</v>
      </c>
      <c r="D162" s="48">
        <f>MRK!E152</f>
        <v>65.599997999999999</v>
      </c>
      <c r="E162" s="3">
        <f t="shared" si="4"/>
        <v>-4.4110042866805825E-3</v>
      </c>
    </row>
    <row r="163" spans="1:5">
      <c r="A163" s="8">
        <v>42807</v>
      </c>
      <c r="B163" s="48">
        <f>PSX!E153</f>
        <v>79.010002</v>
      </c>
      <c r="C163" s="3">
        <f t="shared" si="5"/>
        <v>1.9003109177120731E-3</v>
      </c>
      <c r="D163" s="48">
        <f>MRK!E153</f>
        <v>64.150002000000001</v>
      </c>
      <c r="E163" s="3">
        <f t="shared" si="4"/>
        <v>-2.2351543223663933E-2</v>
      </c>
    </row>
    <row r="164" spans="1:5">
      <c r="A164" s="8">
        <v>42808</v>
      </c>
      <c r="B164" s="48">
        <f>PSX!E154</f>
        <v>78.510002</v>
      </c>
      <c r="C164" s="3">
        <f t="shared" si="5"/>
        <v>-6.3484213632673293E-3</v>
      </c>
      <c r="D164" s="48">
        <f>MRK!E154</f>
        <v>64.199996999999996</v>
      </c>
      <c r="E164" s="3">
        <f t="shared" si="4"/>
        <v>7.790417283683839E-4</v>
      </c>
    </row>
    <row r="165" spans="1:5">
      <c r="A165" s="8">
        <v>42809</v>
      </c>
      <c r="B165" s="48">
        <f>PSX!E155</f>
        <v>80.150002000000001</v>
      </c>
      <c r="C165" s="3">
        <f t="shared" si="5"/>
        <v>2.0673873324148724E-2</v>
      </c>
      <c r="D165" s="48">
        <f>MRK!E155</f>
        <v>64.699996999999996</v>
      </c>
      <c r="E165" s="3">
        <f t="shared" si="4"/>
        <v>7.7579911720597559E-3</v>
      </c>
    </row>
    <row r="166" spans="1:5">
      <c r="A166" s="8">
        <v>42810</v>
      </c>
      <c r="B166" s="48">
        <f>PSX!E156</f>
        <v>79.690002000000007</v>
      </c>
      <c r="C166" s="3">
        <f t="shared" si="5"/>
        <v>-5.7557715018660034E-3</v>
      </c>
      <c r="D166" s="48">
        <f>MRK!E156</f>
        <v>64.180000000000007</v>
      </c>
      <c r="E166" s="3">
        <f t="shared" si="4"/>
        <v>-8.069519457291216E-3</v>
      </c>
    </row>
    <row r="167" spans="1:5">
      <c r="A167" s="8">
        <v>42811</v>
      </c>
      <c r="B167" s="48">
        <f>PSX!E157</f>
        <v>79.940002000000007</v>
      </c>
      <c r="C167" s="3">
        <f t="shared" si="5"/>
        <v>3.1322457950328699E-3</v>
      </c>
      <c r="D167" s="48">
        <f>MRK!E157</f>
        <v>63.900002000000001</v>
      </c>
      <c r="E167" s="3">
        <f t="shared" si="4"/>
        <v>-4.3722429993177615E-3</v>
      </c>
    </row>
    <row r="168" spans="1:5">
      <c r="A168" s="8">
        <v>42814</v>
      </c>
      <c r="B168" s="48">
        <f>PSX!E158</f>
        <v>79.410004000000001</v>
      </c>
      <c r="C168" s="3">
        <f t="shared" si="5"/>
        <v>-6.6520230233332424E-3</v>
      </c>
      <c r="D168" s="48">
        <f>MRK!E158</f>
        <v>64.110000999999997</v>
      </c>
      <c r="E168" s="3">
        <f t="shared" si="4"/>
        <v>3.2809809149632369E-3</v>
      </c>
    </row>
    <row r="169" spans="1:5">
      <c r="A169" s="8">
        <v>42815</v>
      </c>
      <c r="B169" s="48">
        <f>PSX!E159</f>
        <v>78.599997999999999</v>
      </c>
      <c r="C169" s="3">
        <f t="shared" si="5"/>
        <v>-1.0252681288740203E-2</v>
      </c>
      <c r="D169" s="48">
        <f>MRK!E159</f>
        <v>63.91</v>
      </c>
      <c r="E169" s="3">
        <f t="shared" si="4"/>
        <v>-3.1245299351659794E-3</v>
      </c>
    </row>
    <row r="170" spans="1:5">
      <c r="A170" s="8">
        <v>42816</v>
      </c>
      <c r="B170" s="48">
        <f>PSX!E160</f>
        <v>78.830001999999993</v>
      </c>
      <c r="C170" s="3">
        <f t="shared" si="5"/>
        <v>2.9219864530000981E-3</v>
      </c>
      <c r="D170" s="48">
        <f>MRK!E160</f>
        <v>63.5</v>
      </c>
      <c r="E170" s="3">
        <f t="shared" si="4"/>
        <v>-6.4359377635443528E-3</v>
      </c>
    </row>
    <row r="171" spans="1:5">
      <c r="A171" s="8">
        <v>42817</v>
      </c>
      <c r="B171" s="48">
        <f>PSX!E161</f>
        <v>78.480002999999996</v>
      </c>
      <c r="C171" s="3">
        <f t="shared" si="5"/>
        <v>-4.4498069594615603E-3</v>
      </c>
      <c r="D171" s="48">
        <f>MRK!E161</f>
        <v>63.279998999999997</v>
      </c>
      <c r="E171" s="3">
        <f t="shared" si="4"/>
        <v>-3.4705982420290189E-3</v>
      </c>
    </row>
    <row r="172" spans="1:5">
      <c r="A172" s="8">
        <v>42818</v>
      </c>
      <c r="B172" s="48">
        <f>PSX!E162</f>
        <v>77.269997000000004</v>
      </c>
      <c r="C172" s="3">
        <f t="shared" si="5"/>
        <v>-1.5538110362814498E-2</v>
      </c>
      <c r="D172" s="48">
        <f>MRK!E162</f>
        <v>63.18</v>
      </c>
      <c r="E172" s="3">
        <f t="shared" si="4"/>
        <v>-1.5815122826778867E-3</v>
      </c>
    </row>
    <row r="173" spans="1:5">
      <c r="A173" s="8">
        <v>42821</v>
      </c>
      <c r="B173" s="48">
        <f>PSX!E163</f>
        <v>77.25</v>
      </c>
      <c r="C173" s="3">
        <f t="shared" si="5"/>
        <v>-2.588273427372818E-4</v>
      </c>
      <c r="D173" s="48">
        <f>MRK!E163</f>
        <v>63.189999</v>
      </c>
      <c r="E173" s="3">
        <f t="shared" si="4"/>
        <v>1.582495861357983E-4</v>
      </c>
    </row>
    <row r="174" spans="1:5">
      <c r="A174" s="8">
        <v>42822</v>
      </c>
      <c r="B174" s="48">
        <f>PSX!E164</f>
        <v>77.919998000000007</v>
      </c>
      <c r="C174" s="3">
        <f t="shared" si="5"/>
        <v>8.6357178890733681E-3</v>
      </c>
      <c r="D174" s="48">
        <f>MRK!E164</f>
        <v>63.34</v>
      </c>
      <c r="E174" s="3">
        <f t="shared" si="4"/>
        <v>2.3709961504189306E-3</v>
      </c>
    </row>
    <row r="175" spans="1:5">
      <c r="A175" s="8">
        <v>42823</v>
      </c>
      <c r="B175" s="48">
        <f>PSX!E165</f>
        <v>78.319999999999993</v>
      </c>
      <c r="C175" s="3">
        <f t="shared" si="5"/>
        <v>5.1203645553265942E-3</v>
      </c>
      <c r="D175" s="48">
        <f>MRK!E165</f>
        <v>63.639999000000003</v>
      </c>
      <c r="E175" s="3">
        <f t="shared" si="4"/>
        <v>4.7251466457045258E-3</v>
      </c>
    </row>
    <row r="176" spans="1:5">
      <c r="A176" s="8">
        <v>42824</v>
      </c>
      <c r="B176" s="48">
        <f>PSX!E166</f>
        <v>78.589995999999999</v>
      </c>
      <c r="C176" s="3">
        <f t="shared" si="5"/>
        <v>3.4414157587667172E-3</v>
      </c>
      <c r="D176" s="48">
        <f>MRK!E166</f>
        <v>63.450001</v>
      </c>
      <c r="E176" s="3">
        <f t="shared" si="4"/>
        <v>-2.9899778353604384E-3</v>
      </c>
    </row>
    <row r="177" spans="1:5">
      <c r="A177" s="8">
        <v>42825</v>
      </c>
      <c r="B177" s="48">
        <f>PSX!E167</f>
        <v>79.220000999999996</v>
      </c>
      <c r="C177" s="3">
        <f t="shared" si="5"/>
        <v>7.9843908358237826E-3</v>
      </c>
      <c r="D177" s="48">
        <f>MRK!E167</f>
        <v>63.540000999999997</v>
      </c>
      <c r="E177" s="3">
        <f t="shared" si="4"/>
        <v>1.417434658649751E-3</v>
      </c>
    </row>
    <row r="178" spans="1:5">
      <c r="A178" s="8">
        <v>42828</v>
      </c>
      <c r="B178" s="48">
        <f>PSX!E168</f>
        <v>78.290001000000004</v>
      </c>
      <c r="C178" s="3">
        <f t="shared" si="5"/>
        <v>-1.1808911123999278E-2</v>
      </c>
      <c r="D178" s="48">
        <f>MRK!E168</f>
        <v>63.470001000000003</v>
      </c>
      <c r="E178" s="3">
        <f t="shared" si="4"/>
        <v>-1.1022755056339663E-3</v>
      </c>
    </row>
    <row r="179" spans="1:5">
      <c r="A179" s="8">
        <v>42829</v>
      </c>
      <c r="B179" s="48">
        <f>PSX!E169</f>
        <v>78.430000000000007</v>
      </c>
      <c r="C179" s="3">
        <f t="shared" si="5"/>
        <v>1.7866135317291436E-3</v>
      </c>
      <c r="D179" s="48">
        <f>MRK!E169</f>
        <v>63.669998</v>
      </c>
      <c r="E179" s="3">
        <f t="shared" si="4"/>
        <v>3.146093543111753E-3</v>
      </c>
    </row>
    <row r="180" spans="1:5">
      <c r="A180" s="8">
        <v>42830</v>
      </c>
      <c r="B180" s="48">
        <f>PSX!E170</f>
        <v>77.569999999999993</v>
      </c>
      <c r="C180" s="3">
        <f t="shared" si="5"/>
        <v>-1.1025752721795127E-2</v>
      </c>
      <c r="D180" s="48">
        <f>MRK!E170</f>
        <v>63.57</v>
      </c>
      <c r="E180" s="3">
        <f t="shared" si="4"/>
        <v>-1.571801668648136E-3</v>
      </c>
    </row>
    <row r="181" spans="1:5">
      <c r="A181" s="8">
        <v>42831</v>
      </c>
      <c r="B181" s="48">
        <f>PSX!E171</f>
        <v>76.879997000000003</v>
      </c>
      <c r="C181" s="3">
        <f t="shared" si="5"/>
        <v>-8.9350288625960009E-3</v>
      </c>
      <c r="D181" s="48">
        <f>MRK!E171</f>
        <v>63.240001999999997</v>
      </c>
      <c r="E181" s="3">
        <f t="shared" si="4"/>
        <v>-5.20461698149323E-3</v>
      </c>
    </row>
    <row r="182" spans="1:5">
      <c r="A182" s="8">
        <v>42832</v>
      </c>
      <c r="B182" s="48">
        <f>PSX!E172</f>
        <v>77.150002000000001</v>
      </c>
      <c r="C182" s="3">
        <f t="shared" si="5"/>
        <v>3.505879092511102E-3</v>
      </c>
      <c r="D182" s="48">
        <f>MRK!E172</f>
        <v>63.130001</v>
      </c>
      <c r="E182" s="3">
        <f t="shared" si="4"/>
        <v>-1.7409357469605488E-3</v>
      </c>
    </row>
    <row r="183" spans="1:5">
      <c r="A183" s="8">
        <v>42835</v>
      </c>
      <c r="B183" s="48">
        <f>PSX!E173</f>
        <v>78.050003000000004</v>
      </c>
      <c r="C183" s="3">
        <f t="shared" si="5"/>
        <v>1.1598080665644753E-2</v>
      </c>
      <c r="D183" s="48">
        <f>MRK!E173</f>
        <v>62.549999</v>
      </c>
      <c r="E183" s="3">
        <f t="shared" si="4"/>
        <v>-9.2298872941538185E-3</v>
      </c>
    </row>
    <row r="184" spans="1:5">
      <c r="A184" s="8">
        <v>42836</v>
      </c>
      <c r="B184" s="48">
        <f>PSX!E174</f>
        <v>77.879997000000003</v>
      </c>
      <c r="C184" s="3">
        <f t="shared" si="5"/>
        <v>-2.1805434151427501E-3</v>
      </c>
      <c r="D184" s="48">
        <f>MRK!E174</f>
        <v>62.580002</v>
      </c>
      <c r="E184" s="3">
        <f t="shared" si="4"/>
        <v>4.7954927411819484E-4</v>
      </c>
    </row>
    <row r="185" spans="1:5">
      <c r="A185" s="8">
        <v>42837</v>
      </c>
      <c r="B185" s="48">
        <f>PSX!E175</f>
        <v>77.379997000000003</v>
      </c>
      <c r="C185" s="3">
        <f t="shared" si="5"/>
        <v>-6.4408314805387418E-3</v>
      </c>
      <c r="D185" s="48">
        <f>MRK!E175</f>
        <v>63.049999</v>
      </c>
      <c r="E185" s="3">
        <f t="shared" si="4"/>
        <v>7.4822763506723648E-3</v>
      </c>
    </row>
    <row r="186" spans="1:5">
      <c r="A186" s="8">
        <v>42838</v>
      </c>
      <c r="B186" s="48">
        <f>PSX!E176</f>
        <v>76.669998000000007</v>
      </c>
      <c r="C186" s="3">
        <f t="shared" si="5"/>
        <v>-9.2178390176777779E-3</v>
      </c>
      <c r="D186" s="48">
        <f>MRK!E176</f>
        <v>62.610000999999997</v>
      </c>
      <c r="E186" s="3">
        <f t="shared" si="4"/>
        <v>-7.0030208213918491E-3</v>
      </c>
    </row>
    <row r="187" spans="1:5">
      <c r="A187" s="8">
        <v>42842</v>
      </c>
      <c r="B187" s="48">
        <f>PSX!E177</f>
        <v>77.010002</v>
      </c>
      <c r="C187" s="3">
        <f t="shared" si="5"/>
        <v>4.4248380368311843E-3</v>
      </c>
      <c r="D187" s="48">
        <f>MRK!E177</f>
        <v>62.799999</v>
      </c>
      <c r="E187" s="3">
        <f t="shared" si="4"/>
        <v>3.0300318214775412E-3</v>
      </c>
    </row>
    <row r="188" spans="1:5">
      <c r="A188" s="8">
        <v>42843</v>
      </c>
      <c r="B188" s="48">
        <f>PSX!E178</f>
        <v>75.930000000000007</v>
      </c>
      <c r="C188" s="3">
        <f t="shared" si="5"/>
        <v>-1.4123446296669086E-2</v>
      </c>
      <c r="D188" s="48">
        <f>MRK!E178</f>
        <v>62.27</v>
      </c>
      <c r="E188" s="3">
        <f t="shared" si="4"/>
        <v>-8.4752886662253415E-3</v>
      </c>
    </row>
    <row r="189" spans="1:5">
      <c r="A189" s="8">
        <v>42844</v>
      </c>
      <c r="B189" s="48">
        <f>PSX!E179</f>
        <v>75.330001999999993</v>
      </c>
      <c r="C189" s="3">
        <f t="shared" si="5"/>
        <v>-7.9333748376922471E-3</v>
      </c>
      <c r="D189" s="48">
        <f>MRK!E179</f>
        <v>62.639999000000003</v>
      </c>
      <c r="E189" s="3">
        <f t="shared" si="4"/>
        <v>5.9242668339467728E-3</v>
      </c>
    </row>
    <row r="190" spans="1:5">
      <c r="A190" s="8">
        <v>42845</v>
      </c>
      <c r="B190" s="48">
        <f>PSX!E180</f>
        <v>75.75</v>
      </c>
      <c r="C190" s="3">
        <f t="shared" si="5"/>
        <v>5.5599560020283016E-3</v>
      </c>
      <c r="D190" s="48">
        <f>MRK!E180</f>
        <v>62.549999</v>
      </c>
      <c r="E190" s="3">
        <f t="shared" si="4"/>
        <v>-1.4378147925976825E-3</v>
      </c>
    </row>
    <row r="191" spans="1:5">
      <c r="A191" s="8">
        <v>42846</v>
      </c>
      <c r="B191" s="48">
        <f>PSX!E181</f>
        <v>76.349997999999999</v>
      </c>
      <c r="C191" s="3">
        <f t="shared" si="5"/>
        <v>7.8895610800086523E-3</v>
      </c>
      <c r="D191" s="48">
        <f>MRK!E181</f>
        <v>61.889999000000003</v>
      </c>
      <c r="E191" s="3">
        <f t="shared" si="4"/>
        <v>-1.0607621332138897E-2</v>
      </c>
    </row>
    <row r="192" spans="1:5">
      <c r="A192" s="8">
        <v>42849</v>
      </c>
      <c r="B192" s="48">
        <f>PSX!E182</f>
        <v>77.510002</v>
      </c>
      <c r="C192" s="3">
        <f t="shared" si="5"/>
        <v>1.5078980627054775E-2</v>
      </c>
      <c r="D192" s="48">
        <f>MRK!E182</f>
        <v>62.139999000000003</v>
      </c>
      <c r="E192" s="3">
        <f t="shared" si="4"/>
        <v>4.0312882786364915E-3</v>
      </c>
    </row>
    <row r="193" spans="1:5">
      <c r="A193" s="8">
        <v>42850</v>
      </c>
      <c r="B193" s="48">
        <f>PSX!E183</f>
        <v>78.080001999999993</v>
      </c>
      <c r="C193" s="3">
        <f t="shared" si="5"/>
        <v>7.3269816230488154E-3</v>
      </c>
      <c r="D193" s="48">
        <f>MRK!E183</f>
        <v>62.299999</v>
      </c>
      <c r="E193" s="3">
        <f t="shared" si="4"/>
        <v>2.5715218698355346E-3</v>
      </c>
    </row>
    <row r="194" spans="1:5">
      <c r="A194" s="8">
        <v>42851</v>
      </c>
      <c r="B194" s="48">
        <f>PSX!E184</f>
        <v>78.110000999999997</v>
      </c>
      <c r="C194" s="3">
        <f t="shared" si="5"/>
        <v>3.8413470507306304E-4</v>
      </c>
      <c r="D194" s="48">
        <f>MRK!E184</f>
        <v>62.700001</v>
      </c>
      <c r="E194" s="3">
        <f t="shared" si="4"/>
        <v>6.4000538457952352E-3</v>
      </c>
    </row>
    <row r="195" spans="1:5">
      <c r="A195" s="8">
        <v>42852</v>
      </c>
      <c r="B195" s="48">
        <f>PSX!E185</f>
        <v>78.050003000000004</v>
      </c>
      <c r="C195" s="3">
        <f t="shared" si="5"/>
        <v>-7.6841702632404578E-4</v>
      </c>
      <c r="D195" s="48">
        <f>MRK!E185</f>
        <v>62.580002</v>
      </c>
      <c r="E195" s="3">
        <f t="shared" si="4"/>
        <v>-1.9156933880102316E-3</v>
      </c>
    </row>
    <row r="196" spans="1:5">
      <c r="A196" s="8">
        <v>42853</v>
      </c>
      <c r="B196" s="48">
        <f>PSX!E186</f>
        <v>79.559997999999993</v>
      </c>
      <c r="C196" s="3">
        <f t="shared" si="5"/>
        <v>1.9161743449170755E-2</v>
      </c>
      <c r="D196" s="48">
        <f>MRK!E186</f>
        <v>62.330002</v>
      </c>
      <c r="E196" s="3">
        <f t="shared" si="4"/>
        <v>-4.0028872917918486E-3</v>
      </c>
    </row>
    <row r="197" spans="1:5">
      <c r="A197" s="8">
        <v>42856</v>
      </c>
      <c r="B197" s="48">
        <f>PSX!E187</f>
        <v>79.559997999999993</v>
      </c>
      <c r="C197" s="3">
        <f t="shared" si="5"/>
        <v>0</v>
      </c>
      <c r="D197" s="48">
        <f>MRK!E187</f>
        <v>62.380001</v>
      </c>
      <c r="E197" s="3">
        <f t="shared" si="4"/>
        <v>8.0184430240012698E-4</v>
      </c>
    </row>
    <row r="198" spans="1:5">
      <c r="A198" s="8">
        <v>42857</v>
      </c>
      <c r="B198" s="48">
        <f>PSX!E188</f>
        <v>79.260002</v>
      </c>
      <c r="C198" s="3">
        <f t="shared" si="5"/>
        <v>-3.7778158518130016E-3</v>
      </c>
      <c r="D198" s="48">
        <f>MRK!E188</f>
        <v>62.700001</v>
      </c>
      <c r="E198" s="3">
        <f t="shared" si="4"/>
        <v>5.1167363774020768E-3</v>
      </c>
    </row>
    <row r="199" spans="1:5">
      <c r="A199" s="8">
        <v>42858</v>
      </c>
      <c r="B199" s="48">
        <f>PSX!E189</f>
        <v>79.589995999999999</v>
      </c>
      <c r="C199" s="3">
        <f t="shared" si="5"/>
        <v>4.154793564489093E-3</v>
      </c>
      <c r="D199" s="48">
        <f>MRK!E189</f>
        <v>63.630001</v>
      </c>
      <c r="E199" s="3">
        <f t="shared" si="4"/>
        <v>1.4723609372719722E-2</v>
      </c>
    </row>
    <row r="200" spans="1:5">
      <c r="A200" s="8">
        <v>42859</v>
      </c>
      <c r="B200" s="48">
        <f>PSX!E190</f>
        <v>78.239998</v>
      </c>
      <c r="C200" s="3">
        <f t="shared" si="5"/>
        <v>-1.710740639599731E-2</v>
      </c>
      <c r="D200" s="48">
        <f>MRK!E190</f>
        <v>63.380001</v>
      </c>
      <c r="E200" s="3">
        <f t="shared" si="4"/>
        <v>-3.9367029199354354E-3</v>
      </c>
    </row>
    <row r="201" spans="1:5">
      <c r="A201" s="8">
        <v>42860</v>
      </c>
      <c r="B201" s="48">
        <f>PSX!E191</f>
        <v>79.349997999999999</v>
      </c>
      <c r="C201" s="3">
        <f t="shared" si="5"/>
        <v>1.4087421603439459E-2</v>
      </c>
      <c r="D201" s="48">
        <f>MRK!E191</f>
        <v>63.970001000000003</v>
      </c>
      <c r="E201" s="3">
        <f t="shared" si="4"/>
        <v>9.2658690537514594E-3</v>
      </c>
    </row>
    <row r="202" spans="1:5">
      <c r="A202" s="8">
        <v>42863</v>
      </c>
      <c r="B202" s="48">
        <f>PSX!E192</f>
        <v>79.639999000000003</v>
      </c>
      <c r="C202" s="3">
        <f t="shared" si="5"/>
        <v>3.6480448718622959E-3</v>
      </c>
      <c r="D202" s="48">
        <f>MRK!E192</f>
        <v>64.010002</v>
      </c>
      <c r="E202" s="3">
        <f t="shared" si="4"/>
        <v>6.2511330465560907E-4</v>
      </c>
    </row>
    <row r="203" spans="1:5">
      <c r="A203" s="8">
        <v>42864</v>
      </c>
      <c r="B203" s="48">
        <f>PSX!E193</f>
        <v>79.599997999999999</v>
      </c>
      <c r="C203" s="3">
        <f t="shared" si="5"/>
        <v>-5.0239891478241457E-4</v>
      </c>
      <c r="D203" s="48">
        <f>MRK!E193</f>
        <v>63.290000999999997</v>
      </c>
      <c r="E203" s="3">
        <f t="shared" si="4"/>
        <v>-1.1311997811531221E-2</v>
      </c>
    </row>
    <row r="204" spans="1:5">
      <c r="A204" s="8">
        <v>42865</v>
      </c>
      <c r="B204" s="48">
        <f>PSX!E194</f>
        <v>79.75</v>
      </c>
      <c r="C204" s="3">
        <f t="shared" si="5"/>
        <v>1.8826739402451305E-3</v>
      </c>
      <c r="D204" s="48">
        <f>MRK!E194</f>
        <v>63.939999</v>
      </c>
      <c r="E204" s="3">
        <f t="shared" si="4"/>
        <v>1.0217773404534825E-2</v>
      </c>
    </row>
    <row r="205" spans="1:5">
      <c r="A205" s="8">
        <v>42866</v>
      </c>
      <c r="B205" s="48">
        <f>PSX!E195</f>
        <v>79.519997000000004</v>
      </c>
      <c r="C205" s="3">
        <f t="shared" si="5"/>
        <v>-2.888217042994164E-3</v>
      </c>
      <c r="D205" s="48">
        <f>MRK!E195</f>
        <v>64.430000000000007</v>
      </c>
      <c r="E205" s="3">
        <f t="shared" ref="E205:E264" si="6">LN(D205/D204)</f>
        <v>7.6342351585181366E-3</v>
      </c>
    </row>
    <row r="206" spans="1:5">
      <c r="A206" s="8">
        <v>42867</v>
      </c>
      <c r="B206" s="48">
        <f>PSX!E196</f>
        <v>79.790001000000004</v>
      </c>
      <c r="C206" s="3">
        <f t="shared" ref="C206:C264" si="7">LN(B206/B205)</f>
        <v>3.389671231128591E-3</v>
      </c>
      <c r="D206" s="48">
        <f>MRK!E196</f>
        <v>63.57</v>
      </c>
      <c r="E206" s="3">
        <f t="shared" si="6"/>
        <v>-1.3437702202233804E-2</v>
      </c>
    </row>
    <row r="207" spans="1:5">
      <c r="A207" s="8">
        <v>42870</v>
      </c>
      <c r="B207" s="48">
        <f>PSX!E197</f>
        <v>80.120002999999997</v>
      </c>
      <c r="C207" s="3">
        <f t="shared" si="7"/>
        <v>4.1273523883625504E-3</v>
      </c>
      <c r="D207" s="48">
        <f>MRK!E197</f>
        <v>63.509998000000003</v>
      </c>
      <c r="E207" s="3">
        <f t="shared" si="6"/>
        <v>-9.4431862453808572E-4</v>
      </c>
    </row>
    <row r="208" spans="1:5">
      <c r="A208" s="8">
        <v>42871</v>
      </c>
      <c r="B208" s="48">
        <f>PSX!E198</f>
        <v>78.540001000000004</v>
      </c>
      <c r="C208" s="3">
        <f t="shared" si="7"/>
        <v>-1.9917486359221786E-2</v>
      </c>
      <c r="D208" s="48">
        <f>MRK!E198</f>
        <v>63.790000999999997</v>
      </c>
      <c r="E208" s="3">
        <f t="shared" si="6"/>
        <v>4.3991116065228916E-3</v>
      </c>
    </row>
    <row r="209" spans="1:5">
      <c r="A209" s="8">
        <v>42872</v>
      </c>
      <c r="B209" s="48">
        <f>PSX!E199</f>
        <v>77.669998000000007</v>
      </c>
      <c r="C209" s="3">
        <f t="shared" si="7"/>
        <v>-1.1139005200641294E-2</v>
      </c>
      <c r="D209" s="48">
        <f>MRK!E199</f>
        <v>63</v>
      </c>
      <c r="E209" s="3">
        <f t="shared" si="6"/>
        <v>-1.2461727538769386E-2</v>
      </c>
    </row>
    <row r="210" spans="1:5">
      <c r="A210" s="8">
        <v>42873</v>
      </c>
      <c r="B210" s="48">
        <f>PSX!E200</f>
        <v>77.550003000000004</v>
      </c>
      <c r="C210" s="3">
        <f t="shared" si="7"/>
        <v>-1.5461283743211846E-3</v>
      </c>
      <c r="D210" s="48">
        <f>MRK!E200</f>
        <v>63.889999000000003</v>
      </c>
      <c r="E210" s="3">
        <f t="shared" si="6"/>
        <v>1.4028112570817331E-2</v>
      </c>
    </row>
    <row r="211" spans="1:5">
      <c r="A211" s="8">
        <v>42874</v>
      </c>
      <c r="B211" s="48">
        <f>PSX!E201</f>
        <v>78.25</v>
      </c>
      <c r="C211" s="3">
        <f t="shared" si="7"/>
        <v>8.9859011129959296E-3</v>
      </c>
      <c r="D211" s="48">
        <f>MRK!E201</f>
        <v>63.779998999999997</v>
      </c>
      <c r="E211" s="3">
        <f t="shared" si="6"/>
        <v>-1.7231930593349706E-3</v>
      </c>
    </row>
    <row r="212" spans="1:5">
      <c r="A212" s="8">
        <v>42877</v>
      </c>
      <c r="B212" s="48">
        <f>PSX!E202</f>
        <v>78.550003000000004</v>
      </c>
      <c r="C212" s="3">
        <f t="shared" si="7"/>
        <v>3.8265734736010557E-3</v>
      </c>
      <c r="D212" s="48">
        <f>MRK!E202</f>
        <v>64.040001000000004</v>
      </c>
      <c r="E212" s="3">
        <f t="shared" si="6"/>
        <v>4.0682578407390865E-3</v>
      </c>
    </row>
    <row r="213" spans="1:5">
      <c r="A213" s="8">
        <v>42878</v>
      </c>
      <c r="B213" s="48">
        <f>PSX!E203</f>
        <v>78.139999000000003</v>
      </c>
      <c r="C213" s="3">
        <f t="shared" si="7"/>
        <v>-5.2333260644820689E-3</v>
      </c>
      <c r="D213" s="48">
        <f>MRK!E203</f>
        <v>64.550003000000004</v>
      </c>
      <c r="E213" s="3">
        <f t="shared" si="6"/>
        <v>7.9322600244965489E-3</v>
      </c>
    </row>
    <row r="214" spans="1:5">
      <c r="A214" s="8">
        <v>42879</v>
      </c>
      <c r="B214" s="48">
        <f>PSX!E204</f>
        <v>78.279999000000004</v>
      </c>
      <c r="C214" s="3">
        <f t="shared" si="7"/>
        <v>1.7900529238387814E-3</v>
      </c>
      <c r="D214" s="48">
        <f>MRK!E204</f>
        <v>64.930000000000007</v>
      </c>
      <c r="E214" s="3">
        <f t="shared" si="6"/>
        <v>5.8696027521447066E-3</v>
      </c>
    </row>
    <row r="215" spans="1:5">
      <c r="A215" s="8">
        <v>42880</v>
      </c>
      <c r="B215" s="48">
        <f>PSX!E205</f>
        <v>77.419998000000007</v>
      </c>
      <c r="C215" s="3">
        <f t="shared" si="7"/>
        <v>-1.1047010436836575E-2</v>
      </c>
      <c r="D215" s="48">
        <f>MRK!E205</f>
        <v>65.040001000000004</v>
      </c>
      <c r="E215" s="3">
        <f t="shared" si="6"/>
        <v>1.6927140943133914E-3</v>
      </c>
    </row>
    <row r="216" spans="1:5">
      <c r="A216" s="8">
        <v>42881</v>
      </c>
      <c r="B216" s="48">
        <f>PSX!E206</f>
        <v>77.440002000000007</v>
      </c>
      <c r="C216" s="3">
        <f t="shared" si="7"/>
        <v>2.583494783837649E-4</v>
      </c>
      <c r="D216" s="48">
        <f>MRK!E206</f>
        <v>64.919998000000007</v>
      </c>
      <c r="E216" s="3">
        <f t="shared" si="6"/>
        <v>-1.846768775465957E-3</v>
      </c>
    </row>
    <row r="217" spans="1:5">
      <c r="A217" s="8">
        <v>42885</v>
      </c>
      <c r="B217" s="48">
        <f>PSX!E207</f>
        <v>77</v>
      </c>
      <c r="C217" s="3">
        <f t="shared" si="7"/>
        <v>-5.6980469410837543E-3</v>
      </c>
      <c r="D217" s="48">
        <f>MRK!E207</f>
        <v>64.879997000000003</v>
      </c>
      <c r="E217" s="3">
        <f t="shared" si="6"/>
        <v>-6.1634827129718065E-4</v>
      </c>
    </row>
    <row r="218" spans="1:5">
      <c r="A218" s="8">
        <v>42886</v>
      </c>
      <c r="B218" s="48">
        <f>PSX!E208</f>
        <v>76.110000999999997</v>
      </c>
      <c r="C218" s="3">
        <f t="shared" si="7"/>
        <v>-1.1625746435505863E-2</v>
      </c>
      <c r="D218" s="48">
        <f>MRK!E208</f>
        <v>65.110000999999997</v>
      </c>
      <c r="E218" s="3">
        <f t="shared" si="6"/>
        <v>3.5387990394488904E-3</v>
      </c>
    </row>
    <row r="219" spans="1:5">
      <c r="A219" s="8">
        <v>42887</v>
      </c>
      <c r="B219" s="48">
        <f>PSX!E209</f>
        <v>76.620002999999997</v>
      </c>
      <c r="C219" s="3">
        <f t="shared" si="7"/>
        <v>6.6785030085918448E-3</v>
      </c>
      <c r="D219" s="48">
        <f>MRK!E209</f>
        <v>65.260002</v>
      </c>
      <c r="E219" s="3">
        <f t="shared" si="6"/>
        <v>2.301159204423892E-3</v>
      </c>
    </row>
    <row r="220" spans="1:5">
      <c r="A220" s="8">
        <v>42888</v>
      </c>
      <c r="B220" s="48">
        <f>PSX!E210</f>
        <v>76.370002999999997</v>
      </c>
      <c r="C220" s="3">
        <f t="shared" si="7"/>
        <v>-3.2681902440372139E-3</v>
      </c>
      <c r="D220" s="48">
        <f>MRK!E210</f>
        <v>65.470000999999996</v>
      </c>
      <c r="E220" s="3">
        <f t="shared" si="6"/>
        <v>3.2127159153528722E-3</v>
      </c>
    </row>
    <row r="221" spans="1:5">
      <c r="A221" s="8">
        <v>42891</v>
      </c>
      <c r="B221" s="48">
        <f>PSX!E211</f>
        <v>76.860000999999997</v>
      </c>
      <c r="C221" s="3">
        <f t="shared" si="7"/>
        <v>6.3956099646339049E-3</v>
      </c>
      <c r="D221" s="48">
        <f>MRK!E211</f>
        <v>65.069999999999993</v>
      </c>
      <c r="E221" s="3">
        <f t="shared" si="6"/>
        <v>-6.1284242202786516E-3</v>
      </c>
    </row>
    <row r="222" spans="1:5">
      <c r="A222" s="8">
        <v>42892</v>
      </c>
      <c r="B222" s="48">
        <f>PSX!E212</f>
        <v>77.040001000000004</v>
      </c>
      <c r="C222" s="3">
        <f t="shared" si="7"/>
        <v>2.3391823227735834E-3</v>
      </c>
      <c r="D222" s="48">
        <f>MRK!E212</f>
        <v>64.669998000000007</v>
      </c>
      <c r="E222" s="3">
        <f t="shared" si="6"/>
        <v>-6.1662289746324929E-3</v>
      </c>
    </row>
    <row r="223" spans="1:5">
      <c r="A223" s="8">
        <v>42893</v>
      </c>
      <c r="B223" s="48">
        <f>PSX!E213</f>
        <v>76.959998999999996</v>
      </c>
      <c r="C223" s="3">
        <f t="shared" si="7"/>
        <v>-1.0389871064521966E-3</v>
      </c>
      <c r="D223" s="48">
        <f>MRK!E213</f>
        <v>64.059997999999993</v>
      </c>
      <c r="E223" s="3">
        <f t="shared" si="6"/>
        <v>-9.4772715719792094E-3</v>
      </c>
    </row>
    <row r="224" spans="1:5">
      <c r="A224" s="8">
        <v>42894</v>
      </c>
      <c r="B224" s="48">
        <f>PSX!E214</f>
        <v>77.400002000000001</v>
      </c>
      <c r="C224" s="3">
        <f t="shared" si="7"/>
        <v>5.7010130717864279E-3</v>
      </c>
      <c r="D224" s="48">
        <f>MRK!E214</f>
        <v>63.200001</v>
      </c>
      <c r="E224" s="3">
        <f t="shared" si="6"/>
        <v>-1.3515795984684465E-2</v>
      </c>
    </row>
    <row r="225" spans="1:5">
      <c r="A225" s="8">
        <v>42895</v>
      </c>
      <c r="B225" s="48">
        <f>PSX!E215</f>
        <v>79.569999999999993</v>
      </c>
      <c r="C225" s="3">
        <f t="shared" si="7"/>
        <v>2.7650330953968905E-2</v>
      </c>
      <c r="D225" s="48">
        <f>MRK!E215</f>
        <v>64.389999000000003</v>
      </c>
      <c r="E225" s="3">
        <f t="shared" si="6"/>
        <v>1.8654009044133786E-2</v>
      </c>
    </row>
    <row r="226" spans="1:5">
      <c r="A226" s="8">
        <v>42898</v>
      </c>
      <c r="B226" s="48">
        <f>PSX!E216</f>
        <v>80.209998999999996</v>
      </c>
      <c r="C226" s="3">
        <f t="shared" si="7"/>
        <v>8.011045522116237E-3</v>
      </c>
      <c r="D226" s="48">
        <f>MRK!E216</f>
        <v>64.389999000000003</v>
      </c>
      <c r="E226" s="3">
        <f t="shared" si="6"/>
        <v>0</v>
      </c>
    </row>
    <row r="227" spans="1:5">
      <c r="A227" s="8">
        <v>42899</v>
      </c>
      <c r="B227" s="48">
        <f>PSX!E217</f>
        <v>80.629997000000003</v>
      </c>
      <c r="C227" s="3">
        <f t="shared" si="7"/>
        <v>5.2225685783753965E-3</v>
      </c>
      <c r="D227" s="48">
        <f>MRK!E217</f>
        <v>63.27</v>
      </c>
      <c r="E227" s="3">
        <f t="shared" si="6"/>
        <v>-1.754704286093722E-2</v>
      </c>
    </row>
    <row r="228" spans="1:5">
      <c r="A228" s="8">
        <v>42900</v>
      </c>
      <c r="B228" s="48">
        <f>PSX!E218</f>
        <v>78.779999000000004</v>
      </c>
      <c r="C228" s="3">
        <f t="shared" si="7"/>
        <v>-2.3211606640752402E-2</v>
      </c>
      <c r="D228" s="48">
        <f>MRK!E218</f>
        <v>63.369999</v>
      </c>
      <c r="E228" s="3">
        <f t="shared" si="6"/>
        <v>1.5792643962948291E-3</v>
      </c>
    </row>
    <row r="229" spans="1:5">
      <c r="A229" s="8">
        <v>42901</v>
      </c>
      <c r="B229" s="48">
        <f>PSX!E219</f>
        <v>79.080001999999993</v>
      </c>
      <c r="C229" s="3">
        <f t="shared" si="7"/>
        <v>3.8008787440776759E-3</v>
      </c>
      <c r="D229" s="48">
        <f>MRK!E219</f>
        <v>63.189999</v>
      </c>
      <c r="E229" s="3">
        <f t="shared" si="6"/>
        <v>-2.8445025950128069E-3</v>
      </c>
    </row>
    <row r="230" spans="1:5">
      <c r="A230" s="8">
        <v>42902</v>
      </c>
      <c r="B230" s="48">
        <f>PSX!E220</f>
        <v>80.940002000000007</v>
      </c>
      <c r="C230" s="3">
        <f t="shared" si="7"/>
        <v>2.324814056412031E-2</v>
      </c>
      <c r="D230" s="48">
        <f>MRK!E220</f>
        <v>62.970001000000003</v>
      </c>
      <c r="E230" s="3">
        <f t="shared" si="6"/>
        <v>-3.4876065788456301E-3</v>
      </c>
    </row>
    <row r="231" spans="1:5">
      <c r="A231" s="8">
        <v>42905</v>
      </c>
      <c r="B231" s="48">
        <f>PSX!E221</f>
        <v>81.239998</v>
      </c>
      <c r="C231" s="3">
        <f t="shared" si="7"/>
        <v>3.699547936388263E-3</v>
      </c>
      <c r="D231" s="48">
        <f>MRK!E221</f>
        <v>63.68</v>
      </c>
      <c r="E231" s="3">
        <f t="shared" si="6"/>
        <v>1.1212103154898278E-2</v>
      </c>
    </row>
    <row r="232" spans="1:5">
      <c r="A232" s="8">
        <v>42906</v>
      </c>
      <c r="B232" s="48">
        <f>PSX!E222</f>
        <v>79.550003000000004</v>
      </c>
      <c r="C232" s="3">
        <f t="shared" si="7"/>
        <v>-2.102191959784315E-2</v>
      </c>
      <c r="D232" s="48">
        <f>MRK!E222</f>
        <v>64.529999000000004</v>
      </c>
      <c r="E232" s="3">
        <f t="shared" si="6"/>
        <v>1.3259674914952547E-2</v>
      </c>
    </row>
    <row r="233" spans="1:5">
      <c r="A233" s="8">
        <v>42907</v>
      </c>
      <c r="B233" s="48">
        <f>PSX!E223</f>
        <v>78.889999000000003</v>
      </c>
      <c r="C233" s="3">
        <f t="shared" si="7"/>
        <v>-8.3313280648055609E-3</v>
      </c>
      <c r="D233" s="48">
        <f>MRK!E223</f>
        <v>65.459998999999996</v>
      </c>
      <c r="E233" s="3">
        <f t="shared" si="6"/>
        <v>1.4309037345449509E-2</v>
      </c>
    </row>
    <row r="234" spans="1:5">
      <c r="A234" s="8">
        <v>42908</v>
      </c>
      <c r="B234" s="48">
        <f>PSX!E224</f>
        <v>78.910004000000001</v>
      </c>
      <c r="C234" s="3">
        <f t="shared" si="7"/>
        <v>2.5354879248219302E-4</v>
      </c>
      <c r="D234" s="48">
        <f>MRK!E224</f>
        <v>66.019997000000004</v>
      </c>
      <c r="E234" s="3">
        <f t="shared" si="6"/>
        <v>8.5184271877408839E-3</v>
      </c>
    </row>
    <row r="235" spans="1:5">
      <c r="A235" s="8">
        <v>42909</v>
      </c>
      <c r="B235" s="48">
        <f>PSX!E225</f>
        <v>80.269997000000004</v>
      </c>
      <c r="C235" s="3">
        <f t="shared" si="7"/>
        <v>1.7087901546018955E-2</v>
      </c>
      <c r="D235" s="48">
        <f>MRK!E225</f>
        <v>66.160004000000001</v>
      </c>
      <c r="E235" s="3">
        <f t="shared" si="6"/>
        <v>2.1184301906556719E-3</v>
      </c>
    </row>
    <row r="236" spans="1:5">
      <c r="A236" s="8">
        <v>42912</v>
      </c>
      <c r="B236" s="48">
        <f>PSX!E226</f>
        <v>80.239998</v>
      </c>
      <c r="C236" s="3">
        <f t="shared" si="7"/>
        <v>-3.7379604116613666E-4</v>
      </c>
      <c r="D236" s="48">
        <f>MRK!E226</f>
        <v>65.919998000000007</v>
      </c>
      <c r="E236" s="3">
        <f t="shared" si="6"/>
        <v>-3.634255913516115E-3</v>
      </c>
    </row>
    <row r="237" spans="1:5">
      <c r="A237" s="8">
        <v>42913</v>
      </c>
      <c r="B237" s="48">
        <f>PSX!E227</f>
        <v>80.540001000000004</v>
      </c>
      <c r="C237" s="3">
        <f t="shared" si="7"/>
        <v>3.7318491110433965E-3</v>
      </c>
      <c r="D237" s="48">
        <f>MRK!E227</f>
        <v>65.540001000000004</v>
      </c>
      <c r="E237" s="3">
        <f t="shared" si="6"/>
        <v>-5.7811967328837534E-3</v>
      </c>
    </row>
    <row r="238" spans="1:5">
      <c r="A238" s="8">
        <v>42914</v>
      </c>
      <c r="B238" s="48">
        <f>PSX!E228</f>
        <v>81.790001000000004</v>
      </c>
      <c r="C238" s="3">
        <f t="shared" si="7"/>
        <v>1.5401031133817415E-2</v>
      </c>
      <c r="D238" s="48">
        <f>MRK!E228</f>
        <v>65.160004000000001</v>
      </c>
      <c r="E238" s="3">
        <f t="shared" si="6"/>
        <v>-5.8148134073295376E-3</v>
      </c>
    </row>
    <row r="239" spans="1:5">
      <c r="A239" s="8">
        <v>42915</v>
      </c>
      <c r="B239" s="48">
        <f>PSX!E229</f>
        <v>81.870002999999997</v>
      </c>
      <c r="C239" s="3">
        <f t="shared" si="7"/>
        <v>9.7766105849887057E-4</v>
      </c>
      <c r="D239" s="48">
        <f>MRK!E229</f>
        <v>64.339995999999999</v>
      </c>
      <c r="E239" s="3">
        <f t="shared" si="6"/>
        <v>-1.2664385480041753E-2</v>
      </c>
    </row>
    <row r="240" spans="1:5">
      <c r="A240" s="8">
        <v>42916</v>
      </c>
      <c r="B240" s="48">
        <f>PSX!E230</f>
        <v>82.690002000000007</v>
      </c>
      <c r="C240" s="3">
        <f t="shared" si="7"/>
        <v>9.9660398889812856E-3</v>
      </c>
      <c r="D240" s="48">
        <f>MRK!E230</f>
        <v>64.089995999999999</v>
      </c>
      <c r="E240" s="3">
        <f t="shared" si="6"/>
        <v>-3.8931765372542948E-3</v>
      </c>
    </row>
    <row r="241" spans="1:5">
      <c r="A241" s="8">
        <v>42919</v>
      </c>
      <c r="B241" s="48">
        <f>PSX!E231</f>
        <v>83.339995999999999</v>
      </c>
      <c r="C241" s="3">
        <f t="shared" si="7"/>
        <v>7.82987807734941E-3</v>
      </c>
      <c r="D241" s="48">
        <f>MRK!E231</f>
        <v>64.269997000000004</v>
      </c>
      <c r="E241" s="3">
        <f t="shared" si="6"/>
        <v>2.8046296012163006E-3</v>
      </c>
    </row>
    <row r="242" spans="1:5">
      <c r="A242" s="8">
        <v>42921</v>
      </c>
      <c r="B242" s="48">
        <f>PSX!E232</f>
        <v>82.330001999999993</v>
      </c>
      <c r="C242" s="3">
        <f t="shared" si="7"/>
        <v>-1.2192992395330213E-2</v>
      </c>
      <c r="D242" s="48">
        <f>MRK!E232</f>
        <v>64.160004000000001</v>
      </c>
      <c r="E242" s="3">
        <f t="shared" si="6"/>
        <v>-1.7128868027201051E-3</v>
      </c>
    </row>
    <row r="243" spans="1:5">
      <c r="A243" s="8">
        <v>42922</v>
      </c>
      <c r="B243" s="48">
        <f>PSX!E233</f>
        <v>81.889999000000003</v>
      </c>
      <c r="C243" s="3">
        <f t="shared" si="7"/>
        <v>-5.358714532222174E-3</v>
      </c>
      <c r="D243" s="48">
        <f>MRK!E233</f>
        <v>63.099997999999999</v>
      </c>
      <c r="E243" s="3">
        <f t="shared" si="6"/>
        <v>-1.6659288050950932E-2</v>
      </c>
    </row>
    <row r="244" spans="1:5">
      <c r="A244" s="8">
        <v>42923</v>
      </c>
      <c r="B244" s="48">
        <f>PSX!E234</f>
        <v>82.599997999999999</v>
      </c>
      <c r="C244" s="3">
        <f t="shared" si="7"/>
        <v>8.6327852432635209E-3</v>
      </c>
      <c r="D244" s="48">
        <f>MRK!E234</f>
        <v>63.16</v>
      </c>
      <c r="E244" s="3">
        <f t="shared" si="6"/>
        <v>9.504515359954255E-4</v>
      </c>
    </row>
    <row r="245" spans="1:5">
      <c r="A245" s="8">
        <v>42926</v>
      </c>
      <c r="B245" s="48">
        <f>PSX!E235</f>
        <v>82.459998999999996</v>
      </c>
      <c r="C245" s="3">
        <f t="shared" si="7"/>
        <v>-1.6963411621951573E-3</v>
      </c>
      <c r="D245" s="48">
        <f>MRK!E235</f>
        <v>62.830002</v>
      </c>
      <c r="E245" s="3">
        <f t="shared" si="6"/>
        <v>-5.2384911406587265E-3</v>
      </c>
    </row>
    <row r="246" spans="1:5">
      <c r="A246" s="8">
        <v>42927</v>
      </c>
      <c r="B246" s="48">
        <f>PSX!E236</f>
        <v>82.360000999999997</v>
      </c>
      <c r="C246" s="3">
        <f t="shared" si="7"/>
        <v>-1.2134208502569419E-3</v>
      </c>
      <c r="D246" s="48">
        <f>MRK!E236</f>
        <v>62.34</v>
      </c>
      <c r="E246" s="3">
        <f t="shared" si="6"/>
        <v>-7.8294239075914433E-3</v>
      </c>
    </row>
    <row r="247" spans="1:5">
      <c r="A247" s="8">
        <v>42928</v>
      </c>
      <c r="B247" s="48">
        <f>PSX!E237</f>
        <v>82.239998</v>
      </c>
      <c r="C247" s="3">
        <f t="shared" si="7"/>
        <v>-1.458116913616457E-3</v>
      </c>
      <c r="D247" s="48">
        <f>MRK!E237</f>
        <v>62.779998999999997</v>
      </c>
      <c r="E247" s="3">
        <f t="shared" si="6"/>
        <v>7.0332611459765319E-3</v>
      </c>
    </row>
    <row r="248" spans="1:5">
      <c r="A248" s="8">
        <v>42929</v>
      </c>
      <c r="B248" s="48">
        <f>PSX!E238</f>
        <v>81.720000999999996</v>
      </c>
      <c r="C248" s="3">
        <f t="shared" si="7"/>
        <v>-6.342995201460872E-3</v>
      </c>
      <c r="D248" s="48">
        <f>MRK!E238</f>
        <v>62.889999000000003</v>
      </c>
      <c r="E248" s="3">
        <f t="shared" si="6"/>
        <v>1.7506171694650959E-3</v>
      </c>
    </row>
    <row r="249" spans="1:5">
      <c r="A249" s="8">
        <v>42930</v>
      </c>
      <c r="B249" s="48">
        <f>PSX!E239</f>
        <v>82.199996999999996</v>
      </c>
      <c r="C249" s="3">
        <f t="shared" si="7"/>
        <v>5.8564833794554775E-3</v>
      </c>
      <c r="D249" s="48">
        <f>MRK!E239</f>
        <v>63.060001</v>
      </c>
      <c r="E249" s="3">
        <f t="shared" si="6"/>
        <v>2.6995173201949454E-3</v>
      </c>
    </row>
    <row r="250" spans="1:5">
      <c r="A250" s="8">
        <v>42933</v>
      </c>
      <c r="B250" s="48">
        <f>PSX!E240</f>
        <v>81.809997999999993</v>
      </c>
      <c r="C250" s="3">
        <f t="shared" si="7"/>
        <v>-4.7558044870658189E-3</v>
      </c>
      <c r="D250" s="48">
        <f>MRK!E240</f>
        <v>62.610000999999997</v>
      </c>
      <c r="E250" s="3">
        <f t="shared" si="6"/>
        <v>-7.1616442457193537E-3</v>
      </c>
    </row>
    <row r="251" spans="1:5">
      <c r="A251" s="8">
        <v>42934</v>
      </c>
      <c r="B251" s="48">
        <f>PSX!E241</f>
        <v>81.959998999999996</v>
      </c>
      <c r="C251" s="3">
        <f t="shared" si="7"/>
        <v>1.8318500909078324E-3</v>
      </c>
      <c r="D251" s="48">
        <f>MRK!E241</f>
        <v>62.41</v>
      </c>
      <c r="E251" s="3">
        <f t="shared" si="6"/>
        <v>-3.1995067831567725E-3</v>
      </c>
    </row>
    <row r="252" spans="1:5">
      <c r="A252" s="8">
        <v>42935</v>
      </c>
      <c r="B252" s="48">
        <f>PSX!E242</f>
        <v>82.919998000000007</v>
      </c>
      <c r="C252" s="3">
        <f t="shared" si="7"/>
        <v>1.1644952278319973E-2</v>
      </c>
      <c r="D252" s="48">
        <f>MRK!E242</f>
        <v>62.619999</v>
      </c>
      <c r="E252" s="3">
        <f t="shared" si="6"/>
        <v>3.3591809829691651E-3</v>
      </c>
    </row>
    <row r="253" spans="1:5">
      <c r="A253" s="8">
        <v>42936</v>
      </c>
      <c r="B253" s="48">
        <f>PSX!E243</f>
        <v>82.360000999999997</v>
      </c>
      <c r="C253" s="3">
        <f t="shared" si="7"/>
        <v>-6.7763691465402886E-3</v>
      </c>
      <c r="D253" s="48">
        <f>MRK!E243</f>
        <v>62.939999</v>
      </c>
      <c r="E253" s="3">
        <f t="shared" si="6"/>
        <v>5.0971758191926553E-3</v>
      </c>
    </row>
    <row r="254" spans="1:5">
      <c r="A254" s="8">
        <v>42937</v>
      </c>
      <c r="B254" s="48">
        <f>PSX!E244</f>
        <v>82.849997999999999</v>
      </c>
      <c r="C254" s="3">
        <f t="shared" si="7"/>
        <v>5.9318254311544498E-3</v>
      </c>
      <c r="D254" s="48">
        <f>MRK!E244</f>
        <v>62.630001</v>
      </c>
      <c r="E254" s="3">
        <f t="shared" si="6"/>
        <v>-4.9374632440027785E-3</v>
      </c>
    </row>
    <row r="255" spans="1:5">
      <c r="A255" s="8">
        <v>42940</v>
      </c>
      <c r="B255" s="48">
        <f>PSX!E245</f>
        <v>82.650002000000001</v>
      </c>
      <c r="C255" s="3">
        <f t="shared" si="7"/>
        <v>-2.4168712670995128E-3</v>
      </c>
      <c r="D255" s="48">
        <f>MRK!E245</f>
        <v>62.57</v>
      </c>
      <c r="E255" s="3">
        <f t="shared" si="6"/>
        <v>-9.5848249383834541E-4</v>
      </c>
    </row>
    <row r="256" spans="1:5">
      <c r="A256" s="8">
        <v>42941</v>
      </c>
      <c r="B256" s="48">
        <f>PSX!E246</f>
        <v>84.449996999999996</v>
      </c>
      <c r="C256" s="3">
        <f t="shared" si="7"/>
        <v>2.1544759264369721E-2</v>
      </c>
      <c r="D256" s="48">
        <f>MRK!E246</f>
        <v>62.360000999999997</v>
      </c>
      <c r="E256" s="3">
        <f t="shared" si="6"/>
        <v>-3.3618697847760705E-3</v>
      </c>
    </row>
    <row r="257" spans="1:5">
      <c r="A257" s="8">
        <v>42942</v>
      </c>
      <c r="B257" s="48">
        <f>PSX!E247</f>
        <v>83.699996999999996</v>
      </c>
      <c r="C257" s="3">
        <f t="shared" si="7"/>
        <v>-8.9206660766946357E-3</v>
      </c>
      <c r="D257" s="48">
        <f>MRK!E247</f>
        <v>61.799999</v>
      </c>
      <c r="E257" s="3">
        <f t="shared" si="6"/>
        <v>-9.0207119430808433E-3</v>
      </c>
    </row>
    <row r="258" spans="1:5">
      <c r="A258" s="8">
        <v>42943</v>
      </c>
      <c r="B258" s="48">
        <f>PSX!E248</f>
        <v>84.510002</v>
      </c>
      <c r="C258" s="3">
        <f t="shared" si="7"/>
        <v>9.6309525690939611E-3</v>
      </c>
      <c r="D258" s="48">
        <f>MRK!E248</f>
        <v>63.689999</v>
      </c>
      <c r="E258" s="3">
        <f t="shared" si="6"/>
        <v>3.0124200399807153E-2</v>
      </c>
    </row>
    <row r="259" spans="1:5">
      <c r="A259" s="8">
        <v>42944</v>
      </c>
      <c r="B259" s="48">
        <f>PSX!E249</f>
        <v>83.650002000000001</v>
      </c>
      <c r="C259" s="3">
        <f t="shared" si="7"/>
        <v>-1.022844288025101E-2</v>
      </c>
      <c r="D259" s="48">
        <f>MRK!E249</f>
        <v>64.110000999999997</v>
      </c>
      <c r="E259" s="3">
        <f t="shared" si="6"/>
        <v>6.5728249151341331E-3</v>
      </c>
    </row>
    <row r="260" spans="1:5">
      <c r="A260" s="8">
        <v>42947</v>
      </c>
      <c r="B260" s="48">
        <f>PSX!E250</f>
        <v>83.75</v>
      </c>
      <c r="C260" s="3">
        <f t="shared" si="7"/>
        <v>1.1947193631977968E-3</v>
      </c>
      <c r="D260" s="48">
        <f>MRK!E250</f>
        <v>63.880001</v>
      </c>
      <c r="E260" s="3">
        <f t="shared" si="6"/>
        <v>-3.5940345961929208E-3</v>
      </c>
    </row>
    <row r="261" spans="1:5">
      <c r="A261" s="8">
        <v>42948</v>
      </c>
      <c r="B261" s="48">
        <f>PSX!E251</f>
        <v>85.629997000000003</v>
      </c>
      <c r="C261" s="3">
        <f t="shared" si="7"/>
        <v>2.2199483298473707E-2</v>
      </c>
      <c r="D261" s="48">
        <f>MRK!E251</f>
        <v>63.919998</v>
      </c>
      <c r="E261" s="3">
        <f t="shared" si="6"/>
        <v>6.2593116774391677E-4</v>
      </c>
    </row>
    <row r="262" spans="1:5">
      <c r="A262" s="8">
        <v>42949</v>
      </c>
      <c r="B262" s="48">
        <f>PSX!E252</f>
        <v>86.669998000000007</v>
      </c>
      <c r="C262" s="3">
        <f t="shared" si="7"/>
        <v>1.2072126066568314E-2</v>
      </c>
      <c r="D262" s="48">
        <f>MRK!E252</f>
        <v>63.439999</v>
      </c>
      <c r="E262" s="3">
        <f t="shared" si="6"/>
        <v>-7.5377086052405727E-3</v>
      </c>
    </row>
    <row r="263" spans="1:5">
      <c r="A263" s="8">
        <v>42950</v>
      </c>
      <c r="B263" s="48">
        <f>PSX!E253</f>
        <v>85.650002000000001</v>
      </c>
      <c r="C263" s="3">
        <f t="shared" si="7"/>
        <v>-1.1838531949242746E-2</v>
      </c>
      <c r="D263" s="48">
        <f>MRK!E253</f>
        <v>63.52</v>
      </c>
      <c r="E263" s="3">
        <f t="shared" si="6"/>
        <v>1.2602553752135712E-3</v>
      </c>
    </row>
    <row r="264" spans="1:5">
      <c r="A264" s="8">
        <v>42951</v>
      </c>
      <c r="B264" s="48">
        <f>PSX!E254</f>
        <v>85.599997999999999</v>
      </c>
      <c r="C264" s="3">
        <f t="shared" si="7"/>
        <v>-5.8398833776495134E-4</v>
      </c>
      <c r="D264" s="48">
        <f>MRK!E254</f>
        <v>63.099997999999999</v>
      </c>
      <c r="E264" s="3">
        <f t="shared" si="6"/>
        <v>-6.6340790874344973E-3</v>
      </c>
    </row>
  </sheetData>
  <mergeCells count="1">
    <mergeCell ref="I2:J2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4"/>
  <sheetViews>
    <sheetView workbookViewId="0">
      <selection activeCell="K6" sqref="K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7">
      <c r="A1" s="48" t="s">
        <v>4</v>
      </c>
      <c r="B1" s="48" t="s">
        <v>72</v>
      </c>
      <c r="C1" s="48" t="s">
        <v>73</v>
      </c>
      <c r="D1" s="48" t="s">
        <v>74</v>
      </c>
      <c r="E1" s="48" t="s">
        <v>3</v>
      </c>
      <c r="F1" s="48" t="s">
        <v>75</v>
      </c>
      <c r="G1" s="48" t="s">
        <v>76</v>
      </c>
    </row>
    <row r="2" spans="1:7">
      <c r="A2" s="8">
        <v>42586</v>
      </c>
      <c r="B2" s="48">
        <v>57.740001999999997</v>
      </c>
      <c r="C2" s="48">
        <v>58.23</v>
      </c>
      <c r="D2" s="48">
        <v>57.740001999999997</v>
      </c>
      <c r="E2" s="48">
        <v>57.84</v>
      </c>
      <c r="F2" s="48">
        <v>56.160499999999999</v>
      </c>
      <c r="G2" s="48">
        <v>5541400</v>
      </c>
    </row>
    <row r="3" spans="1:7">
      <c r="A3" s="8">
        <v>42587</v>
      </c>
      <c r="B3" s="48">
        <v>57.84</v>
      </c>
      <c r="C3" s="48">
        <v>64</v>
      </c>
      <c r="D3" s="48">
        <v>57.84</v>
      </c>
      <c r="E3" s="48">
        <v>63.860000999999997</v>
      </c>
      <c r="F3" s="48">
        <v>62.005699</v>
      </c>
      <c r="G3" s="48">
        <v>72876000</v>
      </c>
    </row>
    <row r="4" spans="1:7">
      <c r="A4" s="8">
        <v>42590</v>
      </c>
      <c r="B4" s="48">
        <v>62.66</v>
      </c>
      <c r="C4" s="48">
        <v>63.02</v>
      </c>
      <c r="D4" s="48">
        <v>61.950001</v>
      </c>
      <c r="E4" s="48">
        <v>62.860000999999997</v>
      </c>
      <c r="F4" s="48">
        <v>61.034733000000003</v>
      </c>
      <c r="G4" s="48">
        <v>25045900</v>
      </c>
    </row>
    <row r="5" spans="1:7">
      <c r="A5" s="8">
        <v>42591</v>
      </c>
      <c r="B5" s="48">
        <v>62.860000999999997</v>
      </c>
      <c r="C5" s="48">
        <v>63.139999000000003</v>
      </c>
      <c r="D5" s="48">
        <v>62.43</v>
      </c>
      <c r="E5" s="48">
        <v>62.490001999999997</v>
      </c>
      <c r="F5" s="48">
        <v>60.675483999999997</v>
      </c>
      <c r="G5" s="48">
        <v>12234400</v>
      </c>
    </row>
    <row r="6" spans="1:7">
      <c r="A6" s="8">
        <v>42592</v>
      </c>
      <c r="B6" s="48">
        <v>62.09</v>
      </c>
      <c r="C6" s="48">
        <v>63.099997999999999</v>
      </c>
      <c r="D6" s="48">
        <v>62.07</v>
      </c>
      <c r="E6" s="48">
        <v>62.639999000000003</v>
      </c>
      <c r="F6" s="48">
        <v>60.821120999999998</v>
      </c>
      <c r="G6" s="48">
        <v>8835400</v>
      </c>
    </row>
    <row r="7" spans="1:7">
      <c r="A7" s="8">
        <v>42593</v>
      </c>
      <c r="B7" s="48">
        <v>62.610000999999997</v>
      </c>
      <c r="C7" s="48">
        <v>63.73</v>
      </c>
      <c r="D7" s="48">
        <v>62.48</v>
      </c>
      <c r="E7" s="48">
        <v>63.630001</v>
      </c>
      <c r="F7" s="48">
        <v>61.782375000000002</v>
      </c>
      <c r="G7" s="48">
        <v>10365000</v>
      </c>
    </row>
    <row r="8" spans="1:7">
      <c r="A8" s="8">
        <v>42594</v>
      </c>
      <c r="B8" s="48">
        <v>63.139999000000003</v>
      </c>
      <c r="C8" s="48">
        <v>63.450001</v>
      </c>
      <c r="D8" s="48">
        <v>62.93</v>
      </c>
      <c r="E8" s="48">
        <v>63.349997999999999</v>
      </c>
      <c r="F8" s="48">
        <v>61.510502000000002</v>
      </c>
      <c r="G8" s="48">
        <v>6244300</v>
      </c>
    </row>
    <row r="9" spans="1:7">
      <c r="A9" s="8">
        <v>42597</v>
      </c>
      <c r="B9" s="48">
        <v>63.349997999999999</v>
      </c>
      <c r="C9" s="48">
        <v>63.75</v>
      </c>
      <c r="D9" s="48">
        <v>63.209999000000003</v>
      </c>
      <c r="E9" s="48">
        <v>63.32</v>
      </c>
      <c r="F9" s="48">
        <v>61.481380000000001</v>
      </c>
      <c r="G9" s="48">
        <v>6650100</v>
      </c>
    </row>
    <row r="10" spans="1:7">
      <c r="A10" s="8">
        <v>42598</v>
      </c>
      <c r="B10" s="48">
        <v>63</v>
      </c>
      <c r="C10" s="48">
        <v>63.32</v>
      </c>
      <c r="D10" s="48">
        <v>62.84</v>
      </c>
      <c r="E10" s="48">
        <v>63.040000999999997</v>
      </c>
      <c r="F10" s="48">
        <v>61.209507000000002</v>
      </c>
      <c r="G10" s="48">
        <v>5680100</v>
      </c>
    </row>
    <row r="11" spans="1:7">
      <c r="A11" s="8">
        <v>42599</v>
      </c>
      <c r="B11" s="48">
        <v>63.029998999999997</v>
      </c>
      <c r="C11" s="48">
        <v>63.43</v>
      </c>
      <c r="D11" s="48">
        <v>62.599997999999999</v>
      </c>
      <c r="E11" s="48">
        <v>63.290000999999997</v>
      </c>
      <c r="F11" s="48">
        <v>61.452247999999997</v>
      </c>
      <c r="G11" s="48">
        <v>8271500</v>
      </c>
    </row>
    <row r="12" spans="1:7">
      <c r="A12" s="8">
        <v>42600</v>
      </c>
      <c r="B12" s="48">
        <v>63.080002</v>
      </c>
      <c r="C12" s="48">
        <v>63.639999000000003</v>
      </c>
      <c r="D12" s="48">
        <v>63.080002</v>
      </c>
      <c r="E12" s="48">
        <v>63.630001</v>
      </c>
      <c r="F12" s="48">
        <v>61.782375000000002</v>
      </c>
      <c r="G12" s="48">
        <v>6926600</v>
      </c>
    </row>
    <row r="13" spans="1:7">
      <c r="A13" s="8">
        <v>42601</v>
      </c>
      <c r="B13" s="48">
        <v>63.18</v>
      </c>
      <c r="C13" s="48">
        <v>63.439999</v>
      </c>
      <c r="D13" s="48">
        <v>62.869999</v>
      </c>
      <c r="E13" s="48">
        <v>63.360000999999997</v>
      </c>
      <c r="F13" s="48">
        <v>61.520214000000003</v>
      </c>
      <c r="G13" s="48">
        <v>8480000</v>
      </c>
    </row>
    <row r="14" spans="1:7">
      <c r="A14" s="8">
        <v>42604</v>
      </c>
      <c r="B14" s="48">
        <v>63.25</v>
      </c>
      <c r="C14" s="48">
        <v>63.639999000000003</v>
      </c>
      <c r="D14" s="48">
        <v>63.080002</v>
      </c>
      <c r="E14" s="48">
        <v>63.549999</v>
      </c>
      <c r="F14" s="48">
        <v>61.704700000000003</v>
      </c>
      <c r="G14" s="48">
        <v>6447200</v>
      </c>
    </row>
    <row r="15" spans="1:7">
      <c r="A15" s="8">
        <v>42605</v>
      </c>
      <c r="B15" s="48">
        <v>63.709999000000003</v>
      </c>
      <c r="C15" s="48">
        <v>63.880001</v>
      </c>
      <c r="D15" s="48">
        <v>63.369999</v>
      </c>
      <c r="E15" s="48">
        <v>63.580002</v>
      </c>
      <c r="F15" s="48">
        <v>61.733829</v>
      </c>
      <c r="G15" s="48">
        <v>5798400</v>
      </c>
    </row>
    <row r="16" spans="1:7">
      <c r="A16" s="8">
        <v>42606</v>
      </c>
      <c r="B16" s="48">
        <v>63.599997999999999</v>
      </c>
      <c r="C16" s="48">
        <v>63.779998999999997</v>
      </c>
      <c r="D16" s="48">
        <v>62.509998000000003</v>
      </c>
      <c r="E16" s="48">
        <v>62.73</v>
      </c>
      <c r="F16" s="48">
        <v>60.908512000000002</v>
      </c>
      <c r="G16" s="48">
        <v>7482900</v>
      </c>
    </row>
    <row r="17" spans="1:7">
      <c r="A17" s="8">
        <v>42607</v>
      </c>
      <c r="B17" s="48">
        <v>62.860000999999997</v>
      </c>
      <c r="C17" s="48">
        <v>63.099997999999999</v>
      </c>
      <c r="D17" s="48">
        <v>62.27</v>
      </c>
      <c r="E17" s="48">
        <v>62.32</v>
      </c>
      <c r="F17" s="48">
        <v>60.510413999999997</v>
      </c>
      <c r="G17" s="48">
        <v>7947700</v>
      </c>
    </row>
    <row r="18" spans="1:7">
      <c r="A18" s="8">
        <v>42608</v>
      </c>
      <c r="B18" s="48">
        <v>62.48</v>
      </c>
      <c r="C18" s="48">
        <v>62.990001999999997</v>
      </c>
      <c r="D18" s="48">
        <v>62.18</v>
      </c>
      <c r="E18" s="48">
        <v>62.849997999999999</v>
      </c>
      <c r="F18" s="48">
        <v>61.025027999999999</v>
      </c>
      <c r="G18" s="48">
        <v>7793800</v>
      </c>
    </row>
    <row r="19" spans="1:7">
      <c r="A19" s="8">
        <v>42611</v>
      </c>
      <c r="B19" s="48">
        <v>62.919998</v>
      </c>
      <c r="C19" s="48">
        <v>63.290000999999997</v>
      </c>
      <c r="D19" s="48">
        <v>62.639999000000003</v>
      </c>
      <c r="E19" s="48">
        <v>63.009998000000003</v>
      </c>
      <c r="F19" s="48">
        <v>61.180377999999997</v>
      </c>
      <c r="G19" s="48">
        <v>5575800</v>
      </c>
    </row>
    <row r="20" spans="1:7">
      <c r="A20" s="8">
        <v>42612</v>
      </c>
      <c r="B20" s="48">
        <v>62.959999000000003</v>
      </c>
      <c r="C20" s="48">
        <v>63.029998999999997</v>
      </c>
      <c r="D20" s="48">
        <v>62.509998000000003</v>
      </c>
      <c r="E20" s="48">
        <v>62.709999000000003</v>
      </c>
      <c r="F20" s="48">
        <v>60.889091000000001</v>
      </c>
      <c r="G20" s="48">
        <v>6178000</v>
      </c>
    </row>
    <row r="21" spans="1:7">
      <c r="A21" s="8">
        <v>42613</v>
      </c>
      <c r="B21" s="48">
        <v>63.080002</v>
      </c>
      <c r="C21" s="48">
        <v>63.119999</v>
      </c>
      <c r="D21" s="48">
        <v>62.419998</v>
      </c>
      <c r="E21" s="48">
        <v>62.790000999999997</v>
      </c>
      <c r="F21" s="48">
        <v>60.966769999999997</v>
      </c>
      <c r="G21" s="48">
        <v>8860500</v>
      </c>
    </row>
    <row r="22" spans="1:7">
      <c r="A22" s="8">
        <v>42614</v>
      </c>
      <c r="B22" s="48">
        <v>62.700001</v>
      </c>
      <c r="C22" s="48">
        <v>62.98</v>
      </c>
      <c r="D22" s="48">
        <v>62.389999000000003</v>
      </c>
      <c r="E22" s="48">
        <v>62.900002000000001</v>
      </c>
      <c r="F22" s="48">
        <v>61.073574000000001</v>
      </c>
      <c r="G22" s="48">
        <v>6544700</v>
      </c>
    </row>
    <row r="23" spans="1:7">
      <c r="A23" s="8">
        <v>42615</v>
      </c>
      <c r="B23" s="48">
        <v>62.59</v>
      </c>
      <c r="C23" s="48">
        <v>63.27</v>
      </c>
      <c r="D23" s="48">
        <v>62.59</v>
      </c>
      <c r="E23" s="48">
        <v>62.98</v>
      </c>
      <c r="F23" s="48">
        <v>61.151249</v>
      </c>
      <c r="G23" s="48">
        <v>7613200</v>
      </c>
    </row>
    <row r="24" spans="1:7">
      <c r="A24" s="8">
        <v>42619</v>
      </c>
      <c r="B24" s="48">
        <v>62.990001999999997</v>
      </c>
      <c r="C24" s="48">
        <v>63.470001000000003</v>
      </c>
      <c r="D24" s="48">
        <v>62.77</v>
      </c>
      <c r="E24" s="48">
        <v>63.240001999999997</v>
      </c>
      <c r="F24" s="48">
        <v>61.403702000000003</v>
      </c>
      <c r="G24" s="48">
        <v>7930300</v>
      </c>
    </row>
    <row r="25" spans="1:7">
      <c r="A25" s="8">
        <v>42620</v>
      </c>
      <c r="B25" s="48">
        <v>63.310001</v>
      </c>
      <c r="C25" s="48">
        <v>63.490001999999997</v>
      </c>
      <c r="D25" s="48">
        <v>62.599997999999999</v>
      </c>
      <c r="E25" s="48">
        <v>62.869999</v>
      </c>
      <c r="F25" s="48">
        <v>61.044440999999999</v>
      </c>
      <c r="G25" s="48">
        <v>8668100</v>
      </c>
    </row>
    <row r="26" spans="1:7">
      <c r="A26" s="8">
        <v>42621</v>
      </c>
      <c r="B26" s="48">
        <v>62.450001</v>
      </c>
      <c r="C26" s="48">
        <v>63.290000999999997</v>
      </c>
      <c r="D26" s="48">
        <v>62.330002</v>
      </c>
      <c r="E26" s="48">
        <v>63.240001999999997</v>
      </c>
      <c r="F26" s="48">
        <v>61.403702000000003</v>
      </c>
      <c r="G26" s="48">
        <v>9186300</v>
      </c>
    </row>
    <row r="27" spans="1:7">
      <c r="A27" s="8">
        <v>42622</v>
      </c>
      <c r="B27" s="48">
        <v>62.689999</v>
      </c>
      <c r="C27" s="48">
        <v>62.709999000000003</v>
      </c>
      <c r="D27" s="48">
        <v>62.32</v>
      </c>
      <c r="E27" s="48">
        <v>62.490001999999997</v>
      </c>
      <c r="F27" s="48">
        <v>60.675483999999997</v>
      </c>
      <c r="G27" s="48">
        <v>12587500</v>
      </c>
    </row>
    <row r="28" spans="1:7">
      <c r="A28" s="8">
        <v>42625</v>
      </c>
      <c r="B28" s="48">
        <v>62</v>
      </c>
      <c r="C28" s="48">
        <v>63.490001999999997</v>
      </c>
      <c r="D28" s="48">
        <v>61.91</v>
      </c>
      <c r="E28" s="48">
        <v>63.189999</v>
      </c>
      <c r="F28" s="48">
        <v>61.355151999999997</v>
      </c>
      <c r="G28" s="48">
        <v>10629500</v>
      </c>
    </row>
    <row r="29" spans="1:7">
      <c r="A29" s="8">
        <v>42626</v>
      </c>
      <c r="B29" s="48">
        <v>62.369999</v>
      </c>
      <c r="C29" s="48">
        <v>62.779998999999997</v>
      </c>
      <c r="D29" s="48">
        <v>61.369999</v>
      </c>
      <c r="E29" s="48">
        <v>61.810001</v>
      </c>
      <c r="F29" s="48">
        <v>60.455317999999998</v>
      </c>
      <c r="G29" s="48">
        <v>10223400</v>
      </c>
    </row>
    <row r="30" spans="1:7">
      <c r="A30" s="8">
        <v>42627</v>
      </c>
      <c r="B30" s="48">
        <v>61.919998</v>
      </c>
      <c r="C30" s="48">
        <v>62.34</v>
      </c>
      <c r="D30" s="48">
        <v>61.299999</v>
      </c>
      <c r="E30" s="48">
        <v>61.349997999999999</v>
      </c>
      <c r="F30" s="48">
        <v>60.005398</v>
      </c>
      <c r="G30" s="48">
        <v>10421800</v>
      </c>
    </row>
    <row r="31" spans="1:7">
      <c r="A31" s="8">
        <v>42628</v>
      </c>
      <c r="B31" s="48">
        <v>61.240001999999997</v>
      </c>
      <c r="C31" s="48">
        <v>62.610000999999997</v>
      </c>
      <c r="D31" s="48">
        <v>61.119999</v>
      </c>
      <c r="E31" s="48">
        <v>62.380001</v>
      </c>
      <c r="F31" s="48">
        <v>61.012824999999999</v>
      </c>
      <c r="G31" s="48">
        <v>8997800</v>
      </c>
    </row>
    <row r="32" spans="1:7">
      <c r="A32" s="8">
        <v>42629</v>
      </c>
      <c r="B32" s="48">
        <v>62.450001</v>
      </c>
      <c r="C32" s="48">
        <v>62.619999</v>
      </c>
      <c r="D32" s="48">
        <v>62.060001</v>
      </c>
      <c r="E32" s="48">
        <v>62.279998999999997</v>
      </c>
      <c r="F32" s="48">
        <v>60.915016000000001</v>
      </c>
      <c r="G32" s="48">
        <v>12432300</v>
      </c>
    </row>
    <row r="33" spans="1:7">
      <c r="A33" s="8">
        <v>42632</v>
      </c>
      <c r="B33" s="48">
        <v>62.540000999999997</v>
      </c>
      <c r="C33" s="48">
        <v>62.540000999999997</v>
      </c>
      <c r="D33" s="48">
        <v>61.32</v>
      </c>
      <c r="E33" s="48">
        <v>61.330002</v>
      </c>
      <c r="F33" s="48">
        <v>59.985840000000003</v>
      </c>
      <c r="G33" s="48">
        <v>11287700</v>
      </c>
    </row>
    <row r="34" spans="1:7">
      <c r="A34" s="8">
        <v>42633</v>
      </c>
      <c r="B34" s="48">
        <v>61.900002000000001</v>
      </c>
      <c r="C34" s="48">
        <v>62.41</v>
      </c>
      <c r="D34" s="48">
        <v>61.689999</v>
      </c>
      <c r="E34" s="48">
        <v>61.939999</v>
      </c>
      <c r="F34" s="48">
        <v>60.582465999999997</v>
      </c>
      <c r="G34" s="48">
        <v>9211600</v>
      </c>
    </row>
    <row r="35" spans="1:7">
      <c r="A35" s="8">
        <v>42634</v>
      </c>
      <c r="B35" s="48">
        <v>62.259998000000003</v>
      </c>
      <c r="C35" s="48">
        <v>62.82</v>
      </c>
      <c r="D35" s="48">
        <v>61.860000999999997</v>
      </c>
      <c r="E35" s="48">
        <v>62.700001</v>
      </c>
      <c r="F35" s="48">
        <v>61.325809</v>
      </c>
      <c r="G35" s="48">
        <v>7219000</v>
      </c>
    </row>
    <row r="36" spans="1:7">
      <c r="A36" s="8">
        <v>42635</v>
      </c>
      <c r="B36" s="48">
        <v>62.919998</v>
      </c>
      <c r="C36" s="48">
        <v>63.470001000000003</v>
      </c>
      <c r="D36" s="48">
        <v>62.830002</v>
      </c>
      <c r="E36" s="48">
        <v>63.02</v>
      </c>
      <c r="F36" s="48">
        <v>61.638798000000001</v>
      </c>
      <c r="G36" s="48">
        <v>8447800</v>
      </c>
    </row>
    <row r="37" spans="1:7">
      <c r="A37" s="8">
        <v>42636</v>
      </c>
      <c r="B37" s="48">
        <v>62.869999</v>
      </c>
      <c r="C37" s="48">
        <v>63.25</v>
      </c>
      <c r="D37" s="48">
        <v>62.700001</v>
      </c>
      <c r="E37" s="48">
        <v>62.959999000000003</v>
      </c>
      <c r="F37" s="48">
        <v>61.580112</v>
      </c>
      <c r="G37" s="48">
        <v>7679800</v>
      </c>
    </row>
    <row r="38" spans="1:7">
      <c r="A38" s="8">
        <v>42639</v>
      </c>
      <c r="B38" s="48">
        <v>62.529998999999997</v>
      </c>
      <c r="C38" s="48">
        <v>62.580002</v>
      </c>
      <c r="D38" s="48">
        <v>61.880001</v>
      </c>
      <c r="E38" s="48">
        <v>62.150002000000001</v>
      </c>
      <c r="F38" s="48">
        <v>60.787868000000003</v>
      </c>
      <c r="G38" s="48">
        <v>6983800</v>
      </c>
    </row>
    <row r="39" spans="1:7">
      <c r="A39" s="8">
        <v>42640</v>
      </c>
      <c r="B39" s="48">
        <v>62.310001</v>
      </c>
      <c r="C39" s="48">
        <v>62.700001</v>
      </c>
      <c r="D39" s="48">
        <v>61.830002</v>
      </c>
      <c r="E39" s="48">
        <v>62.57</v>
      </c>
      <c r="F39" s="48">
        <v>61.198661999999999</v>
      </c>
      <c r="G39" s="48">
        <v>7340800</v>
      </c>
    </row>
    <row r="40" spans="1:7">
      <c r="A40" s="8">
        <v>42641</v>
      </c>
      <c r="B40" s="48">
        <v>63</v>
      </c>
      <c r="C40" s="48">
        <v>63.48</v>
      </c>
      <c r="D40" s="48">
        <v>62.5</v>
      </c>
      <c r="E40" s="48">
        <v>63.299999</v>
      </c>
      <c r="F40" s="48">
        <v>61.912658999999998</v>
      </c>
      <c r="G40" s="48">
        <v>11795000</v>
      </c>
    </row>
    <row r="41" spans="1:7">
      <c r="A41" s="8">
        <v>42642</v>
      </c>
      <c r="B41" s="48">
        <v>63.02</v>
      </c>
      <c r="C41" s="48">
        <v>63.02</v>
      </c>
      <c r="D41" s="48">
        <v>61.560001</v>
      </c>
      <c r="E41" s="48">
        <v>61.91</v>
      </c>
      <c r="F41" s="48">
        <v>60.553122999999999</v>
      </c>
      <c r="G41" s="48">
        <v>10930000</v>
      </c>
    </row>
    <row r="42" spans="1:7">
      <c r="A42" s="8">
        <v>42643</v>
      </c>
      <c r="B42" s="48">
        <v>61.889999000000003</v>
      </c>
      <c r="C42" s="48">
        <v>62.73</v>
      </c>
      <c r="D42" s="48">
        <v>61.860000999999997</v>
      </c>
      <c r="E42" s="48">
        <v>62.41</v>
      </c>
      <c r="F42" s="48">
        <v>61.042167999999997</v>
      </c>
      <c r="G42" s="48">
        <v>13605300</v>
      </c>
    </row>
    <row r="43" spans="1:7">
      <c r="A43" s="8">
        <v>42646</v>
      </c>
      <c r="B43" s="48">
        <v>62.220001000000003</v>
      </c>
      <c r="C43" s="48">
        <v>62.57</v>
      </c>
      <c r="D43" s="48">
        <v>61.669998</v>
      </c>
      <c r="E43" s="48">
        <v>62.52</v>
      </c>
      <c r="F43" s="48">
        <v>61.149754000000001</v>
      </c>
      <c r="G43" s="48">
        <v>7520100</v>
      </c>
    </row>
    <row r="44" spans="1:7">
      <c r="A44" s="8">
        <v>42647</v>
      </c>
      <c r="B44" s="48">
        <v>62.48</v>
      </c>
      <c r="C44" s="48">
        <v>62.950001</v>
      </c>
      <c r="D44" s="48">
        <v>61.939999</v>
      </c>
      <c r="E44" s="48">
        <v>62.459999000000003</v>
      </c>
      <c r="F44" s="48">
        <v>61.091071999999997</v>
      </c>
      <c r="G44" s="48">
        <v>7897400</v>
      </c>
    </row>
    <row r="45" spans="1:7">
      <c r="A45" s="8">
        <v>42648</v>
      </c>
      <c r="B45" s="48">
        <v>62.700001</v>
      </c>
      <c r="C45" s="48">
        <v>63.040000999999997</v>
      </c>
      <c r="D45" s="48">
        <v>62.48</v>
      </c>
      <c r="E45" s="48">
        <v>62.799999</v>
      </c>
      <c r="F45" s="48">
        <v>61.423617999999998</v>
      </c>
      <c r="G45" s="48">
        <v>7871300</v>
      </c>
    </row>
    <row r="46" spans="1:7">
      <c r="A46" s="8">
        <v>42649</v>
      </c>
      <c r="B46" s="48">
        <v>62.490001999999997</v>
      </c>
      <c r="C46" s="48">
        <v>62.689999</v>
      </c>
      <c r="D46" s="48">
        <v>61.740001999999997</v>
      </c>
      <c r="E46" s="48">
        <v>62.66</v>
      </c>
      <c r="F46" s="48">
        <v>61.28669</v>
      </c>
      <c r="G46" s="48">
        <v>11430500</v>
      </c>
    </row>
    <row r="47" spans="1:7">
      <c r="A47" s="8">
        <v>42650</v>
      </c>
      <c r="B47" s="48">
        <v>62.77</v>
      </c>
      <c r="C47" s="48">
        <v>62.990001999999997</v>
      </c>
      <c r="D47" s="48">
        <v>62.029998999999997</v>
      </c>
      <c r="E47" s="48">
        <v>62.77</v>
      </c>
      <c r="F47" s="48">
        <v>61.394275999999998</v>
      </c>
      <c r="G47" s="48">
        <v>10775200</v>
      </c>
    </row>
    <row r="48" spans="1:7">
      <c r="A48" s="8">
        <v>42653</v>
      </c>
      <c r="B48" s="48">
        <v>64.209998999999996</v>
      </c>
      <c r="C48" s="48">
        <v>64.860000999999997</v>
      </c>
      <c r="D48" s="48">
        <v>63.439999</v>
      </c>
      <c r="E48" s="48">
        <v>63.900002000000001</v>
      </c>
      <c r="F48" s="48">
        <v>62.499516</v>
      </c>
      <c r="G48" s="48">
        <v>20345900</v>
      </c>
    </row>
    <row r="49" spans="1:7">
      <c r="A49" s="8">
        <v>42654</v>
      </c>
      <c r="B49" s="48">
        <v>63.529998999999997</v>
      </c>
      <c r="C49" s="48">
        <v>63.549999</v>
      </c>
      <c r="D49" s="48">
        <v>61.75</v>
      </c>
      <c r="E49" s="48">
        <v>61.93</v>
      </c>
      <c r="F49" s="48">
        <v>60.572688999999997</v>
      </c>
      <c r="G49" s="48">
        <v>13955400</v>
      </c>
    </row>
    <row r="50" spans="1:7">
      <c r="A50" s="8">
        <v>42655</v>
      </c>
      <c r="B50" s="48">
        <v>62.400002000000001</v>
      </c>
      <c r="C50" s="48">
        <v>62.630001</v>
      </c>
      <c r="D50" s="48">
        <v>61.580002</v>
      </c>
      <c r="E50" s="48">
        <v>61.66</v>
      </c>
      <c r="F50" s="48">
        <v>60.308605</v>
      </c>
      <c r="G50" s="48">
        <v>10121900</v>
      </c>
    </row>
    <row r="51" spans="1:7">
      <c r="A51" s="8">
        <v>42656</v>
      </c>
      <c r="B51" s="48">
        <v>62.25</v>
      </c>
      <c r="C51" s="48">
        <v>62.950001</v>
      </c>
      <c r="D51" s="48">
        <v>61.939999</v>
      </c>
      <c r="E51" s="48">
        <v>62.509998000000003</v>
      </c>
      <c r="F51" s="48">
        <v>61.139972999999998</v>
      </c>
      <c r="G51" s="48">
        <v>14541500</v>
      </c>
    </row>
    <row r="52" spans="1:7">
      <c r="A52" s="8">
        <v>42657</v>
      </c>
      <c r="B52" s="48">
        <v>62.720001000000003</v>
      </c>
      <c r="C52" s="48">
        <v>62.860000999999997</v>
      </c>
      <c r="D52" s="48">
        <v>62.130001</v>
      </c>
      <c r="E52" s="48">
        <v>62.139999000000003</v>
      </c>
      <c r="F52" s="48">
        <v>60.778084</v>
      </c>
      <c r="G52" s="48">
        <v>12204200</v>
      </c>
    </row>
    <row r="53" spans="1:7">
      <c r="A53" s="8">
        <v>42660</v>
      </c>
      <c r="B53" s="48">
        <v>62.049999</v>
      </c>
      <c r="C53" s="48">
        <v>62.049999</v>
      </c>
      <c r="D53" s="48">
        <v>60.799999</v>
      </c>
      <c r="E53" s="48">
        <v>61.52</v>
      </c>
      <c r="F53" s="48">
        <v>60.171677000000003</v>
      </c>
      <c r="G53" s="48">
        <v>13054600</v>
      </c>
    </row>
    <row r="54" spans="1:7">
      <c r="A54" s="8">
        <v>42661</v>
      </c>
      <c r="B54" s="48">
        <v>61.900002000000001</v>
      </c>
      <c r="C54" s="48">
        <v>62.619999</v>
      </c>
      <c r="D54" s="48">
        <v>61.830002</v>
      </c>
      <c r="E54" s="48">
        <v>62.09</v>
      </c>
      <c r="F54" s="48">
        <v>60.729179000000002</v>
      </c>
      <c r="G54" s="48">
        <v>9988000</v>
      </c>
    </row>
    <row r="55" spans="1:7">
      <c r="A55" s="8">
        <v>42662</v>
      </c>
      <c r="B55" s="48">
        <v>62.130001</v>
      </c>
      <c r="C55" s="48">
        <v>62.299999</v>
      </c>
      <c r="D55" s="48">
        <v>61.810001</v>
      </c>
      <c r="E55" s="48">
        <v>61.869999</v>
      </c>
      <c r="F55" s="48">
        <v>60.514000000000003</v>
      </c>
      <c r="G55" s="48">
        <v>5582700</v>
      </c>
    </row>
    <row r="56" spans="1:7">
      <c r="A56" s="8">
        <v>42663</v>
      </c>
      <c r="B56" s="48">
        <v>61.950001</v>
      </c>
      <c r="C56" s="48">
        <v>62.27</v>
      </c>
      <c r="D56" s="48">
        <v>61.689999</v>
      </c>
      <c r="E56" s="48">
        <v>61.919998</v>
      </c>
      <c r="F56" s="48">
        <v>60.562904000000003</v>
      </c>
      <c r="G56" s="48">
        <v>6323400</v>
      </c>
    </row>
    <row r="57" spans="1:7">
      <c r="A57" s="8">
        <v>42664</v>
      </c>
      <c r="B57" s="48">
        <v>61.549999</v>
      </c>
      <c r="C57" s="48">
        <v>61.900002000000001</v>
      </c>
      <c r="D57" s="48">
        <v>61.029998999999997</v>
      </c>
      <c r="E57" s="48">
        <v>61.200001</v>
      </c>
      <c r="F57" s="48">
        <v>59.858685000000001</v>
      </c>
      <c r="G57" s="48">
        <v>7406700</v>
      </c>
    </row>
    <row r="58" spans="1:7">
      <c r="A58" s="8">
        <v>42667</v>
      </c>
      <c r="B58" s="48">
        <v>61.400002000000001</v>
      </c>
      <c r="C58" s="48">
        <v>61.48</v>
      </c>
      <c r="D58" s="48">
        <v>60.639999000000003</v>
      </c>
      <c r="E58" s="48">
        <v>60.75</v>
      </c>
      <c r="F58" s="48">
        <v>59.418548999999999</v>
      </c>
      <c r="G58" s="48">
        <v>9943000</v>
      </c>
    </row>
    <row r="59" spans="1:7">
      <c r="A59" s="8">
        <v>42668</v>
      </c>
      <c r="B59" s="48">
        <v>60.27</v>
      </c>
      <c r="C59" s="48">
        <v>62.189999</v>
      </c>
      <c r="D59" s="48">
        <v>59.549999</v>
      </c>
      <c r="E59" s="48">
        <v>61.950001</v>
      </c>
      <c r="F59" s="48">
        <v>60.592247</v>
      </c>
      <c r="G59" s="48">
        <v>15188500</v>
      </c>
    </row>
    <row r="60" spans="1:7">
      <c r="A60" s="8">
        <v>42669</v>
      </c>
      <c r="B60" s="48">
        <v>61.740001999999997</v>
      </c>
      <c r="C60" s="48">
        <v>61.849997999999999</v>
      </c>
      <c r="D60" s="48">
        <v>60.549999</v>
      </c>
      <c r="E60" s="48">
        <v>60.869999</v>
      </c>
      <c r="F60" s="48">
        <v>59.535915000000003</v>
      </c>
      <c r="G60" s="48">
        <v>9957800</v>
      </c>
    </row>
    <row r="61" spans="1:7">
      <c r="A61" s="8">
        <v>42670</v>
      </c>
      <c r="B61" s="48">
        <v>61.150002000000001</v>
      </c>
      <c r="C61" s="48">
        <v>62.060001</v>
      </c>
      <c r="D61" s="48">
        <v>61</v>
      </c>
      <c r="E61" s="48">
        <v>61.290000999999997</v>
      </c>
      <c r="F61" s="48">
        <v>59.946711999999998</v>
      </c>
      <c r="G61" s="48">
        <v>10350700</v>
      </c>
    </row>
    <row r="62" spans="1:7">
      <c r="A62" s="8">
        <v>42671</v>
      </c>
      <c r="B62" s="48">
        <v>61.02</v>
      </c>
      <c r="C62" s="48">
        <v>61.07</v>
      </c>
      <c r="D62" s="48">
        <v>58.450001</v>
      </c>
      <c r="E62" s="48">
        <v>58.84</v>
      </c>
      <c r="F62" s="48">
        <v>57.550410999999997</v>
      </c>
      <c r="G62" s="48">
        <v>20358400</v>
      </c>
    </row>
    <row r="63" spans="1:7">
      <c r="A63" s="8">
        <v>42674</v>
      </c>
      <c r="B63" s="48">
        <v>59.09</v>
      </c>
      <c r="C63" s="48">
        <v>59.150002000000001</v>
      </c>
      <c r="D63" s="48">
        <v>58.369999</v>
      </c>
      <c r="E63" s="48">
        <v>58.720001000000003</v>
      </c>
      <c r="F63" s="48">
        <v>57.433044000000002</v>
      </c>
      <c r="G63" s="48">
        <v>14254800</v>
      </c>
    </row>
    <row r="64" spans="1:7">
      <c r="A64" s="8">
        <v>42675</v>
      </c>
      <c r="B64" s="48">
        <v>59</v>
      </c>
      <c r="C64" s="48">
        <v>59.59</v>
      </c>
      <c r="D64" s="48">
        <v>58.509998000000003</v>
      </c>
      <c r="E64" s="48">
        <v>59.299999</v>
      </c>
      <c r="F64" s="48">
        <v>58.000328000000003</v>
      </c>
      <c r="G64" s="48">
        <v>14347400</v>
      </c>
    </row>
    <row r="65" spans="1:7">
      <c r="A65" s="8">
        <v>42676</v>
      </c>
      <c r="B65" s="48">
        <v>59.060001</v>
      </c>
      <c r="C65" s="48">
        <v>59.509998000000003</v>
      </c>
      <c r="D65" s="48">
        <v>58.75</v>
      </c>
      <c r="E65" s="48">
        <v>58.84</v>
      </c>
      <c r="F65" s="48">
        <v>57.550410999999997</v>
      </c>
      <c r="G65" s="48">
        <v>10724700</v>
      </c>
    </row>
    <row r="66" spans="1:7">
      <c r="A66" s="8">
        <v>42677</v>
      </c>
      <c r="B66" s="48">
        <v>59.18</v>
      </c>
      <c r="C66" s="48">
        <v>59.220001000000003</v>
      </c>
      <c r="D66" s="48">
        <v>58.290000999999997</v>
      </c>
      <c r="E66" s="48">
        <v>58.43</v>
      </c>
      <c r="F66" s="48">
        <v>57.149394999999998</v>
      </c>
      <c r="G66" s="48">
        <v>11323000</v>
      </c>
    </row>
    <row r="67" spans="1:7">
      <c r="A67" s="8">
        <v>42678</v>
      </c>
      <c r="B67" s="48">
        <v>58.689999</v>
      </c>
      <c r="C67" s="48">
        <v>59.27</v>
      </c>
      <c r="D67" s="48">
        <v>58.610000999999997</v>
      </c>
      <c r="E67" s="48">
        <v>58.82</v>
      </c>
      <c r="F67" s="48">
        <v>57.530845999999997</v>
      </c>
      <c r="G67" s="48">
        <v>11318600</v>
      </c>
    </row>
    <row r="68" spans="1:7">
      <c r="A68" s="8">
        <v>42681</v>
      </c>
      <c r="B68" s="48">
        <v>59.52</v>
      </c>
      <c r="C68" s="48">
        <v>60.209999000000003</v>
      </c>
      <c r="D68" s="48">
        <v>59.48</v>
      </c>
      <c r="E68" s="48">
        <v>60.049999</v>
      </c>
      <c r="F68" s="48">
        <v>58.733891</v>
      </c>
      <c r="G68" s="48">
        <v>10478300</v>
      </c>
    </row>
    <row r="69" spans="1:7">
      <c r="A69" s="8">
        <v>42682</v>
      </c>
      <c r="B69" s="48">
        <v>59.82</v>
      </c>
      <c r="C69" s="48">
        <v>60.779998999999997</v>
      </c>
      <c r="D69" s="48">
        <v>59.52</v>
      </c>
      <c r="E69" s="48">
        <v>60.509998000000003</v>
      </c>
      <c r="F69" s="48">
        <v>59.183807000000002</v>
      </c>
      <c r="G69" s="48">
        <v>7903700</v>
      </c>
    </row>
    <row r="70" spans="1:7">
      <c r="A70" s="8">
        <v>42683</v>
      </c>
      <c r="B70" s="48">
        <v>63.959999000000003</v>
      </c>
      <c r="C70" s="48">
        <v>65</v>
      </c>
      <c r="D70" s="48">
        <v>62.759998000000003</v>
      </c>
      <c r="E70" s="48">
        <v>64.180000000000007</v>
      </c>
      <c r="F70" s="48">
        <v>62.773375999999999</v>
      </c>
      <c r="G70" s="48">
        <v>27851100</v>
      </c>
    </row>
    <row r="71" spans="1:7">
      <c r="A71" s="8">
        <v>42684</v>
      </c>
      <c r="B71" s="48">
        <v>64.540001000000004</v>
      </c>
      <c r="C71" s="48">
        <v>65.459998999999996</v>
      </c>
      <c r="D71" s="48">
        <v>64.519997000000004</v>
      </c>
      <c r="E71" s="48">
        <v>64.959998999999996</v>
      </c>
      <c r="F71" s="48">
        <v>63.536278000000003</v>
      </c>
      <c r="G71" s="48">
        <v>17862300</v>
      </c>
    </row>
    <row r="72" spans="1:7">
      <c r="A72" s="8">
        <v>42685</v>
      </c>
      <c r="B72" s="48">
        <v>64.080001999999993</v>
      </c>
      <c r="C72" s="48">
        <v>64.510002</v>
      </c>
      <c r="D72" s="48">
        <v>63.580002</v>
      </c>
      <c r="E72" s="48">
        <v>63.950001</v>
      </c>
      <c r="F72" s="48">
        <v>62.54842</v>
      </c>
      <c r="G72" s="48">
        <v>13941800</v>
      </c>
    </row>
    <row r="73" spans="1:7">
      <c r="A73" s="8">
        <v>42688</v>
      </c>
      <c r="B73" s="48">
        <v>64</v>
      </c>
      <c r="C73" s="48">
        <v>64.089995999999999</v>
      </c>
      <c r="D73" s="48">
        <v>63.240001999999997</v>
      </c>
      <c r="E73" s="48">
        <v>63.529998999999997</v>
      </c>
      <c r="F73" s="48">
        <v>62.137614999999997</v>
      </c>
      <c r="G73" s="48">
        <v>10124500</v>
      </c>
    </row>
    <row r="74" spans="1:7">
      <c r="A74" s="8">
        <v>42689</v>
      </c>
      <c r="B74" s="48">
        <v>63.68</v>
      </c>
      <c r="C74" s="48">
        <v>63.73</v>
      </c>
      <c r="D74" s="48">
        <v>63.080002</v>
      </c>
      <c r="E74" s="48">
        <v>63.650002000000001</v>
      </c>
      <c r="F74" s="48">
        <v>62.254992999999999</v>
      </c>
      <c r="G74" s="48">
        <v>7290400</v>
      </c>
    </row>
    <row r="75" spans="1:7">
      <c r="A75" s="8">
        <v>42690</v>
      </c>
      <c r="B75" s="48">
        <v>63.700001</v>
      </c>
      <c r="C75" s="48">
        <v>63.950001</v>
      </c>
      <c r="D75" s="48">
        <v>62.450001</v>
      </c>
      <c r="E75" s="48">
        <v>62.630001</v>
      </c>
      <c r="F75" s="48">
        <v>61.257347000000003</v>
      </c>
      <c r="G75" s="48">
        <v>10780200</v>
      </c>
    </row>
    <row r="76" spans="1:7">
      <c r="A76" s="8">
        <v>42691</v>
      </c>
      <c r="B76" s="48">
        <v>62.509998000000003</v>
      </c>
      <c r="C76" s="48">
        <v>62.790000999999997</v>
      </c>
      <c r="D76" s="48">
        <v>62.119999</v>
      </c>
      <c r="E76" s="48">
        <v>62.700001</v>
      </c>
      <c r="F76" s="48">
        <v>61.325809</v>
      </c>
      <c r="G76" s="48">
        <v>8361300</v>
      </c>
    </row>
    <row r="77" spans="1:7">
      <c r="A77" s="8">
        <v>42692</v>
      </c>
      <c r="B77" s="48">
        <v>62.57</v>
      </c>
      <c r="C77" s="48">
        <v>62.619999</v>
      </c>
      <c r="D77" s="48">
        <v>61.73</v>
      </c>
      <c r="E77" s="48">
        <v>61.869999</v>
      </c>
      <c r="F77" s="48">
        <v>60.514000000000003</v>
      </c>
      <c r="G77" s="48">
        <v>7696900</v>
      </c>
    </row>
    <row r="78" spans="1:7">
      <c r="A78" s="8">
        <v>42695</v>
      </c>
      <c r="B78" s="48">
        <v>61.939999</v>
      </c>
      <c r="C78" s="48">
        <v>62.389999000000003</v>
      </c>
      <c r="D78" s="48">
        <v>61.720001000000003</v>
      </c>
      <c r="E78" s="48">
        <v>62.299999</v>
      </c>
      <c r="F78" s="48">
        <v>60.934578000000002</v>
      </c>
      <c r="G78" s="48">
        <v>6836700</v>
      </c>
    </row>
    <row r="79" spans="1:7">
      <c r="A79" s="8">
        <v>42696</v>
      </c>
      <c r="B79" s="48">
        <v>62.5</v>
      </c>
      <c r="C79" s="48">
        <v>62.650002000000001</v>
      </c>
      <c r="D79" s="48">
        <v>61.209999000000003</v>
      </c>
      <c r="E79" s="48">
        <v>61.700001</v>
      </c>
      <c r="F79" s="48">
        <v>60.347724999999997</v>
      </c>
      <c r="G79" s="48">
        <v>9592200</v>
      </c>
    </row>
    <row r="80" spans="1:7">
      <c r="A80" s="8">
        <v>42697</v>
      </c>
      <c r="B80" s="48">
        <v>60.330002</v>
      </c>
      <c r="C80" s="48">
        <v>61.700001</v>
      </c>
      <c r="D80" s="48">
        <v>59.82</v>
      </c>
      <c r="E80" s="48">
        <v>61.639999000000003</v>
      </c>
      <c r="F80" s="48">
        <v>60.289042999999999</v>
      </c>
      <c r="G80" s="48">
        <v>9149000</v>
      </c>
    </row>
    <row r="81" spans="1:7">
      <c r="A81" s="8">
        <v>42699</v>
      </c>
      <c r="B81" s="48">
        <v>61.82</v>
      </c>
      <c r="C81" s="48">
        <v>62.400002000000001</v>
      </c>
      <c r="D81" s="48">
        <v>61.75</v>
      </c>
      <c r="E81" s="48">
        <v>62.209999000000003</v>
      </c>
      <c r="F81" s="48">
        <v>60.846550000000001</v>
      </c>
      <c r="G81" s="48">
        <v>3501300</v>
      </c>
    </row>
    <row r="82" spans="1:7">
      <c r="A82" s="8">
        <v>42702</v>
      </c>
      <c r="B82" s="48">
        <v>61.779998999999997</v>
      </c>
      <c r="C82" s="48">
        <v>62.060001</v>
      </c>
      <c r="D82" s="48">
        <v>61.619999</v>
      </c>
      <c r="E82" s="48">
        <v>61.799999</v>
      </c>
      <c r="F82" s="48">
        <v>60.445537999999999</v>
      </c>
      <c r="G82" s="48">
        <v>7449400</v>
      </c>
    </row>
    <row r="83" spans="1:7">
      <c r="A83" s="8">
        <v>42703</v>
      </c>
      <c r="B83" s="48">
        <v>61.950001</v>
      </c>
      <c r="C83" s="48">
        <v>62.459999000000003</v>
      </c>
      <c r="D83" s="48">
        <v>61.919998</v>
      </c>
      <c r="E83" s="48">
        <v>62.189999</v>
      </c>
      <c r="F83" s="48">
        <v>60.826988</v>
      </c>
      <c r="G83" s="48">
        <v>10034900</v>
      </c>
    </row>
    <row r="84" spans="1:7">
      <c r="A84" s="8">
        <v>42704</v>
      </c>
      <c r="B84" s="48">
        <v>62.310001</v>
      </c>
      <c r="C84" s="48">
        <v>62.32</v>
      </c>
      <c r="D84" s="48">
        <v>60.990001999999997</v>
      </c>
      <c r="E84" s="48">
        <v>61.189999</v>
      </c>
      <c r="F84" s="48">
        <v>59.848903999999997</v>
      </c>
      <c r="G84" s="48">
        <v>12530700</v>
      </c>
    </row>
    <row r="85" spans="1:7">
      <c r="A85" s="8">
        <v>42705</v>
      </c>
      <c r="B85" s="48">
        <v>61.299999</v>
      </c>
      <c r="C85" s="48">
        <v>61.369999</v>
      </c>
      <c r="D85" s="48">
        <v>60.650002000000001</v>
      </c>
      <c r="E85" s="48">
        <v>60.759998000000003</v>
      </c>
      <c r="F85" s="48">
        <v>59.428328999999998</v>
      </c>
      <c r="G85" s="48">
        <v>8398900</v>
      </c>
    </row>
    <row r="86" spans="1:7">
      <c r="A86" s="8">
        <v>42706</v>
      </c>
      <c r="B86" s="48">
        <v>61.049999</v>
      </c>
      <c r="C86" s="48">
        <v>61.52</v>
      </c>
      <c r="D86" s="48">
        <v>60.630001</v>
      </c>
      <c r="E86" s="48">
        <v>61.130001</v>
      </c>
      <c r="F86" s="48">
        <v>59.790222</v>
      </c>
      <c r="G86" s="48">
        <v>7993100</v>
      </c>
    </row>
    <row r="87" spans="1:7">
      <c r="A87" s="8">
        <v>42709</v>
      </c>
      <c r="B87" s="48">
        <v>61.52</v>
      </c>
      <c r="C87" s="48">
        <v>61.529998999999997</v>
      </c>
      <c r="D87" s="48">
        <v>59.84</v>
      </c>
      <c r="E87" s="48">
        <v>60.25</v>
      </c>
      <c r="F87" s="48">
        <v>58.929507999999998</v>
      </c>
      <c r="G87" s="48">
        <v>12985200</v>
      </c>
    </row>
    <row r="88" spans="1:7">
      <c r="A88" s="8">
        <v>42710</v>
      </c>
      <c r="B88" s="48">
        <v>60.18</v>
      </c>
      <c r="C88" s="48">
        <v>60.389999000000003</v>
      </c>
      <c r="D88" s="48">
        <v>59.610000999999997</v>
      </c>
      <c r="E88" s="48">
        <v>60.279998999999997</v>
      </c>
      <c r="F88" s="48">
        <v>58.958846999999999</v>
      </c>
      <c r="G88" s="48">
        <v>10659600</v>
      </c>
    </row>
    <row r="89" spans="1:7">
      <c r="A89" s="8">
        <v>42711</v>
      </c>
      <c r="B89" s="48">
        <v>59.700001</v>
      </c>
      <c r="C89" s="48">
        <v>60.060001</v>
      </c>
      <c r="D89" s="48">
        <v>58.619999</v>
      </c>
      <c r="E89" s="48">
        <v>60.060001</v>
      </c>
      <c r="F89" s="48">
        <v>58.743670999999999</v>
      </c>
      <c r="G89" s="48">
        <v>14049600</v>
      </c>
    </row>
    <row r="90" spans="1:7">
      <c r="A90" s="8">
        <v>42712</v>
      </c>
      <c r="B90" s="48">
        <v>59.73</v>
      </c>
      <c r="C90" s="48">
        <v>60.360000999999997</v>
      </c>
      <c r="D90" s="48">
        <v>59.5</v>
      </c>
      <c r="E90" s="48">
        <v>60.119999</v>
      </c>
      <c r="F90" s="48">
        <v>58.802352999999997</v>
      </c>
      <c r="G90" s="48">
        <v>8586600</v>
      </c>
    </row>
    <row r="91" spans="1:7">
      <c r="A91" s="8">
        <v>42713</v>
      </c>
      <c r="B91" s="48">
        <v>60.490001999999997</v>
      </c>
      <c r="C91" s="48">
        <v>61.509998000000003</v>
      </c>
      <c r="D91" s="48">
        <v>60.400002000000001</v>
      </c>
      <c r="E91" s="48">
        <v>61.23</v>
      </c>
      <c r="F91" s="48">
        <v>59.888027000000001</v>
      </c>
      <c r="G91" s="48">
        <v>10516400</v>
      </c>
    </row>
    <row r="92" spans="1:7">
      <c r="A92" s="8">
        <v>42716</v>
      </c>
      <c r="B92" s="48">
        <v>61.439999</v>
      </c>
      <c r="C92" s="48">
        <v>62.099997999999999</v>
      </c>
      <c r="D92" s="48">
        <v>61.299999</v>
      </c>
      <c r="E92" s="48">
        <v>61.720001000000003</v>
      </c>
      <c r="F92" s="48">
        <v>60.367289999999997</v>
      </c>
      <c r="G92" s="48">
        <v>8246000</v>
      </c>
    </row>
    <row r="93" spans="1:7">
      <c r="A93" s="8">
        <v>42717</v>
      </c>
      <c r="B93" s="48">
        <v>61.799999</v>
      </c>
      <c r="C93" s="48">
        <v>61.959999000000003</v>
      </c>
      <c r="D93" s="48">
        <v>61.25</v>
      </c>
      <c r="E93" s="48">
        <v>61.790000999999997</v>
      </c>
      <c r="F93" s="48">
        <v>60.899509000000002</v>
      </c>
      <c r="G93" s="48">
        <v>7842200</v>
      </c>
    </row>
    <row r="94" spans="1:7">
      <c r="A94" s="8">
        <v>42718</v>
      </c>
      <c r="B94" s="48">
        <v>61.849997999999999</v>
      </c>
      <c r="C94" s="48">
        <v>62.759998000000003</v>
      </c>
      <c r="D94" s="48">
        <v>61.59</v>
      </c>
      <c r="E94" s="48">
        <v>61.799999</v>
      </c>
      <c r="F94" s="48">
        <v>60.909362999999999</v>
      </c>
      <c r="G94" s="48">
        <v>11080700</v>
      </c>
    </row>
    <row r="95" spans="1:7">
      <c r="A95" s="8">
        <v>42719</v>
      </c>
      <c r="B95" s="48">
        <v>62</v>
      </c>
      <c r="C95" s="48">
        <v>62.639999000000003</v>
      </c>
      <c r="D95" s="48">
        <v>61.84</v>
      </c>
      <c r="E95" s="48">
        <v>62.369999</v>
      </c>
      <c r="F95" s="48">
        <v>61.471145999999997</v>
      </c>
      <c r="G95" s="48">
        <v>8509400</v>
      </c>
    </row>
    <row r="96" spans="1:7">
      <c r="A96" s="8">
        <v>42720</v>
      </c>
      <c r="B96" s="48">
        <v>62.66</v>
      </c>
      <c r="C96" s="48">
        <v>63.029998999999997</v>
      </c>
      <c r="D96" s="48">
        <v>62.049999</v>
      </c>
      <c r="E96" s="48">
        <v>62.439999</v>
      </c>
      <c r="F96" s="48">
        <v>61.540137999999999</v>
      </c>
      <c r="G96" s="48">
        <v>17563700</v>
      </c>
    </row>
    <row r="97" spans="1:7">
      <c r="A97" s="8">
        <v>42723</v>
      </c>
      <c r="B97" s="48">
        <v>61.799999</v>
      </c>
      <c r="C97" s="48">
        <v>62.27</v>
      </c>
      <c r="D97" s="48">
        <v>60.869999</v>
      </c>
      <c r="E97" s="48">
        <v>61.139999000000003</v>
      </c>
      <c r="F97" s="48">
        <v>60.258876999999998</v>
      </c>
      <c r="G97" s="48">
        <v>11939000</v>
      </c>
    </row>
    <row r="98" spans="1:7">
      <c r="A98" s="8">
        <v>42724</v>
      </c>
      <c r="B98" s="48">
        <v>61.189999</v>
      </c>
      <c r="C98" s="48">
        <v>61.68</v>
      </c>
      <c r="D98" s="48">
        <v>60.369999</v>
      </c>
      <c r="E98" s="48">
        <v>60.5</v>
      </c>
      <c r="F98" s="48">
        <v>59.628098000000001</v>
      </c>
      <c r="G98" s="48">
        <v>10377100</v>
      </c>
    </row>
    <row r="99" spans="1:7">
      <c r="A99" s="8">
        <v>42725</v>
      </c>
      <c r="B99" s="48">
        <v>60.59</v>
      </c>
      <c r="C99" s="48">
        <v>60.810001</v>
      </c>
      <c r="D99" s="48">
        <v>59.34</v>
      </c>
      <c r="E99" s="48">
        <v>59.43</v>
      </c>
      <c r="F99" s="48">
        <v>58.573517000000002</v>
      </c>
      <c r="G99" s="48">
        <v>12052200</v>
      </c>
    </row>
    <row r="100" spans="1:7">
      <c r="A100" s="8">
        <v>42726</v>
      </c>
      <c r="B100" s="48">
        <v>59.619999</v>
      </c>
      <c r="C100" s="48">
        <v>60</v>
      </c>
      <c r="D100" s="48">
        <v>59.16</v>
      </c>
      <c r="E100" s="48">
        <v>59.580002</v>
      </c>
      <c r="F100" s="48">
        <v>58.721359</v>
      </c>
      <c r="G100" s="48">
        <v>10100000</v>
      </c>
    </row>
    <row r="101" spans="1:7">
      <c r="A101" s="8">
        <v>42727</v>
      </c>
      <c r="B101" s="48">
        <v>59.77</v>
      </c>
      <c r="C101" s="48">
        <v>59.860000999999997</v>
      </c>
      <c r="D101" s="48">
        <v>59.25</v>
      </c>
      <c r="E101" s="48">
        <v>59.560001</v>
      </c>
      <c r="F101" s="48">
        <v>58.701644999999999</v>
      </c>
      <c r="G101" s="48">
        <v>7590000</v>
      </c>
    </row>
    <row r="102" spans="1:7">
      <c r="A102" s="8">
        <v>42731</v>
      </c>
      <c r="B102" s="48">
        <v>59.869999</v>
      </c>
      <c r="C102" s="48">
        <v>60.139999000000003</v>
      </c>
      <c r="D102" s="48">
        <v>59.560001</v>
      </c>
      <c r="E102" s="48">
        <v>59.790000999999997</v>
      </c>
      <c r="F102" s="48">
        <v>58.928328999999998</v>
      </c>
      <c r="G102" s="48">
        <v>5815600</v>
      </c>
    </row>
    <row r="103" spans="1:7">
      <c r="A103" s="8">
        <v>42732</v>
      </c>
      <c r="B103" s="48">
        <v>59.720001000000003</v>
      </c>
      <c r="C103" s="48">
        <v>59.860000999999997</v>
      </c>
      <c r="D103" s="48">
        <v>59.209999000000003</v>
      </c>
      <c r="E103" s="48">
        <v>59.27</v>
      </c>
      <c r="F103" s="48">
        <v>58.415824999999998</v>
      </c>
      <c r="G103" s="48">
        <v>6174600</v>
      </c>
    </row>
    <row r="104" spans="1:7">
      <c r="A104" s="8">
        <v>42733</v>
      </c>
      <c r="B104" s="48">
        <v>59.290000999999997</v>
      </c>
      <c r="C104" s="48">
        <v>59.59</v>
      </c>
      <c r="D104" s="48">
        <v>58.98</v>
      </c>
      <c r="E104" s="48">
        <v>59.040000999999997</v>
      </c>
      <c r="F104" s="48">
        <v>58.189140000000002</v>
      </c>
      <c r="G104" s="48">
        <v>6520100</v>
      </c>
    </row>
    <row r="105" spans="1:7">
      <c r="A105" s="8">
        <v>42734</v>
      </c>
      <c r="B105" s="48">
        <v>58.779998999999997</v>
      </c>
      <c r="C105" s="48">
        <v>58.950001</v>
      </c>
      <c r="D105" s="48">
        <v>58.560001</v>
      </c>
      <c r="E105" s="48">
        <v>58.869999</v>
      </c>
      <c r="F105" s="48">
        <v>58.021586999999997</v>
      </c>
      <c r="G105" s="48">
        <v>10772600</v>
      </c>
    </row>
    <row r="106" spans="1:7">
      <c r="A106" s="8">
        <v>42738</v>
      </c>
      <c r="B106" s="48">
        <v>59.150002000000001</v>
      </c>
      <c r="C106" s="48">
        <v>60.380001</v>
      </c>
      <c r="D106" s="48">
        <v>59.049999</v>
      </c>
      <c r="E106" s="48">
        <v>60.150002000000001</v>
      </c>
      <c r="F106" s="48">
        <v>59.283141999999998</v>
      </c>
      <c r="G106" s="48">
        <v>11988700</v>
      </c>
    </row>
    <row r="107" spans="1:7">
      <c r="A107" s="8">
        <v>42739</v>
      </c>
      <c r="B107" s="48">
        <v>60.5</v>
      </c>
      <c r="C107" s="48">
        <v>60.790000999999997</v>
      </c>
      <c r="D107" s="48">
        <v>60.040000999999997</v>
      </c>
      <c r="E107" s="48">
        <v>60.130001</v>
      </c>
      <c r="F107" s="48">
        <v>59.263432000000002</v>
      </c>
      <c r="G107" s="48">
        <v>9411900</v>
      </c>
    </row>
    <row r="108" spans="1:7">
      <c r="A108" s="8">
        <v>42740</v>
      </c>
      <c r="B108" s="48">
        <v>60.220001000000003</v>
      </c>
      <c r="C108" s="48">
        <v>60.580002</v>
      </c>
      <c r="D108" s="48">
        <v>60</v>
      </c>
      <c r="E108" s="48">
        <v>60.110000999999997</v>
      </c>
      <c r="F108" s="48">
        <v>59.243716999999997</v>
      </c>
      <c r="G108" s="48">
        <v>10096800</v>
      </c>
    </row>
    <row r="109" spans="1:7">
      <c r="A109" s="8">
        <v>42741</v>
      </c>
      <c r="B109" s="48">
        <v>60.09</v>
      </c>
      <c r="C109" s="48">
        <v>60.459999000000003</v>
      </c>
      <c r="D109" s="48">
        <v>59.529998999999997</v>
      </c>
      <c r="E109" s="48">
        <v>60.27</v>
      </c>
      <c r="F109" s="48">
        <v>59.401412999999998</v>
      </c>
      <c r="G109" s="48">
        <v>10238600</v>
      </c>
    </row>
    <row r="110" spans="1:7">
      <c r="A110" s="8">
        <v>42744</v>
      </c>
      <c r="B110" s="48">
        <v>60.299999</v>
      </c>
      <c r="C110" s="48">
        <v>61.48</v>
      </c>
      <c r="D110" s="48">
        <v>60.080002</v>
      </c>
      <c r="E110" s="48">
        <v>61.099997999999999</v>
      </c>
      <c r="F110" s="48">
        <v>60.219451999999997</v>
      </c>
      <c r="G110" s="48">
        <v>9734600</v>
      </c>
    </row>
    <row r="111" spans="1:7">
      <c r="A111" s="8">
        <v>42745</v>
      </c>
      <c r="B111" s="48">
        <v>61.200001</v>
      </c>
      <c r="C111" s="48">
        <v>61.240001999999997</v>
      </c>
      <c r="D111" s="48">
        <v>59.889999000000003</v>
      </c>
      <c r="E111" s="48">
        <v>59.919998</v>
      </c>
      <c r="F111" s="48">
        <v>59.056454000000002</v>
      </c>
      <c r="G111" s="48">
        <v>15302200</v>
      </c>
    </row>
    <row r="112" spans="1:7">
      <c r="A112" s="8">
        <v>42746</v>
      </c>
      <c r="B112" s="48">
        <v>62.34</v>
      </c>
      <c r="C112" s="48">
        <v>63.16</v>
      </c>
      <c r="D112" s="48">
        <v>60.75</v>
      </c>
      <c r="E112" s="48">
        <v>61.630001</v>
      </c>
      <c r="F112" s="48">
        <v>60.741813999999998</v>
      </c>
      <c r="G112" s="48">
        <v>32711700</v>
      </c>
    </row>
    <row r="113" spans="1:7">
      <c r="A113" s="8">
        <v>42747</v>
      </c>
      <c r="B113" s="48">
        <v>62.529998999999997</v>
      </c>
      <c r="C113" s="48">
        <v>63.240001999999997</v>
      </c>
      <c r="D113" s="48">
        <v>62.119999</v>
      </c>
      <c r="E113" s="48">
        <v>62.209999000000003</v>
      </c>
      <c r="F113" s="48">
        <v>61.313454</v>
      </c>
      <c r="G113" s="48">
        <v>24885400</v>
      </c>
    </row>
    <row r="114" spans="1:7">
      <c r="A114" s="8">
        <v>42748</v>
      </c>
      <c r="B114" s="48">
        <v>62.330002</v>
      </c>
      <c r="C114" s="48">
        <v>62.68</v>
      </c>
      <c r="D114" s="48">
        <v>62.099997999999999</v>
      </c>
      <c r="E114" s="48">
        <v>62.34</v>
      </c>
      <c r="F114" s="48">
        <v>61.441581999999997</v>
      </c>
      <c r="G114" s="48">
        <v>9969100</v>
      </c>
    </row>
    <row r="115" spans="1:7">
      <c r="A115" s="8">
        <v>42752</v>
      </c>
      <c r="B115" s="48">
        <v>61.919998</v>
      </c>
      <c r="C115" s="48">
        <v>62.07</v>
      </c>
      <c r="D115" s="48">
        <v>61.200001</v>
      </c>
      <c r="E115" s="48">
        <v>61.48</v>
      </c>
      <c r="F115" s="48">
        <v>60.593975</v>
      </c>
      <c r="G115" s="48">
        <v>10592700</v>
      </c>
    </row>
    <row r="116" spans="1:7">
      <c r="A116" s="8">
        <v>42753</v>
      </c>
      <c r="B116" s="48">
        <v>61.380001</v>
      </c>
      <c r="C116" s="48">
        <v>61.779998999999997</v>
      </c>
      <c r="D116" s="48">
        <v>61.080002</v>
      </c>
      <c r="E116" s="48">
        <v>61.169998</v>
      </c>
      <c r="F116" s="48">
        <v>60.288440999999999</v>
      </c>
      <c r="G116" s="48">
        <v>8131700</v>
      </c>
    </row>
    <row r="117" spans="1:7">
      <c r="A117" s="8">
        <v>42754</v>
      </c>
      <c r="B117" s="48">
        <v>61.049999</v>
      </c>
      <c r="C117" s="48">
        <v>61.080002</v>
      </c>
      <c r="D117" s="48">
        <v>60.07</v>
      </c>
      <c r="E117" s="48">
        <v>60.330002</v>
      </c>
      <c r="F117" s="48">
        <v>59.460548000000003</v>
      </c>
      <c r="G117" s="48">
        <v>11397900</v>
      </c>
    </row>
    <row r="118" spans="1:7">
      <c r="A118" s="8">
        <v>42755</v>
      </c>
      <c r="B118" s="48">
        <v>62.400002000000001</v>
      </c>
      <c r="C118" s="48">
        <v>62.919998</v>
      </c>
      <c r="D118" s="48">
        <v>62.150002000000001</v>
      </c>
      <c r="E118" s="48">
        <v>62.529998999999997</v>
      </c>
      <c r="F118" s="48">
        <v>61.628841000000001</v>
      </c>
      <c r="G118" s="48">
        <v>25240300</v>
      </c>
    </row>
    <row r="119" spans="1:7">
      <c r="A119" s="8">
        <v>42758</v>
      </c>
      <c r="B119" s="48">
        <v>61.810001</v>
      </c>
      <c r="C119" s="48">
        <v>62.400002000000001</v>
      </c>
      <c r="D119" s="48">
        <v>61.630001</v>
      </c>
      <c r="E119" s="48">
        <v>61.810001</v>
      </c>
      <c r="F119" s="48">
        <v>60.919220000000003</v>
      </c>
      <c r="G119" s="48">
        <v>10201700</v>
      </c>
    </row>
    <row r="120" spans="1:7">
      <c r="A120" s="8">
        <v>42759</v>
      </c>
      <c r="B120" s="48">
        <v>61.59</v>
      </c>
      <c r="C120" s="48">
        <v>61.689999</v>
      </c>
      <c r="D120" s="48">
        <v>60.73</v>
      </c>
      <c r="E120" s="48">
        <v>61.209999000000003</v>
      </c>
      <c r="F120" s="48">
        <v>60.327866</v>
      </c>
      <c r="G120" s="48">
        <v>10487500</v>
      </c>
    </row>
    <row r="121" spans="1:7">
      <c r="A121" s="8">
        <v>42760</v>
      </c>
      <c r="B121" s="48">
        <v>61.32</v>
      </c>
      <c r="C121" s="48">
        <v>61.380001</v>
      </c>
      <c r="D121" s="48">
        <v>60.759998000000003</v>
      </c>
      <c r="E121" s="48">
        <v>61.080002</v>
      </c>
      <c r="F121" s="48">
        <v>60.199741000000003</v>
      </c>
      <c r="G121" s="48">
        <v>14557000</v>
      </c>
    </row>
    <row r="122" spans="1:7">
      <c r="A122" s="8">
        <v>42761</v>
      </c>
      <c r="B122" s="48">
        <v>61.02</v>
      </c>
      <c r="C122" s="48">
        <v>61.360000999999997</v>
      </c>
      <c r="D122" s="48">
        <v>60.540000999999997</v>
      </c>
      <c r="E122" s="48">
        <v>61.200001</v>
      </c>
      <c r="F122" s="48">
        <v>60.318012000000003</v>
      </c>
      <c r="G122" s="48">
        <v>12707500</v>
      </c>
    </row>
    <row r="123" spans="1:7">
      <c r="A123" s="8">
        <v>42762</v>
      </c>
      <c r="B123" s="48">
        <v>61.380001</v>
      </c>
      <c r="C123" s="48">
        <v>61.990001999999997</v>
      </c>
      <c r="D123" s="48">
        <v>61.299999</v>
      </c>
      <c r="E123" s="48">
        <v>61.75</v>
      </c>
      <c r="F123" s="48">
        <v>60.860084999999998</v>
      </c>
      <c r="G123" s="48">
        <v>6653200</v>
      </c>
    </row>
    <row r="124" spans="1:7">
      <c r="A124" s="8">
        <v>42765</v>
      </c>
      <c r="B124" s="48">
        <v>61.52</v>
      </c>
      <c r="C124" s="48">
        <v>61.709999000000003</v>
      </c>
      <c r="D124" s="48">
        <v>60.93</v>
      </c>
      <c r="E124" s="48">
        <v>61.43</v>
      </c>
      <c r="F124" s="48">
        <v>60.544696999999999</v>
      </c>
      <c r="G124" s="48">
        <v>7853600</v>
      </c>
    </row>
    <row r="125" spans="1:7">
      <c r="A125" s="8">
        <v>42766</v>
      </c>
      <c r="B125" s="48">
        <v>61.060001</v>
      </c>
      <c r="C125" s="48">
        <v>62.240001999999997</v>
      </c>
      <c r="D125" s="48">
        <v>60.919998</v>
      </c>
      <c r="E125" s="48">
        <v>61.990001999999997</v>
      </c>
      <c r="F125" s="48">
        <v>61.096626000000001</v>
      </c>
      <c r="G125" s="48">
        <v>9821100</v>
      </c>
    </row>
    <row r="126" spans="1:7">
      <c r="A126" s="8">
        <v>42767</v>
      </c>
      <c r="B126" s="48">
        <v>62.060001</v>
      </c>
      <c r="C126" s="48">
        <v>62.27</v>
      </c>
      <c r="D126" s="48">
        <v>61.560001</v>
      </c>
      <c r="E126" s="48">
        <v>62.099997999999999</v>
      </c>
      <c r="F126" s="48">
        <v>61.205039999999997</v>
      </c>
      <c r="G126" s="48">
        <v>11018800</v>
      </c>
    </row>
    <row r="127" spans="1:7">
      <c r="A127" s="8">
        <v>42768</v>
      </c>
      <c r="B127" s="48">
        <v>62.639999000000003</v>
      </c>
      <c r="C127" s="48">
        <v>64.209998999999996</v>
      </c>
      <c r="D127" s="48">
        <v>62.529998999999997</v>
      </c>
      <c r="E127" s="48">
        <v>64.180000000000007</v>
      </c>
      <c r="F127" s="48">
        <v>63.255062000000002</v>
      </c>
      <c r="G127" s="48">
        <v>18990200</v>
      </c>
    </row>
    <row r="128" spans="1:7">
      <c r="A128" s="8">
        <v>42769</v>
      </c>
      <c r="B128" s="48">
        <v>63.860000999999997</v>
      </c>
      <c r="C128" s="48">
        <v>64.330001999999993</v>
      </c>
      <c r="D128" s="48">
        <v>63.27</v>
      </c>
      <c r="E128" s="48">
        <v>64.290001000000004</v>
      </c>
      <c r="F128" s="48">
        <v>63.363475999999999</v>
      </c>
      <c r="G128" s="48">
        <v>11650500</v>
      </c>
    </row>
    <row r="129" spans="1:7">
      <c r="A129" s="8">
        <v>42772</v>
      </c>
      <c r="B129" s="48">
        <v>63.919998</v>
      </c>
      <c r="C129" s="48">
        <v>64.949996999999996</v>
      </c>
      <c r="D129" s="48">
        <v>63.900002000000001</v>
      </c>
      <c r="E129" s="48">
        <v>64.940002000000007</v>
      </c>
      <c r="F129" s="48">
        <v>64.004112000000006</v>
      </c>
      <c r="G129" s="48">
        <v>9158800</v>
      </c>
    </row>
    <row r="130" spans="1:7">
      <c r="A130" s="8">
        <v>42773</v>
      </c>
      <c r="B130" s="48">
        <v>64.760002</v>
      </c>
      <c r="C130" s="48">
        <v>64.930000000000007</v>
      </c>
      <c r="D130" s="48">
        <v>64.050003000000004</v>
      </c>
      <c r="E130" s="48">
        <v>64.199996999999996</v>
      </c>
      <c r="F130" s="48">
        <v>63.274768999999999</v>
      </c>
      <c r="G130" s="48">
        <v>8435300</v>
      </c>
    </row>
    <row r="131" spans="1:7">
      <c r="A131" s="8">
        <v>42774</v>
      </c>
      <c r="B131" s="48">
        <v>63.900002000000001</v>
      </c>
      <c r="C131" s="48">
        <v>64.480002999999996</v>
      </c>
      <c r="D131" s="48">
        <v>63.830002</v>
      </c>
      <c r="E131" s="48">
        <v>64.319999999999993</v>
      </c>
      <c r="F131" s="48">
        <v>63.393044000000003</v>
      </c>
      <c r="G131" s="48">
        <v>5906800</v>
      </c>
    </row>
    <row r="132" spans="1:7">
      <c r="A132" s="8">
        <v>42775</v>
      </c>
      <c r="B132" s="48">
        <v>64.319999999999993</v>
      </c>
      <c r="C132" s="48">
        <v>64.819999999999993</v>
      </c>
      <c r="D132" s="48">
        <v>64.300003000000004</v>
      </c>
      <c r="E132" s="48">
        <v>64.389999000000003</v>
      </c>
      <c r="F132" s="48">
        <v>63.462035999999998</v>
      </c>
      <c r="G132" s="48">
        <v>7052900</v>
      </c>
    </row>
    <row r="133" spans="1:7">
      <c r="A133" s="8">
        <v>42776</v>
      </c>
      <c r="B133" s="48">
        <v>64.319999999999993</v>
      </c>
      <c r="C133" s="48">
        <v>64.569999999999993</v>
      </c>
      <c r="D133" s="48">
        <v>63.959999000000003</v>
      </c>
      <c r="E133" s="48">
        <v>64.150002000000001</v>
      </c>
      <c r="F133" s="48">
        <v>63.225493999999998</v>
      </c>
      <c r="G133" s="48">
        <v>8531400</v>
      </c>
    </row>
    <row r="134" spans="1:7">
      <c r="A134" s="8">
        <v>42779</v>
      </c>
      <c r="B134" s="48">
        <v>64.25</v>
      </c>
      <c r="C134" s="48">
        <v>64.830001999999993</v>
      </c>
      <c r="D134" s="48">
        <v>64.220000999999996</v>
      </c>
      <c r="E134" s="48">
        <v>64.769997000000004</v>
      </c>
      <c r="F134" s="48">
        <v>63.836554999999997</v>
      </c>
      <c r="G134" s="48">
        <v>7151100</v>
      </c>
    </row>
    <row r="135" spans="1:7">
      <c r="A135" s="8">
        <v>42780</v>
      </c>
      <c r="B135" s="48">
        <v>64.639999000000003</v>
      </c>
      <c r="C135" s="48">
        <v>65.720000999999996</v>
      </c>
      <c r="D135" s="48">
        <v>64.430000000000007</v>
      </c>
      <c r="E135" s="48">
        <v>65.660004000000001</v>
      </c>
      <c r="F135" s="48">
        <v>64.713736999999995</v>
      </c>
      <c r="G135" s="48">
        <v>10142700</v>
      </c>
    </row>
    <row r="136" spans="1:7">
      <c r="A136" s="8">
        <v>42781</v>
      </c>
      <c r="B136" s="48">
        <v>64.900002000000001</v>
      </c>
      <c r="C136" s="48">
        <v>65.870002999999997</v>
      </c>
      <c r="D136" s="48">
        <v>64.849997999999999</v>
      </c>
      <c r="E136" s="48">
        <v>65.160004000000001</v>
      </c>
      <c r="F136" s="48">
        <v>64.220939999999999</v>
      </c>
      <c r="G136" s="48">
        <v>17807300</v>
      </c>
    </row>
    <row r="137" spans="1:7">
      <c r="A137" s="8">
        <v>42782</v>
      </c>
      <c r="B137" s="48">
        <v>65.139999000000003</v>
      </c>
      <c r="C137" s="48">
        <v>65.410004000000001</v>
      </c>
      <c r="D137" s="48">
        <v>64.459998999999996</v>
      </c>
      <c r="E137" s="48">
        <v>65.260002</v>
      </c>
      <c r="F137" s="48">
        <v>64.319496000000001</v>
      </c>
      <c r="G137" s="48">
        <v>12346300</v>
      </c>
    </row>
    <row r="138" spans="1:7">
      <c r="A138" s="8">
        <v>42783</v>
      </c>
      <c r="B138" s="48">
        <v>65.199996999999996</v>
      </c>
      <c r="C138" s="48">
        <v>65.559997999999993</v>
      </c>
      <c r="D138" s="48">
        <v>64.860000999999997</v>
      </c>
      <c r="E138" s="48">
        <v>65.389999000000003</v>
      </c>
      <c r="F138" s="48">
        <v>64.447624000000005</v>
      </c>
      <c r="G138" s="48">
        <v>9048300</v>
      </c>
    </row>
    <row r="139" spans="1:7">
      <c r="A139" s="8">
        <v>42787</v>
      </c>
      <c r="B139" s="48">
        <v>64.900002000000001</v>
      </c>
      <c r="C139" s="48">
        <v>65.779999000000004</v>
      </c>
      <c r="D139" s="48">
        <v>64.900002000000001</v>
      </c>
      <c r="E139" s="48">
        <v>65.480002999999996</v>
      </c>
      <c r="F139" s="48">
        <v>64.536331000000004</v>
      </c>
      <c r="G139" s="48">
        <v>7386100</v>
      </c>
    </row>
    <row r="140" spans="1:7">
      <c r="A140" s="8">
        <v>42788</v>
      </c>
      <c r="B140" s="48">
        <v>65.5</v>
      </c>
      <c r="C140" s="48">
        <v>65.75</v>
      </c>
      <c r="D140" s="48">
        <v>65.089995999999999</v>
      </c>
      <c r="E140" s="48">
        <v>65.290001000000004</v>
      </c>
      <c r="F140" s="48">
        <v>64.349068000000003</v>
      </c>
      <c r="G140" s="48">
        <v>8679600</v>
      </c>
    </row>
    <row r="141" spans="1:7">
      <c r="A141" s="8">
        <v>42789</v>
      </c>
      <c r="B141" s="48">
        <v>65.519997000000004</v>
      </c>
      <c r="C141" s="48">
        <v>66.110000999999997</v>
      </c>
      <c r="D141" s="48">
        <v>65.349997999999999</v>
      </c>
      <c r="E141" s="48">
        <v>65.849997999999999</v>
      </c>
      <c r="F141" s="48">
        <v>64.900993</v>
      </c>
      <c r="G141" s="48">
        <v>6855600</v>
      </c>
    </row>
    <row r="142" spans="1:7">
      <c r="A142" s="8">
        <v>42790</v>
      </c>
      <c r="B142" s="48">
        <v>65.650002000000001</v>
      </c>
      <c r="C142" s="48">
        <v>66.160004000000001</v>
      </c>
      <c r="D142" s="48">
        <v>65.629997000000003</v>
      </c>
      <c r="E142" s="48">
        <v>66.160004000000001</v>
      </c>
      <c r="F142" s="48">
        <v>65.206528000000006</v>
      </c>
      <c r="G142" s="48">
        <v>8444300</v>
      </c>
    </row>
    <row r="143" spans="1:7">
      <c r="A143" s="8">
        <v>42793</v>
      </c>
      <c r="B143" s="48">
        <v>65.779999000000004</v>
      </c>
      <c r="C143" s="48">
        <v>65.940002000000007</v>
      </c>
      <c r="D143" s="48">
        <v>65.559997999999993</v>
      </c>
      <c r="E143" s="48">
        <v>65.849997999999999</v>
      </c>
      <c r="F143" s="48">
        <v>64.900993</v>
      </c>
      <c r="G143" s="48">
        <v>7133800</v>
      </c>
    </row>
    <row r="144" spans="1:7">
      <c r="A144" s="8">
        <v>42794</v>
      </c>
      <c r="B144" s="48">
        <v>65.809997999999993</v>
      </c>
      <c r="C144" s="48">
        <v>66.150002000000001</v>
      </c>
      <c r="D144" s="48">
        <v>65.650002000000001</v>
      </c>
      <c r="E144" s="48">
        <v>65.870002999999997</v>
      </c>
      <c r="F144" s="48">
        <v>64.920708000000005</v>
      </c>
      <c r="G144" s="48">
        <v>7740500</v>
      </c>
    </row>
    <row r="145" spans="1:7">
      <c r="A145" s="8">
        <v>42795</v>
      </c>
      <c r="B145" s="48">
        <v>66.069999999999993</v>
      </c>
      <c r="C145" s="48">
        <v>66.800003000000004</v>
      </c>
      <c r="D145" s="48">
        <v>65.889999000000003</v>
      </c>
      <c r="E145" s="48">
        <v>66.209998999999996</v>
      </c>
      <c r="F145" s="48">
        <v>65.255806000000007</v>
      </c>
      <c r="G145" s="48">
        <v>10680700</v>
      </c>
    </row>
    <row r="146" spans="1:7">
      <c r="A146" s="8">
        <v>42796</v>
      </c>
      <c r="B146" s="48">
        <v>66.379997000000003</v>
      </c>
      <c r="C146" s="48">
        <v>66.580001999999993</v>
      </c>
      <c r="D146" s="48">
        <v>66</v>
      </c>
      <c r="E146" s="48">
        <v>66.080001999999993</v>
      </c>
      <c r="F146" s="48">
        <v>65.127678000000003</v>
      </c>
      <c r="G146" s="48">
        <v>8647700</v>
      </c>
    </row>
    <row r="147" spans="1:7">
      <c r="A147" s="8">
        <v>42797</v>
      </c>
      <c r="B147" s="48">
        <v>66.080001999999993</v>
      </c>
      <c r="C147" s="48">
        <v>66.620002999999997</v>
      </c>
      <c r="D147" s="48">
        <v>65.809997999999993</v>
      </c>
      <c r="E147" s="48">
        <v>66.580001999999993</v>
      </c>
      <c r="F147" s="48">
        <v>65.620482999999993</v>
      </c>
      <c r="G147" s="48">
        <v>8316900</v>
      </c>
    </row>
    <row r="148" spans="1:7">
      <c r="A148" s="8">
        <v>42800</v>
      </c>
      <c r="B148" s="48">
        <v>66.080001999999993</v>
      </c>
      <c r="C148" s="48">
        <v>66.779999000000004</v>
      </c>
      <c r="D148" s="48">
        <v>65.900002000000001</v>
      </c>
      <c r="E148" s="48">
        <v>66.470000999999996</v>
      </c>
      <c r="F148" s="48">
        <v>65.512062</v>
      </c>
      <c r="G148" s="48">
        <v>8687500</v>
      </c>
    </row>
    <row r="149" spans="1:7">
      <c r="A149" s="8">
        <v>42801</v>
      </c>
      <c r="B149" s="48">
        <v>65.430000000000007</v>
      </c>
      <c r="C149" s="48">
        <v>66.309997999999993</v>
      </c>
      <c r="D149" s="48">
        <v>65.190002000000007</v>
      </c>
      <c r="E149" s="48">
        <v>65.959998999999996</v>
      </c>
      <c r="F149" s="48">
        <v>65.009406999999996</v>
      </c>
      <c r="G149" s="48">
        <v>8328700</v>
      </c>
    </row>
    <row r="150" spans="1:7">
      <c r="A150" s="8">
        <v>42802</v>
      </c>
      <c r="B150" s="48">
        <v>65.959998999999996</v>
      </c>
      <c r="C150" s="48">
        <v>66.120002999999997</v>
      </c>
      <c r="D150" s="48">
        <v>65.269997000000004</v>
      </c>
      <c r="E150" s="48">
        <v>65.800003000000004</v>
      </c>
      <c r="F150" s="48">
        <v>64.851714999999999</v>
      </c>
      <c r="G150" s="48">
        <v>8417600</v>
      </c>
    </row>
    <row r="151" spans="1:7">
      <c r="A151" s="8">
        <v>42803</v>
      </c>
      <c r="B151" s="48">
        <v>65.970000999999996</v>
      </c>
      <c r="C151" s="48">
        <v>66.029999000000004</v>
      </c>
      <c r="D151" s="48">
        <v>65.519997000000004</v>
      </c>
      <c r="E151" s="48">
        <v>65.889999000000003</v>
      </c>
      <c r="F151" s="48">
        <v>64.940421999999998</v>
      </c>
      <c r="G151" s="48">
        <v>7735000</v>
      </c>
    </row>
    <row r="152" spans="1:7">
      <c r="A152" s="8">
        <v>42804</v>
      </c>
      <c r="B152" s="48">
        <v>66.069999999999993</v>
      </c>
      <c r="C152" s="48">
        <v>66.199996999999996</v>
      </c>
      <c r="D152" s="48">
        <v>65.5</v>
      </c>
      <c r="E152" s="48">
        <v>65.599997999999999</v>
      </c>
      <c r="F152" s="48">
        <v>64.654594000000003</v>
      </c>
      <c r="G152" s="48">
        <v>8823900</v>
      </c>
    </row>
    <row r="153" spans="1:7">
      <c r="A153" s="8">
        <v>42807</v>
      </c>
      <c r="B153" s="48">
        <v>65.239998</v>
      </c>
      <c r="C153" s="48">
        <v>65.290001000000004</v>
      </c>
      <c r="D153" s="48">
        <v>64.010002</v>
      </c>
      <c r="E153" s="48">
        <v>64.150002000000001</v>
      </c>
      <c r="F153" s="48">
        <v>63.681755000000003</v>
      </c>
      <c r="G153" s="48">
        <v>14198600</v>
      </c>
    </row>
    <row r="154" spans="1:7">
      <c r="A154" s="8">
        <v>42808</v>
      </c>
      <c r="B154" s="48">
        <v>64.129997000000003</v>
      </c>
      <c r="C154" s="48">
        <v>64.510002</v>
      </c>
      <c r="D154" s="48">
        <v>64.050003000000004</v>
      </c>
      <c r="E154" s="48">
        <v>64.199996999999996</v>
      </c>
      <c r="F154" s="48">
        <v>63.731383999999998</v>
      </c>
      <c r="G154" s="48">
        <v>7892900</v>
      </c>
    </row>
    <row r="155" spans="1:7">
      <c r="A155" s="8">
        <v>42809</v>
      </c>
      <c r="B155" s="48">
        <v>64.400002000000001</v>
      </c>
      <c r="C155" s="48">
        <v>64.970000999999996</v>
      </c>
      <c r="D155" s="48">
        <v>64.220000999999996</v>
      </c>
      <c r="E155" s="48">
        <v>64.699996999999996</v>
      </c>
      <c r="F155" s="48">
        <v>64.227737000000005</v>
      </c>
      <c r="G155" s="48">
        <v>9025000</v>
      </c>
    </row>
    <row r="156" spans="1:7">
      <c r="A156" s="8">
        <v>42810</v>
      </c>
      <c r="B156" s="48">
        <v>64.569999999999993</v>
      </c>
      <c r="C156" s="48">
        <v>64.790001000000004</v>
      </c>
      <c r="D156" s="48">
        <v>63.990001999999997</v>
      </c>
      <c r="E156" s="48">
        <v>64.180000000000007</v>
      </c>
      <c r="F156" s="48">
        <v>63.711536000000002</v>
      </c>
      <c r="G156" s="48">
        <v>9613200</v>
      </c>
    </row>
    <row r="157" spans="1:7">
      <c r="A157" s="8">
        <v>42811</v>
      </c>
      <c r="B157" s="48">
        <v>64.25</v>
      </c>
      <c r="C157" s="48">
        <v>64.699996999999996</v>
      </c>
      <c r="D157" s="48">
        <v>63.889999000000003</v>
      </c>
      <c r="E157" s="48">
        <v>63.900002000000001</v>
      </c>
      <c r="F157" s="48">
        <v>63.433577999999997</v>
      </c>
      <c r="G157" s="48">
        <v>14449200</v>
      </c>
    </row>
    <row r="158" spans="1:7">
      <c r="A158" s="8">
        <v>42814</v>
      </c>
      <c r="B158" s="48">
        <v>64.139999000000003</v>
      </c>
      <c r="C158" s="48">
        <v>64.300003000000004</v>
      </c>
      <c r="D158" s="48">
        <v>64</v>
      </c>
      <c r="E158" s="48">
        <v>64.110000999999997</v>
      </c>
      <c r="F158" s="48">
        <v>63.642048000000003</v>
      </c>
      <c r="G158" s="48">
        <v>12971200</v>
      </c>
    </row>
    <row r="159" spans="1:7">
      <c r="A159" s="8">
        <v>42815</v>
      </c>
      <c r="B159" s="48">
        <v>64.319999999999993</v>
      </c>
      <c r="C159" s="48">
        <v>64.610000999999997</v>
      </c>
      <c r="D159" s="48">
        <v>63.619999</v>
      </c>
      <c r="E159" s="48">
        <v>63.91</v>
      </c>
      <c r="F159" s="48">
        <v>63.443503999999997</v>
      </c>
      <c r="G159" s="48">
        <v>10550700</v>
      </c>
    </row>
    <row r="160" spans="1:7">
      <c r="A160" s="8">
        <v>42816</v>
      </c>
      <c r="B160" s="48">
        <v>63.98</v>
      </c>
      <c r="C160" s="48">
        <v>64.110000999999997</v>
      </c>
      <c r="D160" s="48">
        <v>63.25</v>
      </c>
      <c r="E160" s="48">
        <v>63.5</v>
      </c>
      <c r="F160" s="48">
        <v>63.036498999999999</v>
      </c>
      <c r="G160" s="48">
        <v>9549000</v>
      </c>
    </row>
    <row r="161" spans="1:7">
      <c r="A161" s="8">
        <v>42817</v>
      </c>
      <c r="B161" s="48">
        <v>63.360000999999997</v>
      </c>
      <c r="C161" s="48">
        <v>63.82</v>
      </c>
      <c r="D161" s="48">
        <v>63.189999</v>
      </c>
      <c r="E161" s="48">
        <v>63.279998999999997</v>
      </c>
      <c r="F161" s="48">
        <v>62.818103999999998</v>
      </c>
      <c r="G161" s="48">
        <v>9461000</v>
      </c>
    </row>
    <row r="162" spans="1:7">
      <c r="A162" s="8">
        <v>42818</v>
      </c>
      <c r="B162" s="48">
        <v>63.16</v>
      </c>
      <c r="C162" s="48">
        <v>63.529998999999997</v>
      </c>
      <c r="D162" s="48">
        <v>62.860000999999997</v>
      </c>
      <c r="E162" s="48">
        <v>63.18</v>
      </c>
      <c r="F162" s="48">
        <v>62.718834000000001</v>
      </c>
      <c r="G162" s="48">
        <v>9136500</v>
      </c>
    </row>
    <row r="163" spans="1:7">
      <c r="A163" s="8">
        <v>42821</v>
      </c>
      <c r="B163" s="48">
        <v>62.919998</v>
      </c>
      <c r="C163" s="48">
        <v>63.41</v>
      </c>
      <c r="D163" s="48">
        <v>62.810001</v>
      </c>
      <c r="E163" s="48">
        <v>63.189999</v>
      </c>
      <c r="F163" s="48">
        <v>62.728760000000001</v>
      </c>
      <c r="G163" s="48">
        <v>8015900</v>
      </c>
    </row>
    <row r="164" spans="1:7">
      <c r="A164" s="8">
        <v>42822</v>
      </c>
      <c r="B164" s="48">
        <v>63.200001</v>
      </c>
      <c r="C164" s="48">
        <v>63.400002000000001</v>
      </c>
      <c r="D164" s="48">
        <v>62.880001</v>
      </c>
      <c r="E164" s="48">
        <v>63.34</v>
      </c>
      <c r="F164" s="48">
        <v>62.877665999999998</v>
      </c>
      <c r="G164" s="48">
        <v>10185000</v>
      </c>
    </row>
    <row r="165" spans="1:7">
      <c r="A165" s="8">
        <v>42823</v>
      </c>
      <c r="B165" s="48">
        <v>63.669998</v>
      </c>
      <c r="C165" s="48">
        <v>64.110000999999997</v>
      </c>
      <c r="D165" s="48">
        <v>63.459999000000003</v>
      </c>
      <c r="E165" s="48">
        <v>63.639999000000003</v>
      </c>
      <c r="F165" s="48">
        <v>63.175476000000003</v>
      </c>
      <c r="G165" s="48">
        <v>8135300</v>
      </c>
    </row>
    <row r="166" spans="1:7">
      <c r="A166" s="8">
        <v>42824</v>
      </c>
      <c r="B166" s="48">
        <v>63.5</v>
      </c>
      <c r="C166" s="48">
        <v>63.68</v>
      </c>
      <c r="D166" s="48">
        <v>63.32</v>
      </c>
      <c r="E166" s="48">
        <v>63.450001</v>
      </c>
      <c r="F166" s="48">
        <v>62.986862000000002</v>
      </c>
      <c r="G166" s="48">
        <v>5322000</v>
      </c>
    </row>
    <row r="167" spans="1:7">
      <c r="A167" s="8">
        <v>42825</v>
      </c>
      <c r="B167" s="48">
        <v>63.259998000000003</v>
      </c>
      <c r="C167" s="48">
        <v>63.630001</v>
      </c>
      <c r="D167" s="48">
        <v>63.25</v>
      </c>
      <c r="E167" s="48">
        <v>63.540000999999997</v>
      </c>
      <c r="F167" s="48">
        <v>63.076205999999999</v>
      </c>
      <c r="G167" s="48">
        <v>7614000</v>
      </c>
    </row>
    <row r="168" spans="1:7">
      <c r="A168" s="8">
        <v>42828</v>
      </c>
      <c r="B168" s="48">
        <v>63.43</v>
      </c>
      <c r="C168" s="48">
        <v>63.709999000000003</v>
      </c>
      <c r="D168" s="48">
        <v>63.220001000000003</v>
      </c>
      <c r="E168" s="48">
        <v>63.470001000000003</v>
      </c>
      <c r="F168" s="48">
        <v>63.006717999999999</v>
      </c>
      <c r="G168" s="48">
        <v>6643600</v>
      </c>
    </row>
    <row r="169" spans="1:7">
      <c r="A169" s="8">
        <v>42829</v>
      </c>
      <c r="B169" s="48">
        <v>63.59</v>
      </c>
      <c r="C169" s="48">
        <v>63.77</v>
      </c>
      <c r="D169" s="48">
        <v>63.369999</v>
      </c>
      <c r="E169" s="48">
        <v>63.669998</v>
      </c>
      <c r="F169" s="48">
        <v>63.205253999999996</v>
      </c>
      <c r="G169" s="48">
        <v>6345600</v>
      </c>
    </row>
    <row r="170" spans="1:7">
      <c r="A170" s="8">
        <v>42830</v>
      </c>
      <c r="B170" s="48">
        <v>63.689999</v>
      </c>
      <c r="C170" s="48">
        <v>64.150002000000001</v>
      </c>
      <c r="D170" s="48">
        <v>63.509998000000003</v>
      </c>
      <c r="E170" s="48">
        <v>63.57</v>
      </c>
      <c r="F170" s="48">
        <v>63.105988000000004</v>
      </c>
      <c r="G170" s="48">
        <v>7713300</v>
      </c>
    </row>
    <row r="171" spans="1:7">
      <c r="A171" s="8">
        <v>42831</v>
      </c>
      <c r="B171" s="48">
        <v>63.48</v>
      </c>
      <c r="C171" s="48">
        <v>63.970001000000003</v>
      </c>
      <c r="D171" s="48">
        <v>63.189999</v>
      </c>
      <c r="E171" s="48">
        <v>63.240001999999997</v>
      </c>
      <c r="F171" s="48">
        <v>62.778396999999998</v>
      </c>
      <c r="G171" s="48">
        <v>7552600</v>
      </c>
    </row>
    <row r="172" spans="1:7">
      <c r="A172" s="8">
        <v>42832</v>
      </c>
      <c r="B172" s="48">
        <v>63.279998999999997</v>
      </c>
      <c r="C172" s="48">
        <v>63.330002</v>
      </c>
      <c r="D172" s="48">
        <v>62.950001</v>
      </c>
      <c r="E172" s="48">
        <v>63.130001</v>
      </c>
      <c r="F172" s="48">
        <v>62.669201000000001</v>
      </c>
      <c r="G172" s="48">
        <v>7721100</v>
      </c>
    </row>
    <row r="173" spans="1:7">
      <c r="A173" s="8">
        <v>42835</v>
      </c>
      <c r="B173" s="48">
        <v>63.27</v>
      </c>
      <c r="C173" s="48">
        <v>63.330002</v>
      </c>
      <c r="D173" s="48">
        <v>62.529998999999997</v>
      </c>
      <c r="E173" s="48">
        <v>62.549999</v>
      </c>
      <c r="F173" s="48">
        <v>62.093432999999997</v>
      </c>
      <c r="G173" s="48">
        <v>7247700</v>
      </c>
    </row>
    <row r="174" spans="1:7">
      <c r="A174" s="8">
        <v>42836</v>
      </c>
      <c r="B174" s="48">
        <v>62.490001999999997</v>
      </c>
      <c r="C174" s="48">
        <v>62.759998000000003</v>
      </c>
      <c r="D174" s="48">
        <v>62.18</v>
      </c>
      <c r="E174" s="48">
        <v>62.580002</v>
      </c>
      <c r="F174" s="48">
        <v>62.123215000000002</v>
      </c>
      <c r="G174" s="48">
        <v>6544800</v>
      </c>
    </row>
    <row r="175" spans="1:7">
      <c r="A175" s="8">
        <v>42837</v>
      </c>
      <c r="B175" s="48">
        <v>62.369999</v>
      </c>
      <c r="C175" s="48">
        <v>63.209999000000003</v>
      </c>
      <c r="D175" s="48">
        <v>62.279998999999997</v>
      </c>
      <c r="E175" s="48">
        <v>63.049999</v>
      </c>
      <c r="F175" s="48">
        <v>62.589782999999997</v>
      </c>
      <c r="G175" s="48">
        <v>9509200</v>
      </c>
    </row>
    <row r="176" spans="1:7">
      <c r="A176" s="8">
        <v>42838</v>
      </c>
      <c r="B176" s="48">
        <v>62.790000999999997</v>
      </c>
      <c r="C176" s="48">
        <v>63</v>
      </c>
      <c r="D176" s="48">
        <v>62.560001</v>
      </c>
      <c r="E176" s="48">
        <v>62.610000999999997</v>
      </c>
      <c r="F176" s="48">
        <v>62.152996000000002</v>
      </c>
      <c r="G176" s="48">
        <v>5932500</v>
      </c>
    </row>
    <row r="177" spans="1:7">
      <c r="A177" s="8">
        <v>42842</v>
      </c>
      <c r="B177" s="48">
        <v>62.709999000000003</v>
      </c>
      <c r="C177" s="48">
        <v>62.84</v>
      </c>
      <c r="D177" s="48">
        <v>62.389999000000003</v>
      </c>
      <c r="E177" s="48">
        <v>62.799999</v>
      </c>
      <c r="F177" s="48">
        <v>62.341605999999999</v>
      </c>
      <c r="G177" s="48">
        <v>5334200</v>
      </c>
    </row>
    <row r="178" spans="1:7">
      <c r="A178" s="8">
        <v>42843</v>
      </c>
      <c r="B178" s="48">
        <v>62.459999000000003</v>
      </c>
      <c r="C178" s="48">
        <v>62.459999000000003</v>
      </c>
      <c r="D178" s="48">
        <v>61.990001999999997</v>
      </c>
      <c r="E178" s="48">
        <v>62.27</v>
      </c>
      <c r="F178" s="48">
        <v>61.815474999999999</v>
      </c>
      <c r="G178" s="48">
        <v>7394500</v>
      </c>
    </row>
    <row r="179" spans="1:7">
      <c r="A179" s="8">
        <v>42844</v>
      </c>
      <c r="B179" s="48">
        <v>62.259998000000003</v>
      </c>
      <c r="C179" s="48">
        <v>62.639999000000003</v>
      </c>
      <c r="D179" s="48">
        <v>62</v>
      </c>
      <c r="E179" s="48">
        <v>62.639999000000003</v>
      </c>
      <c r="F179" s="48">
        <v>62.182774000000002</v>
      </c>
      <c r="G179" s="48">
        <v>10349100</v>
      </c>
    </row>
    <row r="180" spans="1:7">
      <c r="A180" s="8">
        <v>42845</v>
      </c>
      <c r="B180" s="48">
        <v>62.66</v>
      </c>
      <c r="C180" s="48">
        <v>62.75</v>
      </c>
      <c r="D180" s="48">
        <v>62.25</v>
      </c>
      <c r="E180" s="48">
        <v>62.549999</v>
      </c>
      <c r="F180" s="48">
        <v>62.093432999999997</v>
      </c>
      <c r="G180" s="48">
        <v>8962300</v>
      </c>
    </row>
    <row r="181" spans="1:7">
      <c r="A181" s="8">
        <v>42846</v>
      </c>
      <c r="B181" s="48">
        <v>62.360000999999997</v>
      </c>
      <c r="C181" s="48">
        <v>62.630001</v>
      </c>
      <c r="D181" s="48">
        <v>61.869999</v>
      </c>
      <c r="E181" s="48">
        <v>61.889999000000003</v>
      </c>
      <c r="F181" s="48">
        <v>61.438248000000002</v>
      </c>
      <c r="G181" s="48">
        <v>10498400</v>
      </c>
    </row>
    <row r="182" spans="1:7">
      <c r="A182" s="8">
        <v>42849</v>
      </c>
      <c r="B182" s="48">
        <v>62.5</v>
      </c>
      <c r="C182" s="48">
        <v>62.52</v>
      </c>
      <c r="D182" s="48">
        <v>62.02</v>
      </c>
      <c r="E182" s="48">
        <v>62.139999000000003</v>
      </c>
      <c r="F182" s="48">
        <v>61.686424000000002</v>
      </c>
      <c r="G182" s="48">
        <v>8846300</v>
      </c>
    </row>
    <row r="183" spans="1:7">
      <c r="A183" s="8">
        <v>42850</v>
      </c>
      <c r="B183" s="48">
        <v>62.490001999999997</v>
      </c>
      <c r="C183" s="48">
        <v>62.93</v>
      </c>
      <c r="D183" s="48">
        <v>62.25</v>
      </c>
      <c r="E183" s="48">
        <v>62.299999</v>
      </c>
      <c r="F183" s="48">
        <v>61.845256999999997</v>
      </c>
      <c r="G183" s="48">
        <v>10691800</v>
      </c>
    </row>
    <row r="184" spans="1:7">
      <c r="A184" s="8">
        <v>42851</v>
      </c>
      <c r="B184" s="48">
        <v>62.630001</v>
      </c>
      <c r="C184" s="48">
        <v>62.880001</v>
      </c>
      <c r="D184" s="48">
        <v>62.43</v>
      </c>
      <c r="E184" s="48">
        <v>62.700001</v>
      </c>
      <c r="F184" s="48">
        <v>62.242336000000002</v>
      </c>
      <c r="G184" s="48">
        <v>8859300</v>
      </c>
    </row>
    <row r="185" spans="1:7">
      <c r="A185" s="8">
        <v>42852</v>
      </c>
      <c r="B185" s="48">
        <v>62.779998999999997</v>
      </c>
      <c r="C185" s="48">
        <v>62.91</v>
      </c>
      <c r="D185" s="48">
        <v>62.450001</v>
      </c>
      <c r="E185" s="48">
        <v>62.580002</v>
      </c>
      <c r="F185" s="48">
        <v>62.123215000000002</v>
      </c>
      <c r="G185" s="48">
        <v>6603300</v>
      </c>
    </row>
    <row r="186" spans="1:7">
      <c r="A186" s="8">
        <v>42853</v>
      </c>
      <c r="B186" s="48">
        <v>62.580002</v>
      </c>
      <c r="C186" s="48">
        <v>62.650002000000001</v>
      </c>
      <c r="D186" s="48">
        <v>62.139999000000003</v>
      </c>
      <c r="E186" s="48">
        <v>62.330002</v>
      </c>
      <c r="F186" s="48">
        <v>61.875038000000004</v>
      </c>
      <c r="G186" s="48">
        <v>9461700</v>
      </c>
    </row>
    <row r="187" spans="1:7">
      <c r="A187" s="8">
        <v>42856</v>
      </c>
      <c r="B187" s="48">
        <v>62.25</v>
      </c>
      <c r="C187" s="48">
        <v>62.5</v>
      </c>
      <c r="D187" s="48">
        <v>62.099997999999999</v>
      </c>
      <c r="E187" s="48">
        <v>62.380001</v>
      </c>
      <c r="F187" s="48">
        <v>61.924675000000001</v>
      </c>
      <c r="G187" s="48">
        <v>10217100</v>
      </c>
    </row>
    <row r="188" spans="1:7">
      <c r="A188" s="8">
        <v>42857</v>
      </c>
      <c r="B188" s="48">
        <v>62.509998000000003</v>
      </c>
      <c r="C188" s="48">
        <v>63.240001999999997</v>
      </c>
      <c r="D188" s="48">
        <v>62.310001</v>
      </c>
      <c r="E188" s="48">
        <v>62.700001</v>
      </c>
      <c r="F188" s="48">
        <v>62.242336000000002</v>
      </c>
      <c r="G188" s="48">
        <v>13022500</v>
      </c>
    </row>
    <row r="189" spans="1:7">
      <c r="A189" s="8">
        <v>42858</v>
      </c>
      <c r="B189" s="48">
        <v>62.5</v>
      </c>
      <c r="C189" s="48">
        <v>63.669998</v>
      </c>
      <c r="D189" s="48">
        <v>62.380001</v>
      </c>
      <c r="E189" s="48">
        <v>63.630001</v>
      </c>
      <c r="F189" s="48">
        <v>63.165550000000003</v>
      </c>
      <c r="G189" s="48">
        <v>11429800</v>
      </c>
    </row>
    <row r="190" spans="1:7">
      <c r="A190" s="8">
        <v>42859</v>
      </c>
      <c r="B190" s="48">
        <v>63.669998</v>
      </c>
      <c r="C190" s="48">
        <v>63.889999000000003</v>
      </c>
      <c r="D190" s="48">
        <v>63.220001000000003</v>
      </c>
      <c r="E190" s="48">
        <v>63.380001</v>
      </c>
      <c r="F190" s="48">
        <v>62.917374000000002</v>
      </c>
      <c r="G190" s="48">
        <v>8610000</v>
      </c>
    </row>
    <row r="191" spans="1:7">
      <c r="A191" s="8">
        <v>42860</v>
      </c>
      <c r="B191" s="48">
        <v>63.5</v>
      </c>
      <c r="C191" s="48">
        <v>64.089995999999999</v>
      </c>
      <c r="D191" s="48">
        <v>63.43</v>
      </c>
      <c r="E191" s="48">
        <v>63.970001000000003</v>
      </c>
      <c r="F191" s="48">
        <v>63.503067000000001</v>
      </c>
      <c r="G191" s="48">
        <v>9346600</v>
      </c>
    </row>
    <row r="192" spans="1:7">
      <c r="A192" s="8">
        <v>42863</v>
      </c>
      <c r="B192" s="48">
        <v>63.91</v>
      </c>
      <c r="C192" s="48">
        <v>64.510002</v>
      </c>
      <c r="D192" s="48">
        <v>63.830002</v>
      </c>
      <c r="E192" s="48">
        <v>64.010002</v>
      </c>
      <c r="F192" s="48">
        <v>63.542777999999998</v>
      </c>
      <c r="G192" s="48">
        <v>11149500</v>
      </c>
    </row>
    <row r="193" spans="1:7">
      <c r="A193" s="8">
        <v>42864</v>
      </c>
      <c r="B193" s="48">
        <v>64.180000000000007</v>
      </c>
      <c r="C193" s="48">
        <v>64.269997000000004</v>
      </c>
      <c r="D193" s="48">
        <v>63.16</v>
      </c>
      <c r="E193" s="48">
        <v>63.290000999999997</v>
      </c>
      <c r="F193" s="48">
        <v>62.828032999999998</v>
      </c>
      <c r="G193" s="48">
        <v>10222300</v>
      </c>
    </row>
    <row r="194" spans="1:7">
      <c r="A194" s="8">
        <v>42865</v>
      </c>
      <c r="B194" s="48">
        <v>63.130001</v>
      </c>
      <c r="C194" s="48">
        <v>63.950001</v>
      </c>
      <c r="D194" s="48">
        <v>63.09</v>
      </c>
      <c r="E194" s="48">
        <v>63.939999</v>
      </c>
      <c r="F194" s="48">
        <v>63.473286000000002</v>
      </c>
      <c r="G194" s="48">
        <v>9631800</v>
      </c>
    </row>
    <row r="195" spans="1:7">
      <c r="A195" s="8">
        <v>42866</v>
      </c>
      <c r="B195" s="48">
        <v>64.75</v>
      </c>
      <c r="C195" s="48">
        <v>65.25</v>
      </c>
      <c r="D195" s="48">
        <v>64.309997999999993</v>
      </c>
      <c r="E195" s="48">
        <v>64.430000000000007</v>
      </c>
      <c r="F195" s="48">
        <v>63.959708999999997</v>
      </c>
      <c r="G195" s="48">
        <v>18515900</v>
      </c>
    </row>
    <row r="196" spans="1:7">
      <c r="A196" s="8">
        <v>42867</v>
      </c>
      <c r="B196" s="48">
        <v>64.389999000000003</v>
      </c>
      <c r="C196" s="48">
        <v>64.669998000000007</v>
      </c>
      <c r="D196" s="48">
        <v>63.27</v>
      </c>
      <c r="E196" s="48">
        <v>63.57</v>
      </c>
      <c r="F196" s="48">
        <v>63.105988000000004</v>
      </c>
      <c r="G196" s="48">
        <v>10342100</v>
      </c>
    </row>
    <row r="197" spans="1:7">
      <c r="A197" s="8">
        <v>42870</v>
      </c>
      <c r="B197" s="48">
        <v>63.419998</v>
      </c>
      <c r="C197" s="48">
        <v>63.599997999999999</v>
      </c>
      <c r="D197" s="48">
        <v>63.34</v>
      </c>
      <c r="E197" s="48">
        <v>63.509998000000003</v>
      </c>
      <c r="F197" s="48">
        <v>63.046424999999999</v>
      </c>
      <c r="G197" s="48">
        <v>8311400</v>
      </c>
    </row>
    <row r="198" spans="1:7">
      <c r="A198" s="8">
        <v>42871</v>
      </c>
      <c r="B198" s="48">
        <v>63.439999</v>
      </c>
      <c r="C198" s="48">
        <v>63.869999</v>
      </c>
      <c r="D198" s="48">
        <v>63.139999000000003</v>
      </c>
      <c r="E198" s="48">
        <v>63.790000999999997</v>
      </c>
      <c r="F198" s="48">
        <v>63.324382999999997</v>
      </c>
      <c r="G198" s="48">
        <v>7870700</v>
      </c>
    </row>
    <row r="199" spans="1:7">
      <c r="A199" s="8">
        <v>42872</v>
      </c>
      <c r="B199" s="48">
        <v>63.790000999999997</v>
      </c>
      <c r="C199" s="48">
        <v>63.790000999999997</v>
      </c>
      <c r="D199" s="48">
        <v>62.880001</v>
      </c>
      <c r="E199" s="48">
        <v>63</v>
      </c>
      <c r="F199" s="48">
        <v>62.540146</v>
      </c>
      <c r="G199" s="48">
        <v>7916900</v>
      </c>
    </row>
    <row r="200" spans="1:7">
      <c r="A200" s="8">
        <v>42873</v>
      </c>
      <c r="B200" s="48">
        <v>62.91</v>
      </c>
      <c r="C200" s="48">
        <v>64.5</v>
      </c>
      <c r="D200" s="48">
        <v>62.91</v>
      </c>
      <c r="E200" s="48">
        <v>63.889999000000003</v>
      </c>
      <c r="F200" s="48">
        <v>63.423648999999997</v>
      </c>
      <c r="G200" s="48">
        <v>11954500</v>
      </c>
    </row>
    <row r="201" spans="1:7">
      <c r="A201" s="8">
        <v>42874</v>
      </c>
      <c r="B201" s="48">
        <v>64.040001000000004</v>
      </c>
      <c r="C201" s="48">
        <v>64.040001000000004</v>
      </c>
      <c r="D201" s="48">
        <v>63.5</v>
      </c>
      <c r="E201" s="48">
        <v>63.779998999999997</v>
      </c>
      <c r="F201" s="48">
        <v>63.314453</v>
      </c>
      <c r="G201" s="48">
        <v>9293700</v>
      </c>
    </row>
    <row r="202" spans="1:7">
      <c r="A202" s="8">
        <v>42877</v>
      </c>
      <c r="B202" s="48">
        <v>63.700001</v>
      </c>
      <c r="C202" s="48">
        <v>64.440002000000007</v>
      </c>
      <c r="D202" s="48">
        <v>63.57</v>
      </c>
      <c r="E202" s="48">
        <v>64.040001000000004</v>
      </c>
      <c r="F202" s="48">
        <v>63.572555999999999</v>
      </c>
      <c r="G202" s="48">
        <v>6226500</v>
      </c>
    </row>
    <row r="203" spans="1:7">
      <c r="A203" s="8">
        <v>42878</v>
      </c>
      <c r="B203" s="48">
        <v>64</v>
      </c>
      <c r="C203" s="48">
        <v>64.589995999999999</v>
      </c>
      <c r="D203" s="48">
        <v>64</v>
      </c>
      <c r="E203" s="48">
        <v>64.550003000000004</v>
      </c>
      <c r="F203" s="48">
        <v>64.078834999999998</v>
      </c>
      <c r="G203" s="48">
        <v>5734600</v>
      </c>
    </row>
    <row r="204" spans="1:7">
      <c r="A204" s="8">
        <v>42879</v>
      </c>
      <c r="B204" s="48">
        <v>64.769997000000004</v>
      </c>
      <c r="C204" s="48">
        <v>65.199996999999996</v>
      </c>
      <c r="D204" s="48">
        <v>64.540001000000004</v>
      </c>
      <c r="E204" s="48">
        <v>64.930000000000007</v>
      </c>
      <c r="F204" s="48">
        <v>64.456062000000003</v>
      </c>
      <c r="G204" s="48">
        <v>6955400</v>
      </c>
    </row>
    <row r="205" spans="1:7">
      <c r="A205" s="8">
        <v>42880</v>
      </c>
      <c r="B205" s="48">
        <v>64.959998999999996</v>
      </c>
      <c r="C205" s="48">
        <v>65.120002999999997</v>
      </c>
      <c r="D205" s="48">
        <v>64.660004000000001</v>
      </c>
      <c r="E205" s="48">
        <v>65.040001000000004</v>
      </c>
      <c r="F205" s="48">
        <v>64.565262000000004</v>
      </c>
      <c r="G205" s="48">
        <v>7095900</v>
      </c>
    </row>
    <row r="206" spans="1:7">
      <c r="A206" s="8">
        <v>42881</v>
      </c>
      <c r="B206" s="48">
        <v>65</v>
      </c>
      <c r="C206" s="48">
        <v>65.209998999999996</v>
      </c>
      <c r="D206" s="48">
        <v>64.819999999999993</v>
      </c>
      <c r="E206" s="48">
        <v>64.919998000000007</v>
      </c>
      <c r="F206" s="48">
        <v>64.446128999999999</v>
      </c>
      <c r="G206" s="48">
        <v>3663300</v>
      </c>
    </row>
    <row r="207" spans="1:7">
      <c r="A207" s="8">
        <v>42885</v>
      </c>
      <c r="B207" s="48">
        <v>64.720000999999996</v>
      </c>
      <c r="C207" s="48">
        <v>65.139999000000003</v>
      </c>
      <c r="D207" s="48">
        <v>64.529999000000004</v>
      </c>
      <c r="E207" s="48">
        <v>64.879997000000003</v>
      </c>
      <c r="F207" s="48">
        <v>64.406424999999999</v>
      </c>
      <c r="G207" s="48">
        <v>4885600</v>
      </c>
    </row>
    <row r="208" spans="1:7">
      <c r="A208" s="8">
        <v>42886</v>
      </c>
      <c r="B208" s="48">
        <v>65.080001999999993</v>
      </c>
      <c r="C208" s="48">
        <v>65.489998</v>
      </c>
      <c r="D208" s="48">
        <v>65.029999000000004</v>
      </c>
      <c r="E208" s="48">
        <v>65.110000999999997</v>
      </c>
      <c r="F208" s="48">
        <v>64.634749999999997</v>
      </c>
      <c r="G208" s="48">
        <v>7788300</v>
      </c>
    </row>
    <row r="209" spans="1:7">
      <c r="A209" s="8">
        <v>42887</v>
      </c>
      <c r="B209" s="48">
        <v>65.089995999999999</v>
      </c>
      <c r="C209" s="48">
        <v>65.260002</v>
      </c>
      <c r="D209" s="48">
        <v>64.860000999999997</v>
      </c>
      <c r="E209" s="48">
        <v>65.260002</v>
      </c>
      <c r="F209" s="48">
        <v>64.783653000000001</v>
      </c>
      <c r="G209" s="48">
        <v>7560500</v>
      </c>
    </row>
    <row r="210" spans="1:7">
      <c r="A210" s="8">
        <v>42888</v>
      </c>
      <c r="B210" s="48">
        <v>65.459998999999996</v>
      </c>
      <c r="C210" s="48">
        <v>65.580001999999993</v>
      </c>
      <c r="D210" s="48">
        <v>65.180000000000007</v>
      </c>
      <c r="E210" s="48">
        <v>65.470000999999996</v>
      </c>
      <c r="F210" s="48">
        <v>64.992119000000002</v>
      </c>
      <c r="G210" s="48">
        <v>6298600</v>
      </c>
    </row>
    <row r="211" spans="1:7">
      <c r="A211" s="8">
        <v>42891</v>
      </c>
      <c r="B211" s="48">
        <v>65.349997999999999</v>
      </c>
      <c r="C211" s="48">
        <v>65.389999000000003</v>
      </c>
      <c r="D211" s="48">
        <v>64.699996999999996</v>
      </c>
      <c r="E211" s="48">
        <v>65.069999999999993</v>
      </c>
      <c r="F211" s="48">
        <v>64.595039</v>
      </c>
      <c r="G211" s="48">
        <v>5968500</v>
      </c>
    </row>
    <row r="212" spans="1:7">
      <c r="A212" s="8">
        <v>42892</v>
      </c>
      <c r="B212" s="48">
        <v>65</v>
      </c>
      <c r="C212" s="48">
        <v>65.040001000000004</v>
      </c>
      <c r="D212" s="48">
        <v>64.459998999999996</v>
      </c>
      <c r="E212" s="48">
        <v>64.669998000000007</v>
      </c>
      <c r="F212" s="48">
        <v>64.197952000000001</v>
      </c>
      <c r="G212" s="48">
        <v>7841800</v>
      </c>
    </row>
    <row r="213" spans="1:7">
      <c r="A213" s="8">
        <v>42893</v>
      </c>
      <c r="B213" s="48">
        <v>64.599997999999999</v>
      </c>
      <c r="C213" s="48">
        <v>64.650002000000001</v>
      </c>
      <c r="D213" s="48">
        <v>64</v>
      </c>
      <c r="E213" s="48">
        <v>64.059997999999993</v>
      </c>
      <c r="F213" s="48">
        <v>63.592407000000001</v>
      </c>
      <c r="G213" s="48">
        <v>7606600</v>
      </c>
    </row>
    <row r="214" spans="1:7">
      <c r="A214" s="8">
        <v>42894</v>
      </c>
      <c r="B214" s="48">
        <v>64.059997999999993</v>
      </c>
      <c r="C214" s="48">
        <v>64.25</v>
      </c>
      <c r="D214" s="48">
        <v>62.830002</v>
      </c>
      <c r="E214" s="48">
        <v>63.200001</v>
      </c>
      <c r="F214" s="48">
        <v>62.738689000000001</v>
      </c>
      <c r="G214" s="48">
        <v>18522000</v>
      </c>
    </row>
    <row r="215" spans="1:7">
      <c r="A215" s="8">
        <v>42895</v>
      </c>
      <c r="B215" s="48">
        <v>63.200001</v>
      </c>
      <c r="C215" s="48">
        <v>64.440002000000007</v>
      </c>
      <c r="D215" s="48">
        <v>63.139999000000003</v>
      </c>
      <c r="E215" s="48">
        <v>64.389999000000003</v>
      </c>
      <c r="F215" s="48">
        <v>63.920001999999997</v>
      </c>
      <c r="G215" s="48">
        <v>10750400</v>
      </c>
    </row>
    <row r="216" spans="1:7">
      <c r="A216" s="8">
        <v>42898</v>
      </c>
      <c r="B216" s="48">
        <v>64.389999000000003</v>
      </c>
      <c r="C216" s="48">
        <v>64.680000000000007</v>
      </c>
      <c r="D216" s="48">
        <v>64.199996999999996</v>
      </c>
      <c r="E216" s="48">
        <v>64.389999000000003</v>
      </c>
      <c r="F216" s="48">
        <v>63.920001999999997</v>
      </c>
      <c r="G216" s="48">
        <v>9400300</v>
      </c>
    </row>
    <row r="217" spans="1:7">
      <c r="A217" s="8">
        <v>42899</v>
      </c>
      <c r="B217" s="48">
        <v>63.73</v>
      </c>
      <c r="C217" s="48">
        <v>63.84</v>
      </c>
      <c r="D217" s="48">
        <v>63.029998999999997</v>
      </c>
      <c r="E217" s="48">
        <v>63.27</v>
      </c>
      <c r="F217" s="48">
        <v>63.27</v>
      </c>
      <c r="G217" s="48">
        <v>12053000</v>
      </c>
    </row>
    <row r="218" spans="1:7">
      <c r="A218" s="8">
        <v>42900</v>
      </c>
      <c r="B218" s="48">
        <v>63.02</v>
      </c>
      <c r="C218" s="48">
        <v>63.639999000000003</v>
      </c>
      <c r="D218" s="48">
        <v>63.02</v>
      </c>
      <c r="E218" s="48">
        <v>63.369999</v>
      </c>
      <c r="F218" s="48">
        <v>63.369999</v>
      </c>
      <c r="G218" s="48">
        <v>10338600</v>
      </c>
    </row>
    <row r="219" spans="1:7">
      <c r="A219" s="8">
        <v>42901</v>
      </c>
      <c r="B219" s="48">
        <v>63.299999</v>
      </c>
      <c r="C219" s="48">
        <v>63.439999</v>
      </c>
      <c r="D219" s="48">
        <v>62.880001</v>
      </c>
      <c r="E219" s="48">
        <v>63.189999</v>
      </c>
      <c r="F219" s="48">
        <v>63.189999</v>
      </c>
      <c r="G219" s="48">
        <v>7866800</v>
      </c>
    </row>
    <row r="220" spans="1:7">
      <c r="A220" s="8">
        <v>42902</v>
      </c>
      <c r="B220" s="48">
        <v>63.259998000000003</v>
      </c>
      <c r="C220" s="48">
        <v>63.709999000000003</v>
      </c>
      <c r="D220" s="48">
        <v>62.689999</v>
      </c>
      <c r="E220" s="48">
        <v>62.970001000000003</v>
      </c>
      <c r="F220" s="48">
        <v>62.970001000000003</v>
      </c>
      <c r="G220" s="48">
        <v>14902000</v>
      </c>
    </row>
    <row r="221" spans="1:7">
      <c r="A221" s="8">
        <v>42905</v>
      </c>
      <c r="B221" s="48">
        <v>63.09</v>
      </c>
      <c r="C221" s="48">
        <v>63.810001</v>
      </c>
      <c r="D221" s="48">
        <v>63.02</v>
      </c>
      <c r="E221" s="48">
        <v>63.68</v>
      </c>
      <c r="F221" s="48">
        <v>63.68</v>
      </c>
      <c r="G221" s="48">
        <v>8426900</v>
      </c>
    </row>
    <row r="222" spans="1:7">
      <c r="A222" s="8">
        <v>42906</v>
      </c>
      <c r="B222" s="48">
        <v>63.68</v>
      </c>
      <c r="C222" s="48">
        <v>64.959998999999996</v>
      </c>
      <c r="D222" s="48">
        <v>63.580002</v>
      </c>
      <c r="E222" s="48">
        <v>64.529999000000004</v>
      </c>
      <c r="F222" s="48">
        <v>64.529999000000004</v>
      </c>
      <c r="G222" s="48">
        <v>10263000</v>
      </c>
    </row>
    <row r="223" spans="1:7">
      <c r="A223" s="8">
        <v>42907</v>
      </c>
      <c r="B223" s="48">
        <v>64.559997999999993</v>
      </c>
      <c r="C223" s="48">
        <v>65.599997999999999</v>
      </c>
      <c r="D223" s="48">
        <v>64.559997999999993</v>
      </c>
      <c r="E223" s="48">
        <v>65.459998999999996</v>
      </c>
      <c r="F223" s="48">
        <v>65.459998999999996</v>
      </c>
      <c r="G223" s="48">
        <v>11145000</v>
      </c>
    </row>
    <row r="224" spans="1:7">
      <c r="A224" s="8">
        <v>42908</v>
      </c>
      <c r="B224" s="48">
        <v>65.510002</v>
      </c>
      <c r="C224" s="48">
        <v>66.370002999999997</v>
      </c>
      <c r="D224" s="48">
        <v>65.379997000000003</v>
      </c>
      <c r="E224" s="48">
        <v>66.019997000000004</v>
      </c>
      <c r="F224" s="48">
        <v>66.019997000000004</v>
      </c>
      <c r="G224" s="48">
        <v>13441900</v>
      </c>
    </row>
    <row r="225" spans="1:7">
      <c r="A225" s="8">
        <v>42909</v>
      </c>
      <c r="B225" s="48">
        <v>66.040001000000004</v>
      </c>
      <c r="C225" s="48">
        <v>66.389999000000003</v>
      </c>
      <c r="D225" s="48">
        <v>65.839995999999999</v>
      </c>
      <c r="E225" s="48">
        <v>66.160004000000001</v>
      </c>
      <c r="F225" s="48">
        <v>66.160004000000001</v>
      </c>
      <c r="G225" s="48">
        <v>14093500</v>
      </c>
    </row>
    <row r="226" spans="1:7">
      <c r="A226" s="8">
        <v>42912</v>
      </c>
      <c r="B226" s="48">
        <v>66.150002000000001</v>
      </c>
      <c r="C226" s="48">
        <v>66.400002000000001</v>
      </c>
      <c r="D226" s="48">
        <v>65.830001999999993</v>
      </c>
      <c r="E226" s="48">
        <v>65.919998000000007</v>
      </c>
      <c r="F226" s="48">
        <v>65.919998000000007</v>
      </c>
      <c r="G226" s="48">
        <v>7576400</v>
      </c>
    </row>
    <row r="227" spans="1:7">
      <c r="A227" s="8">
        <v>42913</v>
      </c>
      <c r="B227" s="48">
        <v>66.269997000000004</v>
      </c>
      <c r="C227" s="48">
        <v>66.269997000000004</v>
      </c>
      <c r="D227" s="48">
        <v>65.540001000000004</v>
      </c>
      <c r="E227" s="48">
        <v>65.540001000000004</v>
      </c>
      <c r="F227" s="48">
        <v>65.540001000000004</v>
      </c>
      <c r="G227" s="48">
        <v>8121600</v>
      </c>
    </row>
    <row r="228" spans="1:7">
      <c r="A228" s="8">
        <v>42914</v>
      </c>
      <c r="B228" s="48">
        <v>65.760002</v>
      </c>
      <c r="C228" s="48">
        <v>65.900002000000001</v>
      </c>
      <c r="D228" s="48">
        <v>65.139999000000003</v>
      </c>
      <c r="E228" s="48">
        <v>65.160004000000001</v>
      </c>
      <c r="F228" s="48">
        <v>65.160004000000001</v>
      </c>
      <c r="G228" s="48">
        <v>6733300</v>
      </c>
    </row>
    <row r="229" spans="1:7">
      <c r="A229" s="8">
        <v>42915</v>
      </c>
      <c r="B229" s="48">
        <v>65.010002</v>
      </c>
      <c r="C229" s="48">
        <v>65.080001999999993</v>
      </c>
      <c r="D229" s="48">
        <v>64.089995999999999</v>
      </c>
      <c r="E229" s="48">
        <v>64.339995999999999</v>
      </c>
      <c r="F229" s="48">
        <v>64.339995999999999</v>
      </c>
      <c r="G229" s="48">
        <v>8350300</v>
      </c>
    </row>
    <row r="230" spans="1:7">
      <c r="A230" s="8">
        <v>42916</v>
      </c>
      <c r="B230" s="48">
        <v>64.489998</v>
      </c>
      <c r="C230" s="48">
        <v>64.730002999999996</v>
      </c>
      <c r="D230" s="48">
        <v>64</v>
      </c>
      <c r="E230" s="48">
        <v>64.089995999999999</v>
      </c>
      <c r="F230" s="48">
        <v>64.089995999999999</v>
      </c>
      <c r="G230" s="48">
        <v>8170000</v>
      </c>
    </row>
    <row r="231" spans="1:7">
      <c r="A231" s="8">
        <v>42919</v>
      </c>
      <c r="B231" s="48">
        <v>63.849997999999999</v>
      </c>
      <c r="C231" s="48">
        <v>64.629997000000003</v>
      </c>
      <c r="D231" s="48">
        <v>63.849997999999999</v>
      </c>
      <c r="E231" s="48">
        <v>64.269997000000004</v>
      </c>
      <c r="F231" s="48">
        <v>64.269997000000004</v>
      </c>
      <c r="G231" s="48">
        <v>4671400</v>
      </c>
    </row>
    <row r="232" spans="1:7">
      <c r="A232" s="8">
        <v>42921</v>
      </c>
      <c r="B232" s="48">
        <v>64.470000999999996</v>
      </c>
      <c r="C232" s="48">
        <v>64.800003000000004</v>
      </c>
      <c r="D232" s="48">
        <v>63.919998</v>
      </c>
      <c r="E232" s="48">
        <v>64.160004000000001</v>
      </c>
      <c r="F232" s="48">
        <v>64.160004000000001</v>
      </c>
      <c r="G232" s="48">
        <v>6507800</v>
      </c>
    </row>
    <row r="233" spans="1:7">
      <c r="A233" s="8">
        <v>42922</v>
      </c>
      <c r="B233" s="48">
        <v>63.77</v>
      </c>
      <c r="C233" s="48">
        <v>63.91</v>
      </c>
      <c r="D233" s="48">
        <v>62.990001999999997</v>
      </c>
      <c r="E233" s="48">
        <v>63.099997999999999</v>
      </c>
      <c r="F233" s="48">
        <v>63.099997999999999</v>
      </c>
      <c r="G233" s="48">
        <v>11342700</v>
      </c>
    </row>
    <row r="234" spans="1:7">
      <c r="A234" s="8">
        <v>42923</v>
      </c>
      <c r="B234" s="48">
        <v>63.209999000000003</v>
      </c>
      <c r="C234" s="48">
        <v>63.34</v>
      </c>
      <c r="D234" s="48">
        <v>62.810001</v>
      </c>
      <c r="E234" s="48">
        <v>63.16</v>
      </c>
      <c r="F234" s="48">
        <v>63.16</v>
      </c>
      <c r="G234" s="48">
        <v>7243400</v>
      </c>
    </row>
    <row r="235" spans="1:7">
      <c r="A235" s="8">
        <v>42926</v>
      </c>
      <c r="B235" s="48">
        <v>63.389999000000003</v>
      </c>
      <c r="C235" s="48">
        <v>63.400002000000001</v>
      </c>
      <c r="D235" s="48">
        <v>62.610000999999997</v>
      </c>
      <c r="E235" s="48">
        <v>62.830002</v>
      </c>
      <c r="F235" s="48">
        <v>62.830002</v>
      </c>
      <c r="G235" s="48">
        <v>6713800</v>
      </c>
    </row>
    <row r="236" spans="1:7">
      <c r="A236" s="8">
        <v>42927</v>
      </c>
      <c r="B236" s="48">
        <v>62.82</v>
      </c>
      <c r="C236" s="48">
        <v>62.98</v>
      </c>
      <c r="D236" s="48">
        <v>62.240001999999997</v>
      </c>
      <c r="E236" s="48">
        <v>62.34</v>
      </c>
      <c r="F236" s="48">
        <v>62.34</v>
      </c>
      <c r="G236" s="48">
        <v>6877500</v>
      </c>
    </row>
    <row r="237" spans="1:7">
      <c r="A237" s="8">
        <v>42928</v>
      </c>
      <c r="B237" s="48">
        <v>62.66</v>
      </c>
      <c r="C237" s="48">
        <v>63.130001</v>
      </c>
      <c r="D237" s="48">
        <v>62.66</v>
      </c>
      <c r="E237" s="48">
        <v>62.779998999999997</v>
      </c>
      <c r="F237" s="48">
        <v>62.779998999999997</v>
      </c>
      <c r="G237" s="48">
        <v>8216000</v>
      </c>
    </row>
    <row r="238" spans="1:7">
      <c r="A238" s="8">
        <v>42929</v>
      </c>
      <c r="B238" s="48">
        <v>62.790000999999997</v>
      </c>
      <c r="C238" s="48">
        <v>62.990001999999997</v>
      </c>
      <c r="D238" s="48">
        <v>62.279998999999997</v>
      </c>
      <c r="E238" s="48">
        <v>62.889999000000003</v>
      </c>
      <c r="F238" s="48">
        <v>62.889999000000003</v>
      </c>
      <c r="G238" s="48">
        <v>6799200</v>
      </c>
    </row>
    <row r="239" spans="1:7">
      <c r="A239" s="8">
        <v>42930</v>
      </c>
      <c r="B239" s="48">
        <v>62.93</v>
      </c>
      <c r="C239" s="48">
        <v>63.400002000000001</v>
      </c>
      <c r="D239" s="48">
        <v>62.860000999999997</v>
      </c>
      <c r="E239" s="48">
        <v>63.060001</v>
      </c>
      <c r="F239" s="48">
        <v>63.060001</v>
      </c>
      <c r="G239" s="48">
        <v>6020900</v>
      </c>
    </row>
    <row r="240" spans="1:7">
      <c r="A240" s="8">
        <v>42933</v>
      </c>
      <c r="B240" s="48">
        <v>63.150002000000001</v>
      </c>
      <c r="C240" s="48">
        <v>63.310001</v>
      </c>
      <c r="D240" s="48">
        <v>62.529998999999997</v>
      </c>
      <c r="E240" s="48">
        <v>62.610000999999997</v>
      </c>
      <c r="F240" s="48">
        <v>62.610000999999997</v>
      </c>
      <c r="G240" s="48">
        <v>7387300</v>
      </c>
    </row>
    <row r="241" spans="1:7">
      <c r="A241" s="8">
        <v>42934</v>
      </c>
      <c r="B241" s="48">
        <v>62.5</v>
      </c>
      <c r="C241" s="48">
        <v>62.630001</v>
      </c>
      <c r="D241" s="48">
        <v>62.27</v>
      </c>
      <c r="E241" s="48">
        <v>62.41</v>
      </c>
      <c r="F241" s="48">
        <v>62.41</v>
      </c>
      <c r="G241" s="48">
        <v>6114900</v>
      </c>
    </row>
    <row r="242" spans="1:7">
      <c r="A242" s="8">
        <v>42935</v>
      </c>
      <c r="B242" s="48">
        <v>62.5</v>
      </c>
      <c r="C242" s="48">
        <v>62.830002</v>
      </c>
      <c r="D242" s="48">
        <v>62.439999</v>
      </c>
      <c r="E242" s="48">
        <v>62.619999</v>
      </c>
      <c r="F242" s="48">
        <v>62.619999</v>
      </c>
      <c r="G242" s="48">
        <v>5699100</v>
      </c>
    </row>
    <row r="243" spans="1:7">
      <c r="A243" s="8">
        <v>42936</v>
      </c>
      <c r="B243" s="48">
        <v>62.91</v>
      </c>
      <c r="C243" s="48">
        <v>63.240001999999997</v>
      </c>
      <c r="D243" s="48">
        <v>62.860000999999997</v>
      </c>
      <c r="E243" s="48">
        <v>62.939999</v>
      </c>
      <c r="F243" s="48">
        <v>62.939999</v>
      </c>
      <c r="G243" s="48">
        <v>6655100</v>
      </c>
    </row>
    <row r="244" spans="1:7">
      <c r="A244" s="8">
        <v>42937</v>
      </c>
      <c r="B244" s="48">
        <v>62.790000999999997</v>
      </c>
      <c r="C244" s="48">
        <v>63</v>
      </c>
      <c r="D244" s="48">
        <v>62.580002</v>
      </c>
      <c r="E244" s="48">
        <v>62.630001</v>
      </c>
      <c r="F244" s="48">
        <v>62.630001</v>
      </c>
      <c r="G244" s="48">
        <v>6906400</v>
      </c>
    </row>
    <row r="245" spans="1:7">
      <c r="A245" s="8">
        <v>42940</v>
      </c>
      <c r="B245" s="48">
        <v>62.540000999999997</v>
      </c>
      <c r="C245" s="48">
        <v>62.900002000000001</v>
      </c>
      <c r="D245" s="48">
        <v>62.5</v>
      </c>
      <c r="E245" s="48">
        <v>62.57</v>
      </c>
      <c r="F245" s="48">
        <v>62.57</v>
      </c>
      <c r="G245" s="48">
        <v>7783700</v>
      </c>
    </row>
    <row r="246" spans="1:7">
      <c r="A246" s="8">
        <v>42941</v>
      </c>
      <c r="B246" s="48">
        <v>62.849997999999999</v>
      </c>
      <c r="C246" s="48">
        <v>63</v>
      </c>
      <c r="D246" s="48">
        <v>62.25</v>
      </c>
      <c r="E246" s="48">
        <v>62.360000999999997</v>
      </c>
      <c r="F246" s="48">
        <v>62.360000999999997</v>
      </c>
      <c r="G246" s="48">
        <v>5955900</v>
      </c>
    </row>
    <row r="247" spans="1:7">
      <c r="A247" s="8">
        <v>42942</v>
      </c>
      <c r="B247" s="48">
        <v>62.310001</v>
      </c>
      <c r="C247" s="48">
        <v>62.34</v>
      </c>
      <c r="D247" s="48">
        <v>61.720001000000003</v>
      </c>
      <c r="E247" s="48">
        <v>61.799999</v>
      </c>
      <c r="F247" s="48">
        <v>61.799999</v>
      </c>
      <c r="G247" s="48">
        <v>9366700</v>
      </c>
    </row>
    <row r="248" spans="1:7">
      <c r="A248" s="8">
        <v>42943</v>
      </c>
      <c r="B248" s="48">
        <v>63.669998</v>
      </c>
      <c r="C248" s="48">
        <v>64.550003000000004</v>
      </c>
      <c r="D248" s="48">
        <v>62.799999</v>
      </c>
      <c r="E248" s="48">
        <v>63.689999</v>
      </c>
      <c r="F248" s="48">
        <v>63.689999</v>
      </c>
      <c r="G248" s="48">
        <v>21846300</v>
      </c>
    </row>
    <row r="249" spans="1:7">
      <c r="A249" s="8">
        <v>42944</v>
      </c>
      <c r="B249" s="48">
        <v>63.810001</v>
      </c>
      <c r="C249" s="48">
        <v>64.360000999999997</v>
      </c>
      <c r="D249" s="48">
        <v>63.220001000000003</v>
      </c>
      <c r="E249" s="48">
        <v>64.110000999999997</v>
      </c>
      <c r="F249" s="48">
        <v>64.110000999999997</v>
      </c>
      <c r="G249" s="48">
        <v>13342100</v>
      </c>
    </row>
    <row r="250" spans="1:7">
      <c r="A250" s="8">
        <v>42947</v>
      </c>
      <c r="B250" s="48">
        <v>64.25</v>
      </c>
      <c r="C250" s="48">
        <v>64.309997999999993</v>
      </c>
      <c r="D250" s="48">
        <v>63.509998000000003</v>
      </c>
      <c r="E250" s="48">
        <v>63.880001</v>
      </c>
      <c r="F250" s="48">
        <v>63.880001</v>
      </c>
      <c r="G250" s="48">
        <v>11714900</v>
      </c>
    </row>
    <row r="251" spans="1:7">
      <c r="A251" s="8">
        <v>42948</v>
      </c>
      <c r="B251" s="48">
        <v>64.040001000000004</v>
      </c>
      <c r="C251" s="48">
        <v>64.269997000000004</v>
      </c>
      <c r="D251" s="48">
        <v>63.77</v>
      </c>
      <c r="E251" s="48">
        <v>63.919998</v>
      </c>
      <c r="F251" s="48">
        <v>63.919998</v>
      </c>
      <c r="G251" s="48">
        <v>6490900</v>
      </c>
    </row>
    <row r="252" spans="1:7">
      <c r="A252" s="8">
        <v>42949</v>
      </c>
      <c r="B252" s="48">
        <v>63.950001</v>
      </c>
      <c r="C252" s="48">
        <v>63.959999000000003</v>
      </c>
      <c r="D252" s="48">
        <v>63.169998</v>
      </c>
      <c r="E252" s="48">
        <v>63.439999</v>
      </c>
      <c r="F252" s="48">
        <v>63.439999</v>
      </c>
      <c r="G252" s="48">
        <v>7034900</v>
      </c>
    </row>
    <row r="253" spans="1:7">
      <c r="A253" s="8">
        <v>42950</v>
      </c>
      <c r="B253" s="48">
        <v>63.209999000000003</v>
      </c>
      <c r="C253" s="48">
        <v>63.73</v>
      </c>
      <c r="D253" s="48">
        <v>63.18</v>
      </c>
      <c r="E253" s="48">
        <v>63.52</v>
      </c>
      <c r="F253" s="48">
        <v>63.52</v>
      </c>
      <c r="G253" s="48">
        <v>7018800</v>
      </c>
    </row>
    <row r="254" spans="1:7">
      <c r="A254" s="8">
        <v>42951</v>
      </c>
      <c r="B254" s="48">
        <v>63.630001</v>
      </c>
      <c r="C254" s="48">
        <v>63.689999</v>
      </c>
      <c r="D254" s="48">
        <v>62.939999</v>
      </c>
      <c r="E254" s="48">
        <v>63.099997999999999</v>
      </c>
      <c r="F254" s="48">
        <v>63.099997999999999</v>
      </c>
      <c r="G254" s="48">
        <v>5321100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4"/>
  <sheetViews>
    <sheetView workbookViewId="0">
      <selection activeCell="H24" sqref="H24"/>
    </sheetView>
  </sheetViews>
  <sheetFormatPr defaultRowHeight="15"/>
  <cols>
    <col min="1" max="1" width="10.7109375" style="48" bestFit="1" customWidth="1"/>
    <col min="2" max="6" width="10" style="48" bestFit="1" customWidth="1"/>
    <col min="7" max="7" width="8" style="48" bestFit="1" customWidth="1"/>
  </cols>
  <sheetData>
    <row r="1" spans="1:7">
      <c r="A1" s="48" t="s">
        <v>4</v>
      </c>
      <c r="B1" s="48" t="s">
        <v>72</v>
      </c>
      <c r="C1" s="48" t="s">
        <v>73</v>
      </c>
      <c r="D1" s="48" t="s">
        <v>74</v>
      </c>
      <c r="E1" s="48" t="s">
        <v>3</v>
      </c>
      <c r="F1" s="48" t="s">
        <v>75</v>
      </c>
      <c r="G1" s="48" t="s">
        <v>76</v>
      </c>
    </row>
    <row r="2" spans="1:7">
      <c r="A2" s="8">
        <v>42586</v>
      </c>
      <c r="B2" s="48">
        <v>78.370002999999997</v>
      </c>
      <c r="C2" s="48">
        <v>78.830001999999993</v>
      </c>
      <c r="D2" s="48">
        <v>77.309997999999993</v>
      </c>
      <c r="E2" s="48">
        <v>77.540001000000004</v>
      </c>
      <c r="F2" s="48">
        <v>75.074843999999999</v>
      </c>
      <c r="G2" s="48">
        <v>2692900</v>
      </c>
    </row>
    <row r="3" spans="1:7">
      <c r="A3" s="8">
        <v>42587</v>
      </c>
      <c r="B3" s="48">
        <v>77.709998999999996</v>
      </c>
      <c r="C3" s="48">
        <v>78.610000999999997</v>
      </c>
      <c r="D3" s="48">
        <v>77.5</v>
      </c>
      <c r="E3" s="48">
        <v>78.279999000000004</v>
      </c>
      <c r="F3" s="48">
        <v>75.791320999999996</v>
      </c>
      <c r="G3" s="48">
        <v>1619100</v>
      </c>
    </row>
    <row r="4" spans="1:7">
      <c r="A4" s="8">
        <v>42590</v>
      </c>
      <c r="B4" s="48">
        <v>78.889999000000003</v>
      </c>
      <c r="C4" s="48">
        <v>79.519997000000004</v>
      </c>
      <c r="D4" s="48">
        <v>78.480002999999996</v>
      </c>
      <c r="E4" s="48">
        <v>78.580001999999993</v>
      </c>
      <c r="F4" s="48">
        <v>76.081778999999997</v>
      </c>
      <c r="G4" s="48">
        <v>2327900</v>
      </c>
    </row>
    <row r="5" spans="1:7">
      <c r="A5" s="8">
        <v>42591</v>
      </c>
      <c r="B5" s="48">
        <v>78.760002</v>
      </c>
      <c r="C5" s="48">
        <v>78.790001000000004</v>
      </c>
      <c r="D5" s="48">
        <v>76.580001999999993</v>
      </c>
      <c r="E5" s="48">
        <v>76.720000999999996</v>
      </c>
      <c r="F5" s="48">
        <v>74.280899000000005</v>
      </c>
      <c r="G5" s="48">
        <v>3052700</v>
      </c>
    </row>
    <row r="6" spans="1:7">
      <c r="A6" s="8">
        <v>42592</v>
      </c>
      <c r="B6" s="48">
        <v>76.889999000000003</v>
      </c>
      <c r="C6" s="48">
        <v>77.860000999999997</v>
      </c>
      <c r="D6" s="48">
        <v>76.5</v>
      </c>
      <c r="E6" s="48">
        <v>76.949996999999996</v>
      </c>
      <c r="F6" s="48">
        <v>74.503592999999995</v>
      </c>
      <c r="G6" s="48">
        <v>2228200</v>
      </c>
    </row>
    <row r="7" spans="1:7">
      <c r="A7" s="8">
        <v>42593</v>
      </c>
      <c r="B7" s="48">
        <v>77.419998000000007</v>
      </c>
      <c r="C7" s="48">
        <v>78.470000999999996</v>
      </c>
      <c r="D7" s="48">
        <v>77</v>
      </c>
      <c r="E7" s="48">
        <v>78.160004000000001</v>
      </c>
      <c r="F7" s="48">
        <v>75.675133000000002</v>
      </c>
      <c r="G7" s="48">
        <v>1962200</v>
      </c>
    </row>
    <row r="8" spans="1:7">
      <c r="A8" s="8">
        <v>42594</v>
      </c>
      <c r="B8" s="48">
        <v>78.389999000000003</v>
      </c>
      <c r="C8" s="48">
        <v>78.900002000000001</v>
      </c>
      <c r="D8" s="48">
        <v>78</v>
      </c>
      <c r="E8" s="48">
        <v>78.809997999999993</v>
      </c>
      <c r="F8" s="48">
        <v>76.304466000000005</v>
      </c>
      <c r="G8" s="48">
        <v>2454500</v>
      </c>
    </row>
    <row r="9" spans="1:7">
      <c r="A9" s="8">
        <v>42597</v>
      </c>
      <c r="B9" s="48">
        <v>79.150002000000001</v>
      </c>
      <c r="C9" s="48">
        <v>79.25</v>
      </c>
      <c r="D9" s="48">
        <v>78.220000999999996</v>
      </c>
      <c r="E9" s="48">
        <v>78.589995999999999</v>
      </c>
      <c r="F9" s="48">
        <v>76.091460999999995</v>
      </c>
      <c r="G9" s="48">
        <v>2808000</v>
      </c>
    </row>
    <row r="10" spans="1:7">
      <c r="A10" s="8">
        <v>42598</v>
      </c>
      <c r="B10" s="48">
        <v>78.120002999999997</v>
      </c>
      <c r="C10" s="48">
        <v>78.25</v>
      </c>
      <c r="D10" s="48">
        <v>77.709998999999996</v>
      </c>
      <c r="E10" s="48">
        <v>77.980002999999996</v>
      </c>
      <c r="F10" s="48">
        <v>76.110984999999999</v>
      </c>
      <c r="G10" s="48">
        <v>1624800</v>
      </c>
    </row>
    <row r="11" spans="1:7">
      <c r="A11" s="8">
        <v>42599</v>
      </c>
      <c r="B11" s="48">
        <v>78.059997999999993</v>
      </c>
      <c r="C11" s="48">
        <v>78.209998999999996</v>
      </c>
      <c r="D11" s="48">
        <v>77.260002</v>
      </c>
      <c r="E11" s="48">
        <v>77.709998999999996</v>
      </c>
      <c r="F11" s="48">
        <v>75.847458000000003</v>
      </c>
      <c r="G11" s="48">
        <v>2642600</v>
      </c>
    </row>
    <row r="12" spans="1:7">
      <c r="A12" s="8">
        <v>42600</v>
      </c>
      <c r="B12" s="48">
        <v>77.980002999999996</v>
      </c>
      <c r="C12" s="48">
        <v>78.180000000000007</v>
      </c>
      <c r="D12" s="48">
        <v>77.180000000000007</v>
      </c>
      <c r="E12" s="48">
        <v>77.949996999999996</v>
      </c>
      <c r="F12" s="48">
        <v>76.081695999999994</v>
      </c>
      <c r="G12" s="48">
        <v>3632100</v>
      </c>
    </row>
    <row r="13" spans="1:7">
      <c r="A13" s="8">
        <v>42601</v>
      </c>
      <c r="B13" s="48">
        <v>77.629997000000003</v>
      </c>
      <c r="C13" s="48">
        <v>78.690002000000007</v>
      </c>
      <c r="D13" s="48">
        <v>77.510002</v>
      </c>
      <c r="E13" s="48">
        <v>78.050003000000004</v>
      </c>
      <c r="F13" s="48">
        <v>76.179305999999997</v>
      </c>
      <c r="G13" s="48">
        <v>2400300</v>
      </c>
    </row>
    <row r="14" spans="1:7">
      <c r="A14" s="8">
        <v>42604</v>
      </c>
      <c r="B14" s="48">
        <v>77.519997000000004</v>
      </c>
      <c r="C14" s="48">
        <v>77.660004000000001</v>
      </c>
      <c r="D14" s="48">
        <v>76.800003000000004</v>
      </c>
      <c r="E14" s="48">
        <v>76.970000999999996</v>
      </c>
      <c r="F14" s="48">
        <v>75.125191000000001</v>
      </c>
      <c r="G14" s="48">
        <v>2252000</v>
      </c>
    </row>
    <row r="15" spans="1:7">
      <c r="A15" s="8">
        <v>42605</v>
      </c>
      <c r="B15" s="48">
        <v>77.169998000000007</v>
      </c>
      <c r="C15" s="48">
        <v>78.190002000000007</v>
      </c>
      <c r="D15" s="48">
        <v>76.959998999999996</v>
      </c>
      <c r="E15" s="48">
        <v>77.819999999999993</v>
      </c>
      <c r="F15" s="48">
        <v>75.954819000000001</v>
      </c>
      <c r="G15" s="48">
        <v>1724100</v>
      </c>
    </row>
    <row r="16" spans="1:7">
      <c r="A16" s="8">
        <v>42606</v>
      </c>
      <c r="B16" s="48">
        <v>77.800003000000004</v>
      </c>
      <c r="C16" s="48">
        <v>78.230002999999996</v>
      </c>
      <c r="D16" s="48">
        <v>77.199996999999996</v>
      </c>
      <c r="E16" s="48">
        <v>77.680000000000007</v>
      </c>
      <c r="F16" s="48">
        <v>75.818168999999997</v>
      </c>
      <c r="G16" s="48">
        <v>1655700</v>
      </c>
    </row>
    <row r="17" spans="1:7">
      <c r="A17" s="8">
        <v>42607</v>
      </c>
      <c r="B17" s="48">
        <v>77.889999000000003</v>
      </c>
      <c r="C17" s="48">
        <v>79.449996999999996</v>
      </c>
      <c r="D17" s="48">
        <v>77.830001999999993</v>
      </c>
      <c r="E17" s="48">
        <v>79.069999999999993</v>
      </c>
      <c r="F17" s="48">
        <v>77.174850000000006</v>
      </c>
      <c r="G17" s="48">
        <v>3666000</v>
      </c>
    </row>
    <row r="18" spans="1:7">
      <c r="A18" s="8">
        <v>42608</v>
      </c>
      <c r="B18" s="48">
        <v>79.099997999999999</v>
      </c>
      <c r="C18" s="48">
        <v>79.699996999999996</v>
      </c>
      <c r="D18" s="48">
        <v>78.169998000000007</v>
      </c>
      <c r="E18" s="48">
        <v>78.620002999999997</v>
      </c>
      <c r="F18" s="48">
        <v>76.735648999999995</v>
      </c>
      <c r="G18" s="48">
        <v>2061300</v>
      </c>
    </row>
    <row r="19" spans="1:7">
      <c r="A19" s="8">
        <v>42611</v>
      </c>
      <c r="B19" s="48">
        <v>78.860000999999997</v>
      </c>
      <c r="C19" s="48">
        <v>79.300003000000004</v>
      </c>
      <c r="D19" s="48">
        <v>78.650002000000001</v>
      </c>
      <c r="E19" s="48">
        <v>78.879997000000003</v>
      </c>
      <c r="F19" s="48">
        <v>76.989402999999996</v>
      </c>
      <c r="G19" s="48">
        <v>1782300</v>
      </c>
    </row>
    <row r="20" spans="1:7">
      <c r="A20" s="8">
        <v>42612</v>
      </c>
      <c r="B20" s="48">
        <v>78.879997000000003</v>
      </c>
      <c r="C20" s="48">
        <v>79.790001000000004</v>
      </c>
      <c r="D20" s="48">
        <v>78.879997000000003</v>
      </c>
      <c r="E20" s="48">
        <v>79.330001999999993</v>
      </c>
      <c r="F20" s="48">
        <v>77.428627000000006</v>
      </c>
      <c r="G20" s="48">
        <v>1980800</v>
      </c>
    </row>
    <row r="21" spans="1:7">
      <c r="A21" s="8">
        <v>42613</v>
      </c>
      <c r="B21" s="48">
        <v>79.150002000000001</v>
      </c>
      <c r="C21" s="48">
        <v>79.370002999999997</v>
      </c>
      <c r="D21" s="48">
        <v>78.110000999999997</v>
      </c>
      <c r="E21" s="48">
        <v>78.449996999999996</v>
      </c>
      <c r="F21" s="48">
        <v>76.569716999999997</v>
      </c>
      <c r="G21" s="48">
        <v>2648800</v>
      </c>
    </row>
    <row r="22" spans="1:7">
      <c r="A22" s="8">
        <v>42614</v>
      </c>
      <c r="B22" s="48">
        <v>78.930000000000007</v>
      </c>
      <c r="C22" s="48">
        <v>78.930000000000007</v>
      </c>
      <c r="D22" s="48">
        <v>77.660004000000001</v>
      </c>
      <c r="E22" s="48">
        <v>78.290001000000004</v>
      </c>
      <c r="F22" s="48">
        <v>76.413550999999998</v>
      </c>
      <c r="G22" s="48">
        <v>2165400</v>
      </c>
    </row>
    <row r="23" spans="1:7">
      <c r="A23" s="8">
        <v>42615</v>
      </c>
      <c r="B23" s="48">
        <v>78.970000999999996</v>
      </c>
      <c r="C23" s="48">
        <v>79.029999000000004</v>
      </c>
      <c r="D23" s="48">
        <v>78.480002999999996</v>
      </c>
      <c r="E23" s="48">
        <v>78.870002999999997</v>
      </c>
      <c r="F23" s="48">
        <v>76.979652000000002</v>
      </c>
      <c r="G23" s="48">
        <v>1561100</v>
      </c>
    </row>
    <row r="24" spans="1:7">
      <c r="A24" s="8">
        <v>42619</v>
      </c>
      <c r="B24" s="48">
        <v>79.279999000000004</v>
      </c>
      <c r="C24" s="48">
        <v>79.339995999999999</v>
      </c>
      <c r="D24" s="48">
        <v>78.760002</v>
      </c>
      <c r="E24" s="48">
        <v>79.110000999999997</v>
      </c>
      <c r="F24" s="48">
        <v>77.213898</v>
      </c>
      <c r="G24" s="48">
        <v>2729900</v>
      </c>
    </row>
    <row r="25" spans="1:7">
      <c r="A25" s="8">
        <v>42620</v>
      </c>
      <c r="B25" s="48">
        <v>79.239998</v>
      </c>
      <c r="C25" s="48">
        <v>79.989998</v>
      </c>
      <c r="D25" s="48">
        <v>79.150002000000001</v>
      </c>
      <c r="E25" s="48">
        <v>79.589995999999999</v>
      </c>
      <c r="F25" s="48">
        <v>77.682388000000003</v>
      </c>
      <c r="G25" s="48">
        <v>3312500</v>
      </c>
    </row>
    <row r="26" spans="1:7">
      <c r="A26" s="8">
        <v>42621</v>
      </c>
      <c r="B26" s="48">
        <v>79.800003000000004</v>
      </c>
      <c r="C26" s="48">
        <v>80.459998999999996</v>
      </c>
      <c r="D26" s="48">
        <v>79.470000999999996</v>
      </c>
      <c r="E26" s="48">
        <v>80.080001999999993</v>
      </c>
      <c r="F26" s="48">
        <v>78.160645000000002</v>
      </c>
      <c r="G26" s="48">
        <v>2001800</v>
      </c>
    </row>
    <row r="27" spans="1:7">
      <c r="A27" s="8">
        <v>42622</v>
      </c>
      <c r="B27" s="48">
        <v>79.389999000000003</v>
      </c>
      <c r="C27" s="48">
        <v>79.410004000000001</v>
      </c>
      <c r="D27" s="48">
        <v>77.860000999999997</v>
      </c>
      <c r="E27" s="48">
        <v>77.860000999999997</v>
      </c>
      <c r="F27" s="48">
        <v>75.993858000000003</v>
      </c>
      <c r="G27" s="48">
        <v>2834200</v>
      </c>
    </row>
    <row r="28" spans="1:7">
      <c r="A28" s="8">
        <v>42625</v>
      </c>
      <c r="B28" s="48">
        <v>77.489998</v>
      </c>
      <c r="C28" s="48">
        <v>79.209998999999996</v>
      </c>
      <c r="D28" s="48">
        <v>77.169998000000007</v>
      </c>
      <c r="E28" s="48">
        <v>78.839995999999999</v>
      </c>
      <c r="F28" s="48">
        <v>76.950362999999996</v>
      </c>
      <c r="G28" s="48">
        <v>2224700</v>
      </c>
    </row>
    <row r="29" spans="1:7">
      <c r="A29" s="8">
        <v>42626</v>
      </c>
      <c r="B29" s="48">
        <v>78</v>
      </c>
      <c r="C29" s="48">
        <v>78.050003000000004</v>
      </c>
      <c r="D29" s="48">
        <v>77.120002999999997</v>
      </c>
      <c r="E29" s="48">
        <v>77.25</v>
      </c>
      <c r="F29" s="48">
        <v>75.398476000000002</v>
      </c>
      <c r="G29" s="48">
        <v>4007800</v>
      </c>
    </row>
    <row r="30" spans="1:7">
      <c r="A30" s="8">
        <v>42627</v>
      </c>
      <c r="B30" s="48">
        <v>77.139999000000003</v>
      </c>
      <c r="C30" s="48">
        <v>78.230002999999996</v>
      </c>
      <c r="D30" s="48">
        <v>76.760002</v>
      </c>
      <c r="E30" s="48">
        <v>76.970000999999996</v>
      </c>
      <c r="F30" s="48">
        <v>75.125191000000001</v>
      </c>
      <c r="G30" s="48">
        <v>3115100</v>
      </c>
    </row>
    <row r="31" spans="1:7">
      <c r="A31" s="8">
        <v>42628</v>
      </c>
      <c r="B31" s="48">
        <v>77.430000000000007</v>
      </c>
      <c r="C31" s="48">
        <v>79.529999000000004</v>
      </c>
      <c r="D31" s="48">
        <v>77.099997999999999</v>
      </c>
      <c r="E31" s="48">
        <v>79.099997999999999</v>
      </c>
      <c r="F31" s="48">
        <v>77.204132000000001</v>
      </c>
      <c r="G31" s="48">
        <v>2875300</v>
      </c>
    </row>
    <row r="32" spans="1:7">
      <c r="A32" s="8">
        <v>42629</v>
      </c>
      <c r="B32" s="48">
        <v>78.319999999999993</v>
      </c>
      <c r="C32" s="48">
        <v>79.290001000000004</v>
      </c>
      <c r="D32" s="48">
        <v>78.230002999999996</v>
      </c>
      <c r="E32" s="48">
        <v>79.089995999999999</v>
      </c>
      <c r="F32" s="48">
        <v>77.194382000000004</v>
      </c>
      <c r="G32" s="48">
        <v>7599600</v>
      </c>
    </row>
    <row r="33" spans="1:7">
      <c r="A33" s="8">
        <v>42632</v>
      </c>
      <c r="B33" s="48">
        <v>79.760002</v>
      </c>
      <c r="C33" s="48">
        <v>80.879997000000003</v>
      </c>
      <c r="D33" s="48">
        <v>79.180000000000007</v>
      </c>
      <c r="E33" s="48">
        <v>80.349997999999999</v>
      </c>
      <c r="F33" s="48">
        <v>78.424171000000001</v>
      </c>
      <c r="G33" s="48">
        <v>3205500</v>
      </c>
    </row>
    <row r="34" spans="1:7">
      <c r="A34" s="8">
        <v>42633</v>
      </c>
      <c r="B34" s="48">
        <v>80.349997999999999</v>
      </c>
      <c r="C34" s="48">
        <v>80.470000999999996</v>
      </c>
      <c r="D34" s="48">
        <v>79.580001999999993</v>
      </c>
      <c r="E34" s="48">
        <v>79.580001999999993</v>
      </c>
      <c r="F34" s="48">
        <v>77.672629999999998</v>
      </c>
      <c r="G34" s="48">
        <v>2218400</v>
      </c>
    </row>
    <row r="35" spans="1:7">
      <c r="A35" s="8">
        <v>42634</v>
      </c>
      <c r="B35" s="48">
        <v>79.819999999999993</v>
      </c>
      <c r="C35" s="48">
        <v>80.190002000000007</v>
      </c>
      <c r="D35" s="48">
        <v>79.370002999999997</v>
      </c>
      <c r="E35" s="48">
        <v>80.069999999999993</v>
      </c>
      <c r="F35" s="48">
        <v>78.150893999999994</v>
      </c>
      <c r="G35" s="48">
        <v>2133400</v>
      </c>
    </row>
    <row r="36" spans="1:7">
      <c r="A36" s="8">
        <v>42635</v>
      </c>
      <c r="B36" s="48">
        <v>80.5</v>
      </c>
      <c r="C36" s="48">
        <v>81.080001999999993</v>
      </c>
      <c r="D36" s="48">
        <v>80.010002</v>
      </c>
      <c r="E36" s="48">
        <v>80.029999000000004</v>
      </c>
      <c r="F36" s="48">
        <v>78.111846999999997</v>
      </c>
      <c r="G36" s="48">
        <v>1728500</v>
      </c>
    </row>
    <row r="37" spans="1:7">
      <c r="A37" s="8">
        <v>42636</v>
      </c>
      <c r="B37" s="48">
        <v>79.690002000000007</v>
      </c>
      <c r="C37" s="48">
        <v>79.949996999999996</v>
      </c>
      <c r="D37" s="48">
        <v>79.059997999999993</v>
      </c>
      <c r="E37" s="48">
        <v>79.580001999999993</v>
      </c>
      <c r="F37" s="48">
        <v>77.672629999999998</v>
      </c>
      <c r="G37" s="48">
        <v>2065100</v>
      </c>
    </row>
    <row r="38" spans="1:7">
      <c r="A38" s="8">
        <v>42639</v>
      </c>
      <c r="B38" s="48">
        <v>79.779999000000004</v>
      </c>
      <c r="C38" s="48">
        <v>80.269997000000004</v>
      </c>
      <c r="D38" s="48">
        <v>79.389999000000003</v>
      </c>
      <c r="E38" s="48">
        <v>79.470000999999996</v>
      </c>
      <c r="F38" s="48">
        <v>77.565269000000001</v>
      </c>
      <c r="G38" s="48">
        <v>2351000</v>
      </c>
    </row>
    <row r="39" spans="1:7">
      <c r="A39" s="8">
        <v>42640</v>
      </c>
      <c r="B39" s="48">
        <v>79.019997000000004</v>
      </c>
      <c r="C39" s="48">
        <v>79.819999999999993</v>
      </c>
      <c r="D39" s="48">
        <v>78.919998000000007</v>
      </c>
      <c r="E39" s="48">
        <v>79.410004000000001</v>
      </c>
      <c r="F39" s="48">
        <v>77.506714000000002</v>
      </c>
      <c r="G39" s="48">
        <v>2274600</v>
      </c>
    </row>
    <row r="40" spans="1:7">
      <c r="A40" s="8">
        <v>42641</v>
      </c>
      <c r="B40" s="48">
        <v>79.730002999999996</v>
      </c>
      <c r="C40" s="48">
        <v>81.309997999999993</v>
      </c>
      <c r="D40" s="48">
        <v>79.300003000000004</v>
      </c>
      <c r="E40" s="48">
        <v>81.190002000000007</v>
      </c>
      <c r="F40" s="48">
        <v>79.244049000000004</v>
      </c>
      <c r="G40" s="48">
        <v>2954500</v>
      </c>
    </row>
    <row r="41" spans="1:7">
      <c r="A41" s="8">
        <v>42642</v>
      </c>
      <c r="B41" s="48">
        <v>81.050003000000004</v>
      </c>
      <c r="C41" s="48">
        <v>81.190002000000007</v>
      </c>
      <c r="D41" s="48">
        <v>78.860000999999997</v>
      </c>
      <c r="E41" s="48">
        <v>79.279999000000004</v>
      </c>
      <c r="F41" s="48">
        <v>77.379813999999996</v>
      </c>
      <c r="G41" s="48">
        <v>4121800</v>
      </c>
    </row>
    <row r="42" spans="1:7">
      <c r="A42" s="8">
        <v>42643</v>
      </c>
      <c r="B42" s="48">
        <v>79.919998000000007</v>
      </c>
      <c r="C42" s="48">
        <v>80.959998999999996</v>
      </c>
      <c r="D42" s="48">
        <v>79.550003000000004</v>
      </c>
      <c r="E42" s="48">
        <v>80.550003000000004</v>
      </c>
      <c r="F42" s="48">
        <v>78.619377</v>
      </c>
      <c r="G42" s="48">
        <v>2819900</v>
      </c>
    </row>
    <row r="43" spans="1:7">
      <c r="A43" s="8">
        <v>42646</v>
      </c>
      <c r="B43" s="48">
        <v>80.419998000000007</v>
      </c>
      <c r="C43" s="48">
        <v>80.769997000000004</v>
      </c>
      <c r="D43" s="48">
        <v>79.809997999999993</v>
      </c>
      <c r="E43" s="48">
        <v>80.410004000000001</v>
      </c>
      <c r="F43" s="48">
        <v>78.482742000000002</v>
      </c>
      <c r="G43" s="48">
        <v>1702800</v>
      </c>
    </row>
    <row r="44" spans="1:7">
      <c r="A44" s="8">
        <v>42647</v>
      </c>
      <c r="B44" s="48">
        <v>80.339995999999999</v>
      </c>
      <c r="C44" s="48">
        <v>81.269997000000004</v>
      </c>
      <c r="D44" s="48">
        <v>79.739998</v>
      </c>
      <c r="E44" s="48">
        <v>79.819999999999993</v>
      </c>
      <c r="F44" s="48">
        <v>77.906875999999997</v>
      </c>
      <c r="G44" s="48">
        <v>1985400</v>
      </c>
    </row>
    <row r="45" spans="1:7">
      <c r="A45" s="8">
        <v>42648</v>
      </c>
      <c r="B45" s="48">
        <v>80.589995999999999</v>
      </c>
      <c r="C45" s="48">
        <v>81.410004000000001</v>
      </c>
      <c r="D45" s="48">
        <v>80.360000999999997</v>
      </c>
      <c r="E45" s="48">
        <v>81.089995999999999</v>
      </c>
      <c r="F45" s="48">
        <v>79.146431000000007</v>
      </c>
      <c r="G45" s="48">
        <v>2358100</v>
      </c>
    </row>
    <row r="46" spans="1:7">
      <c r="A46" s="8">
        <v>42649</v>
      </c>
      <c r="B46" s="48">
        <v>81.180000000000007</v>
      </c>
      <c r="C46" s="48">
        <v>81.5</v>
      </c>
      <c r="D46" s="48">
        <v>80.040001000000004</v>
      </c>
      <c r="E46" s="48">
        <v>80.769997000000004</v>
      </c>
      <c r="F46" s="48">
        <v>78.834098999999995</v>
      </c>
      <c r="G46" s="48">
        <v>1828800</v>
      </c>
    </row>
    <row r="47" spans="1:7">
      <c r="A47" s="8">
        <v>42650</v>
      </c>
      <c r="B47" s="48">
        <v>81</v>
      </c>
      <c r="C47" s="48">
        <v>81.069999999999993</v>
      </c>
      <c r="D47" s="48">
        <v>80</v>
      </c>
      <c r="E47" s="48">
        <v>80.389999000000003</v>
      </c>
      <c r="F47" s="48">
        <v>78.463218999999995</v>
      </c>
      <c r="G47" s="48">
        <v>1614700</v>
      </c>
    </row>
    <row r="48" spans="1:7">
      <c r="A48" s="8">
        <v>42653</v>
      </c>
      <c r="B48" s="48">
        <v>80.860000999999997</v>
      </c>
      <c r="C48" s="48">
        <v>81.440002000000007</v>
      </c>
      <c r="D48" s="48">
        <v>80.800003000000004</v>
      </c>
      <c r="E48" s="48">
        <v>81.300003000000004</v>
      </c>
      <c r="F48" s="48">
        <v>79.351410000000001</v>
      </c>
      <c r="G48" s="48">
        <v>1338500</v>
      </c>
    </row>
    <row r="49" spans="1:7">
      <c r="A49" s="8">
        <v>42654</v>
      </c>
      <c r="B49" s="48">
        <v>81.239998</v>
      </c>
      <c r="C49" s="48">
        <v>81.339995999999999</v>
      </c>
      <c r="D49" s="48">
        <v>80.180000000000007</v>
      </c>
      <c r="E49" s="48">
        <v>80.559997999999993</v>
      </c>
      <c r="F49" s="48">
        <v>78.629135000000005</v>
      </c>
      <c r="G49" s="48">
        <v>1581600</v>
      </c>
    </row>
    <row r="50" spans="1:7">
      <c r="A50" s="8">
        <v>42655</v>
      </c>
      <c r="B50" s="48">
        <v>80.559997999999993</v>
      </c>
      <c r="C50" s="48">
        <v>80.559997999999993</v>
      </c>
      <c r="D50" s="48">
        <v>79.510002</v>
      </c>
      <c r="E50" s="48">
        <v>79.809997999999993</v>
      </c>
      <c r="F50" s="48">
        <v>77.897118000000006</v>
      </c>
      <c r="G50" s="48">
        <v>1664600</v>
      </c>
    </row>
    <row r="51" spans="1:7">
      <c r="A51" s="8">
        <v>42656</v>
      </c>
      <c r="B51" s="48">
        <v>79.180000000000007</v>
      </c>
      <c r="C51" s="48">
        <v>79.459998999999996</v>
      </c>
      <c r="D51" s="48">
        <v>78.059997999999993</v>
      </c>
      <c r="E51" s="48">
        <v>79.150002000000001</v>
      </c>
      <c r="F51" s="48">
        <v>77.252937000000003</v>
      </c>
      <c r="G51" s="48">
        <v>2185300</v>
      </c>
    </row>
    <row r="52" spans="1:7">
      <c r="A52" s="8">
        <v>42657</v>
      </c>
      <c r="B52" s="48">
        <v>79.739998</v>
      </c>
      <c r="C52" s="48">
        <v>80.120002999999997</v>
      </c>
      <c r="D52" s="48">
        <v>79.209998999999996</v>
      </c>
      <c r="E52" s="48">
        <v>79.309997999999993</v>
      </c>
      <c r="F52" s="48">
        <v>77.409103000000002</v>
      </c>
      <c r="G52" s="48">
        <v>1420800</v>
      </c>
    </row>
    <row r="53" spans="1:7">
      <c r="A53" s="8">
        <v>42660</v>
      </c>
      <c r="B53" s="48">
        <v>79.309997999999993</v>
      </c>
      <c r="C53" s="48">
        <v>79.720000999999996</v>
      </c>
      <c r="D53" s="48">
        <v>78.75</v>
      </c>
      <c r="E53" s="48">
        <v>79.139999000000003</v>
      </c>
      <c r="F53" s="48">
        <v>77.243172000000001</v>
      </c>
      <c r="G53" s="48">
        <v>2397000</v>
      </c>
    </row>
    <row r="54" spans="1:7">
      <c r="A54" s="8">
        <v>42661</v>
      </c>
      <c r="B54" s="48">
        <v>79.730002999999996</v>
      </c>
      <c r="C54" s="48">
        <v>79.989998</v>
      </c>
      <c r="D54" s="48">
        <v>79.300003000000004</v>
      </c>
      <c r="E54" s="48">
        <v>79.589995999999999</v>
      </c>
      <c r="F54" s="48">
        <v>77.682388000000003</v>
      </c>
      <c r="G54" s="48">
        <v>1339300</v>
      </c>
    </row>
    <row r="55" spans="1:7">
      <c r="A55" s="8">
        <v>42662</v>
      </c>
      <c r="B55" s="48">
        <v>79.910004000000001</v>
      </c>
      <c r="C55" s="48">
        <v>80.110000999999997</v>
      </c>
      <c r="D55" s="48">
        <v>79.449996999999996</v>
      </c>
      <c r="E55" s="48">
        <v>79.669998000000007</v>
      </c>
      <c r="F55" s="48">
        <v>77.760475</v>
      </c>
      <c r="G55" s="48">
        <v>1737400</v>
      </c>
    </row>
    <row r="56" spans="1:7">
      <c r="A56" s="8">
        <v>42663</v>
      </c>
      <c r="B56" s="48">
        <v>79.400002000000001</v>
      </c>
      <c r="C56" s="48">
        <v>79.919998000000007</v>
      </c>
      <c r="D56" s="48">
        <v>78.910004000000001</v>
      </c>
      <c r="E56" s="48">
        <v>79.739998</v>
      </c>
      <c r="F56" s="48">
        <v>77.828795999999997</v>
      </c>
      <c r="G56" s="48">
        <v>1407300</v>
      </c>
    </row>
    <row r="57" spans="1:7">
      <c r="A57" s="8">
        <v>42664</v>
      </c>
      <c r="B57" s="48">
        <v>79.209998999999996</v>
      </c>
      <c r="C57" s="48">
        <v>80.430000000000007</v>
      </c>
      <c r="D57" s="48">
        <v>78.800003000000004</v>
      </c>
      <c r="E57" s="48">
        <v>80.349997999999999</v>
      </c>
      <c r="F57" s="48">
        <v>78.424171000000001</v>
      </c>
      <c r="G57" s="48">
        <v>2070800</v>
      </c>
    </row>
    <row r="58" spans="1:7">
      <c r="A58" s="8">
        <v>42667</v>
      </c>
      <c r="B58" s="48">
        <v>80.529999000000004</v>
      </c>
      <c r="C58" s="48">
        <v>81.029999000000004</v>
      </c>
      <c r="D58" s="48">
        <v>79.870002999999997</v>
      </c>
      <c r="E58" s="48">
        <v>80.589995999999999</v>
      </c>
      <c r="F58" s="48">
        <v>78.658423999999997</v>
      </c>
      <c r="G58" s="48">
        <v>1490300</v>
      </c>
    </row>
    <row r="59" spans="1:7">
      <c r="A59" s="8">
        <v>42668</v>
      </c>
      <c r="B59" s="48">
        <v>80.290001000000004</v>
      </c>
      <c r="C59" s="48">
        <v>81.080001999999993</v>
      </c>
      <c r="D59" s="48">
        <v>79.940002000000007</v>
      </c>
      <c r="E59" s="48">
        <v>80.760002</v>
      </c>
      <c r="F59" s="48">
        <v>78.824355999999995</v>
      </c>
      <c r="G59" s="48">
        <v>2263300</v>
      </c>
    </row>
    <row r="60" spans="1:7">
      <c r="A60" s="8">
        <v>42669</v>
      </c>
      <c r="B60" s="48">
        <v>80.279999000000004</v>
      </c>
      <c r="C60" s="48">
        <v>81.510002</v>
      </c>
      <c r="D60" s="48">
        <v>80.110000999999997</v>
      </c>
      <c r="E60" s="48">
        <v>81.059997999999993</v>
      </c>
      <c r="F60" s="48">
        <v>79.117157000000006</v>
      </c>
      <c r="G60" s="48">
        <v>2064900</v>
      </c>
    </row>
    <row r="61" spans="1:7">
      <c r="A61" s="8">
        <v>42670</v>
      </c>
      <c r="B61" s="48">
        <v>81.120002999999997</v>
      </c>
      <c r="C61" s="48">
        <v>81.260002</v>
      </c>
      <c r="D61" s="48">
        <v>79.860000999999997</v>
      </c>
      <c r="E61" s="48">
        <v>79.989998</v>
      </c>
      <c r="F61" s="48">
        <v>78.072806999999997</v>
      </c>
      <c r="G61" s="48">
        <v>2434400</v>
      </c>
    </row>
    <row r="62" spans="1:7">
      <c r="A62" s="8">
        <v>42671</v>
      </c>
      <c r="B62" s="48">
        <v>79.230002999999996</v>
      </c>
      <c r="C62" s="48">
        <v>81.760002</v>
      </c>
      <c r="D62" s="48">
        <v>79</v>
      </c>
      <c r="E62" s="48">
        <v>80.129997000000003</v>
      </c>
      <c r="F62" s="48">
        <v>78.209441999999996</v>
      </c>
      <c r="G62" s="48">
        <v>2977400</v>
      </c>
    </row>
    <row r="63" spans="1:7">
      <c r="A63" s="8">
        <v>42674</v>
      </c>
      <c r="B63" s="48">
        <v>80.199996999999996</v>
      </c>
      <c r="C63" s="48">
        <v>81.989998</v>
      </c>
      <c r="D63" s="48">
        <v>80.019997000000004</v>
      </c>
      <c r="E63" s="48">
        <v>81.150002000000001</v>
      </c>
      <c r="F63" s="48">
        <v>79.205001999999993</v>
      </c>
      <c r="G63" s="48">
        <v>2819800</v>
      </c>
    </row>
    <row r="64" spans="1:7">
      <c r="A64" s="8">
        <v>42675</v>
      </c>
      <c r="B64" s="48">
        <v>82.349997999999999</v>
      </c>
      <c r="C64" s="48">
        <v>83.209998999999996</v>
      </c>
      <c r="D64" s="48">
        <v>79.470000999999996</v>
      </c>
      <c r="E64" s="48">
        <v>80.25</v>
      </c>
      <c r="F64" s="48">
        <v>78.326569000000006</v>
      </c>
      <c r="G64" s="48">
        <v>4350600</v>
      </c>
    </row>
    <row r="65" spans="1:7">
      <c r="A65" s="8">
        <v>42676</v>
      </c>
      <c r="B65" s="48">
        <v>79.5</v>
      </c>
      <c r="C65" s="48">
        <v>79.809997999999993</v>
      </c>
      <c r="D65" s="48">
        <v>78.010002</v>
      </c>
      <c r="E65" s="48">
        <v>78.339995999999999</v>
      </c>
      <c r="F65" s="48">
        <v>76.462349000000003</v>
      </c>
      <c r="G65" s="48">
        <v>2958400</v>
      </c>
    </row>
    <row r="66" spans="1:7">
      <c r="A66" s="8">
        <v>42677</v>
      </c>
      <c r="B66" s="48">
        <v>78.589995999999999</v>
      </c>
      <c r="C66" s="48">
        <v>79.800003000000004</v>
      </c>
      <c r="D66" s="48">
        <v>77.660004000000001</v>
      </c>
      <c r="E66" s="48">
        <v>79.080001999999993</v>
      </c>
      <c r="F66" s="48">
        <v>77.184616000000005</v>
      </c>
      <c r="G66" s="48">
        <v>2530700</v>
      </c>
    </row>
    <row r="67" spans="1:7">
      <c r="A67" s="8">
        <v>42678</v>
      </c>
      <c r="B67" s="48">
        <v>78.879997000000003</v>
      </c>
      <c r="C67" s="48">
        <v>79.550003000000004</v>
      </c>
      <c r="D67" s="48">
        <v>78.260002</v>
      </c>
      <c r="E67" s="48">
        <v>78.599997999999999</v>
      </c>
      <c r="F67" s="48">
        <v>76.716117999999994</v>
      </c>
      <c r="G67" s="48">
        <v>1568500</v>
      </c>
    </row>
    <row r="68" spans="1:7">
      <c r="A68" s="8">
        <v>42681</v>
      </c>
      <c r="B68" s="48">
        <v>79.620002999999997</v>
      </c>
      <c r="C68" s="48">
        <v>80.230002999999996</v>
      </c>
      <c r="D68" s="48">
        <v>79.519997000000004</v>
      </c>
      <c r="E68" s="48">
        <v>79.930000000000007</v>
      </c>
      <c r="F68" s="48">
        <v>78.014235999999997</v>
      </c>
      <c r="G68" s="48">
        <v>2051400</v>
      </c>
    </row>
    <row r="69" spans="1:7">
      <c r="A69" s="8">
        <v>42682</v>
      </c>
      <c r="B69" s="48">
        <v>79.720000999999996</v>
      </c>
      <c r="C69" s="48">
        <v>80.730002999999996</v>
      </c>
      <c r="D69" s="48">
        <v>79.610000999999997</v>
      </c>
      <c r="E69" s="48">
        <v>79.889999000000003</v>
      </c>
      <c r="F69" s="48">
        <v>77.975204000000005</v>
      </c>
      <c r="G69" s="48">
        <v>1617300</v>
      </c>
    </row>
    <row r="70" spans="1:7">
      <c r="A70" s="8">
        <v>42683</v>
      </c>
      <c r="B70" s="48">
        <v>79.290001000000004</v>
      </c>
      <c r="C70" s="48">
        <v>83.160004000000001</v>
      </c>
      <c r="D70" s="48">
        <v>78.930000000000007</v>
      </c>
      <c r="E70" s="48">
        <v>82.449996999999996</v>
      </c>
      <c r="F70" s="48">
        <v>80.473838999999998</v>
      </c>
      <c r="G70" s="48">
        <v>4490400</v>
      </c>
    </row>
    <row r="71" spans="1:7">
      <c r="A71" s="8">
        <v>42684</v>
      </c>
      <c r="B71" s="48">
        <v>82.339995999999999</v>
      </c>
      <c r="C71" s="48">
        <v>83.760002</v>
      </c>
      <c r="D71" s="48">
        <v>82.190002000000007</v>
      </c>
      <c r="E71" s="48">
        <v>83.089995999999999</v>
      </c>
      <c r="F71" s="48">
        <v>81.098495</v>
      </c>
      <c r="G71" s="48">
        <v>3188500</v>
      </c>
    </row>
    <row r="72" spans="1:7">
      <c r="A72" s="8">
        <v>42685</v>
      </c>
      <c r="B72" s="48">
        <v>82.900002000000001</v>
      </c>
      <c r="C72" s="48">
        <v>83.089995999999999</v>
      </c>
      <c r="D72" s="48">
        <v>81.870002999999997</v>
      </c>
      <c r="E72" s="48">
        <v>82.220000999999996</v>
      </c>
      <c r="F72" s="48">
        <v>80.249352000000002</v>
      </c>
      <c r="G72" s="48">
        <v>2185500</v>
      </c>
    </row>
    <row r="73" spans="1:7">
      <c r="A73" s="8">
        <v>42688</v>
      </c>
      <c r="B73" s="48">
        <v>82.220000999999996</v>
      </c>
      <c r="C73" s="48">
        <v>83.5</v>
      </c>
      <c r="D73" s="48">
        <v>82.029999000000004</v>
      </c>
      <c r="E73" s="48">
        <v>83.360000999999997</v>
      </c>
      <c r="F73" s="48">
        <v>81.362037999999998</v>
      </c>
      <c r="G73" s="48">
        <v>2602400</v>
      </c>
    </row>
    <row r="74" spans="1:7">
      <c r="A74" s="8">
        <v>42689</v>
      </c>
      <c r="B74" s="48">
        <v>83.360000999999997</v>
      </c>
      <c r="C74" s="48">
        <v>83.779999000000004</v>
      </c>
      <c r="D74" s="48">
        <v>82.5</v>
      </c>
      <c r="E74" s="48">
        <v>83.699996999999996</v>
      </c>
      <c r="F74" s="48">
        <v>82.315994000000003</v>
      </c>
      <c r="G74" s="48">
        <v>2991100</v>
      </c>
    </row>
    <row r="75" spans="1:7">
      <c r="A75" s="8">
        <v>42690</v>
      </c>
      <c r="B75" s="48">
        <v>83.650002000000001</v>
      </c>
      <c r="C75" s="48">
        <v>83.82</v>
      </c>
      <c r="D75" s="48">
        <v>82.779999000000004</v>
      </c>
      <c r="E75" s="48">
        <v>83</v>
      </c>
      <c r="F75" s="48">
        <v>81.627562999999995</v>
      </c>
      <c r="G75" s="48">
        <v>1601300</v>
      </c>
    </row>
    <row r="76" spans="1:7">
      <c r="A76" s="8">
        <v>42691</v>
      </c>
      <c r="B76" s="48">
        <v>83.720000999999996</v>
      </c>
      <c r="C76" s="48">
        <v>84.610000999999997</v>
      </c>
      <c r="D76" s="48">
        <v>83.300003000000004</v>
      </c>
      <c r="E76" s="48">
        <v>83.830001999999993</v>
      </c>
      <c r="F76" s="48">
        <v>82.443848000000003</v>
      </c>
      <c r="G76" s="48">
        <v>2294800</v>
      </c>
    </row>
    <row r="77" spans="1:7">
      <c r="A77" s="8">
        <v>42692</v>
      </c>
      <c r="B77" s="48">
        <v>83.889999000000003</v>
      </c>
      <c r="C77" s="48">
        <v>84.18</v>
      </c>
      <c r="D77" s="48">
        <v>83.529999000000004</v>
      </c>
      <c r="E77" s="48">
        <v>83.639999000000003</v>
      </c>
      <c r="F77" s="48">
        <v>82.256980999999996</v>
      </c>
      <c r="G77" s="48">
        <v>2220300</v>
      </c>
    </row>
    <row r="78" spans="1:7">
      <c r="A78" s="8">
        <v>42695</v>
      </c>
      <c r="B78" s="48">
        <v>84.480002999999996</v>
      </c>
      <c r="C78" s="48">
        <v>84.93</v>
      </c>
      <c r="D78" s="48">
        <v>83.970000999999996</v>
      </c>
      <c r="E78" s="48">
        <v>84.860000999999997</v>
      </c>
      <c r="F78" s="48">
        <v>83.456810000000004</v>
      </c>
      <c r="G78" s="48">
        <v>2118400</v>
      </c>
    </row>
    <row r="79" spans="1:7">
      <c r="A79" s="8">
        <v>42696</v>
      </c>
      <c r="B79" s="48">
        <v>84.959998999999996</v>
      </c>
      <c r="C79" s="48">
        <v>85.629997000000003</v>
      </c>
      <c r="D79" s="48">
        <v>84.169998000000007</v>
      </c>
      <c r="E79" s="48">
        <v>84.879997000000003</v>
      </c>
      <c r="F79" s="48">
        <v>83.476478999999998</v>
      </c>
      <c r="G79" s="48">
        <v>2853900</v>
      </c>
    </row>
    <row r="80" spans="1:7">
      <c r="A80" s="8">
        <v>42697</v>
      </c>
      <c r="B80" s="48">
        <v>84.839995999999999</v>
      </c>
      <c r="C80" s="48">
        <v>85.599997999999999</v>
      </c>
      <c r="D80" s="48">
        <v>84.480002999999996</v>
      </c>
      <c r="E80" s="48">
        <v>85.059997999999993</v>
      </c>
      <c r="F80" s="48">
        <v>83.653503000000001</v>
      </c>
      <c r="G80" s="48">
        <v>2681300</v>
      </c>
    </row>
    <row r="81" spans="1:7">
      <c r="A81" s="8">
        <v>42699</v>
      </c>
      <c r="B81" s="48">
        <v>84.82</v>
      </c>
      <c r="C81" s="48">
        <v>84.919998000000007</v>
      </c>
      <c r="D81" s="48">
        <v>84.510002</v>
      </c>
      <c r="E81" s="48">
        <v>84.889999000000003</v>
      </c>
      <c r="F81" s="48">
        <v>83.486312999999996</v>
      </c>
      <c r="G81" s="48">
        <v>972200</v>
      </c>
    </row>
    <row r="82" spans="1:7">
      <c r="A82" s="8">
        <v>42702</v>
      </c>
      <c r="B82" s="48">
        <v>84.800003000000004</v>
      </c>
      <c r="C82" s="48">
        <v>85.029999000000004</v>
      </c>
      <c r="D82" s="48">
        <v>84.019997000000004</v>
      </c>
      <c r="E82" s="48">
        <v>84.089995999999999</v>
      </c>
      <c r="F82" s="48">
        <v>82.699539000000001</v>
      </c>
      <c r="G82" s="48">
        <v>3389300</v>
      </c>
    </row>
    <row r="83" spans="1:7">
      <c r="A83" s="8">
        <v>42703</v>
      </c>
      <c r="B83" s="48">
        <v>83.360000999999997</v>
      </c>
      <c r="C83" s="48">
        <v>83.5</v>
      </c>
      <c r="D83" s="48">
        <v>82.300003000000004</v>
      </c>
      <c r="E83" s="48">
        <v>82.389999000000003</v>
      </c>
      <c r="F83" s="48">
        <v>81.027648999999997</v>
      </c>
      <c r="G83" s="48">
        <v>2150500</v>
      </c>
    </row>
    <row r="84" spans="1:7">
      <c r="A84" s="8">
        <v>42704</v>
      </c>
      <c r="B84" s="48">
        <v>83.099997999999999</v>
      </c>
      <c r="C84" s="48">
        <v>83.809997999999993</v>
      </c>
      <c r="D84" s="48">
        <v>82.330001999999993</v>
      </c>
      <c r="E84" s="48">
        <v>83.080001999999993</v>
      </c>
      <c r="F84" s="48">
        <v>81.706244999999996</v>
      </c>
      <c r="G84" s="48">
        <v>4999400</v>
      </c>
    </row>
    <row r="85" spans="1:7">
      <c r="A85" s="8">
        <v>42705</v>
      </c>
      <c r="B85" s="48">
        <v>83.919998000000007</v>
      </c>
      <c r="C85" s="48">
        <v>85.800003000000004</v>
      </c>
      <c r="D85" s="48">
        <v>83.599997999999999</v>
      </c>
      <c r="E85" s="48">
        <v>84.980002999999996</v>
      </c>
      <c r="F85" s="48">
        <v>83.574837000000002</v>
      </c>
      <c r="G85" s="48">
        <v>3535500</v>
      </c>
    </row>
    <row r="86" spans="1:7">
      <c r="A86" s="8">
        <v>42706</v>
      </c>
      <c r="B86" s="48">
        <v>84.75</v>
      </c>
      <c r="C86" s="48">
        <v>85.699996999999996</v>
      </c>
      <c r="D86" s="48">
        <v>84.699996999999996</v>
      </c>
      <c r="E86" s="48">
        <v>84.879997000000003</v>
      </c>
      <c r="F86" s="48">
        <v>83.476478999999998</v>
      </c>
      <c r="G86" s="48">
        <v>2104400</v>
      </c>
    </row>
    <row r="87" spans="1:7">
      <c r="A87" s="8">
        <v>42709</v>
      </c>
      <c r="B87" s="48">
        <v>85.379997000000003</v>
      </c>
      <c r="C87" s="48">
        <v>85.889999000000003</v>
      </c>
      <c r="D87" s="48">
        <v>84.889999000000003</v>
      </c>
      <c r="E87" s="48">
        <v>85.440002000000007</v>
      </c>
      <c r="F87" s="48">
        <v>84.027221999999995</v>
      </c>
      <c r="G87" s="48">
        <v>2811300</v>
      </c>
    </row>
    <row r="88" spans="1:7">
      <c r="A88" s="8">
        <v>42710</v>
      </c>
      <c r="B88" s="48">
        <v>85.129997000000003</v>
      </c>
      <c r="C88" s="48">
        <v>85.43</v>
      </c>
      <c r="D88" s="48">
        <v>84.559997999999993</v>
      </c>
      <c r="E88" s="48">
        <v>84.910004000000001</v>
      </c>
      <c r="F88" s="48">
        <v>83.505989</v>
      </c>
      <c r="G88" s="48">
        <v>2564200</v>
      </c>
    </row>
    <row r="89" spans="1:7">
      <c r="A89" s="8">
        <v>42711</v>
      </c>
      <c r="B89" s="48">
        <v>85.080001999999993</v>
      </c>
      <c r="C89" s="48">
        <v>87.099997999999999</v>
      </c>
      <c r="D89" s="48">
        <v>84.940002000000007</v>
      </c>
      <c r="E89" s="48">
        <v>87.010002</v>
      </c>
      <c r="F89" s="48">
        <v>85.571258999999998</v>
      </c>
      <c r="G89" s="48">
        <v>2687000</v>
      </c>
    </row>
    <row r="90" spans="1:7">
      <c r="A90" s="8">
        <v>42712</v>
      </c>
      <c r="B90" s="48">
        <v>87.059997999999993</v>
      </c>
      <c r="C90" s="48">
        <v>87.970000999999996</v>
      </c>
      <c r="D90" s="48">
        <v>86.919998000000007</v>
      </c>
      <c r="E90" s="48">
        <v>87.629997000000003</v>
      </c>
      <c r="F90" s="48">
        <v>86.181006999999994</v>
      </c>
      <c r="G90" s="48">
        <v>2240700</v>
      </c>
    </row>
    <row r="91" spans="1:7">
      <c r="A91" s="8">
        <v>42713</v>
      </c>
      <c r="B91" s="48">
        <v>87.690002000000007</v>
      </c>
      <c r="C91" s="48">
        <v>87.690002000000007</v>
      </c>
      <c r="D91" s="48">
        <v>86.860000999999997</v>
      </c>
      <c r="E91" s="48">
        <v>87.160004000000001</v>
      </c>
      <c r="F91" s="48">
        <v>85.718788000000004</v>
      </c>
      <c r="G91" s="48">
        <v>1513000</v>
      </c>
    </row>
    <row r="92" spans="1:7">
      <c r="A92" s="8">
        <v>42716</v>
      </c>
      <c r="B92" s="48">
        <v>88</v>
      </c>
      <c r="C92" s="48">
        <v>88.480002999999996</v>
      </c>
      <c r="D92" s="48">
        <v>86.730002999999996</v>
      </c>
      <c r="E92" s="48">
        <v>87.300003000000004</v>
      </c>
      <c r="F92" s="48">
        <v>85.856468000000007</v>
      </c>
      <c r="G92" s="48">
        <v>1844200</v>
      </c>
    </row>
    <row r="93" spans="1:7">
      <c r="A93" s="8">
        <v>42717</v>
      </c>
      <c r="B93" s="48">
        <v>87.739998</v>
      </c>
      <c r="C93" s="48">
        <v>88.870002999999997</v>
      </c>
      <c r="D93" s="48">
        <v>87.330001999999993</v>
      </c>
      <c r="E93" s="48">
        <v>88.169998000000007</v>
      </c>
      <c r="F93" s="48">
        <v>86.712074000000001</v>
      </c>
      <c r="G93" s="48">
        <v>1976900</v>
      </c>
    </row>
    <row r="94" spans="1:7">
      <c r="A94" s="8">
        <v>42718</v>
      </c>
      <c r="B94" s="48">
        <v>87.650002000000001</v>
      </c>
      <c r="C94" s="48">
        <v>88.059997999999993</v>
      </c>
      <c r="D94" s="48">
        <v>86.349997999999999</v>
      </c>
      <c r="E94" s="48">
        <v>86.419998000000007</v>
      </c>
      <c r="F94" s="48">
        <v>84.991012999999995</v>
      </c>
      <c r="G94" s="48">
        <v>2667500</v>
      </c>
    </row>
    <row r="95" spans="1:7">
      <c r="A95" s="8">
        <v>42719</v>
      </c>
      <c r="B95" s="48">
        <v>86.120002999999997</v>
      </c>
      <c r="C95" s="48">
        <v>87.089995999999999</v>
      </c>
      <c r="D95" s="48">
        <v>85.93</v>
      </c>
      <c r="E95" s="48">
        <v>86.57</v>
      </c>
      <c r="F95" s="48">
        <v>85.138535000000005</v>
      </c>
      <c r="G95" s="48">
        <v>2133800</v>
      </c>
    </row>
    <row r="96" spans="1:7">
      <c r="A96" s="8">
        <v>42720</v>
      </c>
      <c r="B96" s="48">
        <v>86.800003000000004</v>
      </c>
      <c r="C96" s="48">
        <v>87.559997999999993</v>
      </c>
      <c r="D96" s="48">
        <v>86.540001000000004</v>
      </c>
      <c r="E96" s="48">
        <v>87.459998999999996</v>
      </c>
      <c r="F96" s="48">
        <v>86.013817000000003</v>
      </c>
      <c r="G96" s="48">
        <v>2295800</v>
      </c>
    </row>
    <row r="97" spans="1:7">
      <c r="A97" s="8">
        <v>42723</v>
      </c>
      <c r="B97" s="48">
        <v>87.190002000000007</v>
      </c>
      <c r="C97" s="48">
        <v>87.440002000000007</v>
      </c>
      <c r="D97" s="48">
        <v>86.849997999999999</v>
      </c>
      <c r="E97" s="48">
        <v>87.169998000000007</v>
      </c>
      <c r="F97" s="48">
        <v>85.728606999999997</v>
      </c>
      <c r="G97" s="48">
        <v>1516800</v>
      </c>
    </row>
    <row r="98" spans="1:7">
      <c r="A98" s="8">
        <v>42724</v>
      </c>
      <c r="B98" s="48">
        <v>87.379997000000003</v>
      </c>
      <c r="C98" s="48">
        <v>87.489998</v>
      </c>
      <c r="D98" s="48">
        <v>86.669998000000007</v>
      </c>
      <c r="E98" s="48">
        <v>86.940002000000007</v>
      </c>
      <c r="F98" s="48">
        <v>85.502426</v>
      </c>
      <c r="G98" s="48">
        <v>1483700</v>
      </c>
    </row>
    <row r="99" spans="1:7">
      <c r="A99" s="8">
        <v>42725</v>
      </c>
      <c r="B99" s="48">
        <v>87.110000999999997</v>
      </c>
      <c r="C99" s="48">
        <v>87.230002999999996</v>
      </c>
      <c r="D99" s="48">
        <v>86.559997999999993</v>
      </c>
      <c r="E99" s="48">
        <v>86.779999000000004</v>
      </c>
      <c r="F99" s="48">
        <v>85.345061999999999</v>
      </c>
      <c r="G99" s="48">
        <v>1512600</v>
      </c>
    </row>
    <row r="100" spans="1:7">
      <c r="A100" s="8">
        <v>42726</v>
      </c>
      <c r="B100" s="48">
        <v>86.699996999999996</v>
      </c>
      <c r="C100" s="48">
        <v>87.93</v>
      </c>
      <c r="D100" s="48">
        <v>86.440002000000007</v>
      </c>
      <c r="E100" s="48">
        <v>87.559997999999993</v>
      </c>
      <c r="F100" s="48">
        <v>86.112160000000003</v>
      </c>
      <c r="G100" s="48">
        <v>1456700</v>
      </c>
    </row>
    <row r="101" spans="1:7">
      <c r="A101" s="8">
        <v>42727</v>
      </c>
      <c r="B101" s="48">
        <v>87.279999000000004</v>
      </c>
      <c r="C101" s="48">
        <v>87.900002000000001</v>
      </c>
      <c r="D101" s="48">
        <v>87.279999000000004</v>
      </c>
      <c r="E101" s="48">
        <v>87.720000999999996</v>
      </c>
      <c r="F101" s="48">
        <v>86.269515999999996</v>
      </c>
      <c r="G101" s="48">
        <v>948800</v>
      </c>
    </row>
    <row r="102" spans="1:7">
      <c r="A102" s="8">
        <v>42731</v>
      </c>
      <c r="B102" s="48">
        <v>87.870002999999997</v>
      </c>
      <c r="C102" s="48">
        <v>88.139999000000003</v>
      </c>
      <c r="D102" s="48">
        <v>87.610000999999997</v>
      </c>
      <c r="E102" s="48">
        <v>87.739998</v>
      </c>
      <c r="F102" s="48">
        <v>86.289192</v>
      </c>
      <c r="G102" s="48">
        <v>926600</v>
      </c>
    </row>
    <row r="103" spans="1:7">
      <c r="A103" s="8">
        <v>42732</v>
      </c>
      <c r="B103" s="48">
        <v>87.730002999999996</v>
      </c>
      <c r="C103" s="48">
        <v>87.959998999999996</v>
      </c>
      <c r="D103" s="48">
        <v>87.029999000000004</v>
      </c>
      <c r="E103" s="48">
        <v>87.120002999999997</v>
      </c>
      <c r="F103" s="48">
        <v>85.679443000000006</v>
      </c>
      <c r="G103" s="48">
        <v>1359800</v>
      </c>
    </row>
    <row r="104" spans="1:7">
      <c r="A104" s="8">
        <v>42733</v>
      </c>
      <c r="B104" s="48">
        <v>87.010002</v>
      </c>
      <c r="C104" s="48">
        <v>87.489998</v>
      </c>
      <c r="D104" s="48">
        <v>86.360000999999997</v>
      </c>
      <c r="E104" s="48">
        <v>86.650002000000001</v>
      </c>
      <c r="F104" s="48">
        <v>85.217215999999993</v>
      </c>
      <c r="G104" s="48">
        <v>1035700</v>
      </c>
    </row>
    <row r="105" spans="1:7">
      <c r="A105" s="8">
        <v>42734</v>
      </c>
      <c r="B105" s="48">
        <v>86.650002000000001</v>
      </c>
      <c r="C105" s="48">
        <v>87.050003000000004</v>
      </c>
      <c r="D105" s="48">
        <v>86.010002</v>
      </c>
      <c r="E105" s="48">
        <v>86.410004000000001</v>
      </c>
      <c r="F105" s="48">
        <v>84.981185999999994</v>
      </c>
      <c r="G105" s="48">
        <v>1374800</v>
      </c>
    </row>
    <row r="106" spans="1:7">
      <c r="A106" s="8">
        <v>42738</v>
      </c>
      <c r="B106" s="48">
        <v>87.309997999999993</v>
      </c>
      <c r="C106" s="48">
        <v>87.919998000000007</v>
      </c>
      <c r="D106" s="48">
        <v>86.650002000000001</v>
      </c>
      <c r="E106" s="48">
        <v>86.790001000000004</v>
      </c>
      <c r="F106" s="48">
        <v>85.354896999999994</v>
      </c>
      <c r="G106" s="48">
        <v>2257900</v>
      </c>
    </row>
    <row r="107" spans="1:7">
      <c r="A107" s="8">
        <v>42739</v>
      </c>
      <c r="B107" s="48">
        <v>87.169998000000007</v>
      </c>
      <c r="C107" s="48">
        <v>88.260002</v>
      </c>
      <c r="D107" s="48">
        <v>87.080001999999993</v>
      </c>
      <c r="E107" s="48">
        <v>87.260002</v>
      </c>
      <c r="F107" s="48">
        <v>85.817131000000003</v>
      </c>
      <c r="G107" s="48">
        <v>2306900</v>
      </c>
    </row>
    <row r="108" spans="1:7">
      <c r="A108" s="8">
        <v>42740</v>
      </c>
      <c r="B108" s="48">
        <v>87.260002</v>
      </c>
      <c r="C108" s="48">
        <v>88.120002999999997</v>
      </c>
      <c r="D108" s="48">
        <v>86.660004000000001</v>
      </c>
      <c r="E108" s="48">
        <v>86.739998</v>
      </c>
      <c r="F108" s="48">
        <v>85.305724999999995</v>
      </c>
      <c r="G108" s="48">
        <v>2056300</v>
      </c>
    </row>
    <row r="109" spans="1:7">
      <c r="A109" s="8">
        <v>42741</v>
      </c>
      <c r="B109" s="48">
        <v>86.779999000000004</v>
      </c>
      <c r="C109" s="48">
        <v>86.970000999999996</v>
      </c>
      <c r="D109" s="48">
        <v>85.279999000000004</v>
      </c>
      <c r="E109" s="48">
        <v>85.400002000000001</v>
      </c>
      <c r="F109" s="48">
        <v>83.987885000000006</v>
      </c>
      <c r="G109" s="48">
        <v>1989400</v>
      </c>
    </row>
    <row r="110" spans="1:7">
      <c r="A110" s="8">
        <v>42744</v>
      </c>
      <c r="B110" s="48">
        <v>84.910004000000001</v>
      </c>
      <c r="C110" s="48">
        <v>84.910004000000001</v>
      </c>
      <c r="D110" s="48">
        <v>83.75</v>
      </c>
      <c r="E110" s="48">
        <v>84.019997000000004</v>
      </c>
      <c r="F110" s="48">
        <v>82.630699000000007</v>
      </c>
      <c r="G110" s="48">
        <v>2576300</v>
      </c>
    </row>
    <row r="111" spans="1:7">
      <c r="A111" s="8">
        <v>42745</v>
      </c>
      <c r="B111" s="48">
        <v>84</v>
      </c>
      <c r="C111" s="48">
        <v>85.18</v>
      </c>
      <c r="D111" s="48">
        <v>83.589995999999999</v>
      </c>
      <c r="E111" s="48">
        <v>83.760002</v>
      </c>
      <c r="F111" s="48">
        <v>82.375007999999994</v>
      </c>
      <c r="G111" s="48">
        <v>3697700</v>
      </c>
    </row>
    <row r="112" spans="1:7">
      <c r="A112" s="8">
        <v>42746</v>
      </c>
      <c r="B112" s="48">
        <v>83.910004000000001</v>
      </c>
      <c r="C112" s="48">
        <v>85.599997999999999</v>
      </c>
      <c r="D112" s="48">
        <v>83.800003000000004</v>
      </c>
      <c r="E112" s="48">
        <v>84.889999000000003</v>
      </c>
      <c r="F112" s="48">
        <v>83.486312999999996</v>
      </c>
      <c r="G112" s="48">
        <v>3543500</v>
      </c>
    </row>
    <row r="113" spans="1:7">
      <c r="A113" s="8">
        <v>42747</v>
      </c>
      <c r="B113" s="48">
        <v>85.089995999999999</v>
      </c>
      <c r="C113" s="48">
        <v>85.120002999999997</v>
      </c>
      <c r="D113" s="48">
        <v>83.510002</v>
      </c>
      <c r="E113" s="48">
        <v>84.339995999999999</v>
      </c>
      <c r="F113" s="48">
        <v>82.945412000000005</v>
      </c>
      <c r="G113" s="48">
        <v>2169400</v>
      </c>
    </row>
    <row r="114" spans="1:7">
      <c r="A114" s="8">
        <v>42748</v>
      </c>
      <c r="B114" s="48">
        <v>84.059997999999993</v>
      </c>
      <c r="C114" s="48">
        <v>84.160004000000001</v>
      </c>
      <c r="D114" s="48">
        <v>83.07</v>
      </c>
      <c r="E114" s="48">
        <v>83.290001000000004</v>
      </c>
      <c r="F114" s="48">
        <v>81.912773000000001</v>
      </c>
      <c r="G114" s="48">
        <v>2242900</v>
      </c>
    </row>
    <row r="115" spans="1:7">
      <c r="A115" s="8">
        <v>42752</v>
      </c>
      <c r="B115" s="48">
        <v>83.209998999999996</v>
      </c>
      <c r="C115" s="48">
        <v>84.650002000000001</v>
      </c>
      <c r="D115" s="48">
        <v>83.080001999999993</v>
      </c>
      <c r="E115" s="48">
        <v>83.559997999999993</v>
      </c>
      <c r="F115" s="48">
        <v>82.178307000000004</v>
      </c>
      <c r="G115" s="48">
        <v>2379700</v>
      </c>
    </row>
    <row r="116" spans="1:7">
      <c r="A116" s="8">
        <v>42753</v>
      </c>
      <c r="B116" s="48">
        <v>83.519997000000004</v>
      </c>
      <c r="C116" s="48">
        <v>84.510002</v>
      </c>
      <c r="D116" s="48">
        <v>83.5</v>
      </c>
      <c r="E116" s="48">
        <v>84.129997000000003</v>
      </c>
      <c r="F116" s="48">
        <v>82.738876000000005</v>
      </c>
      <c r="G116" s="48">
        <v>1967400</v>
      </c>
    </row>
    <row r="117" spans="1:7">
      <c r="A117" s="8">
        <v>42754</v>
      </c>
      <c r="B117" s="48">
        <v>83.949996999999996</v>
      </c>
      <c r="C117" s="48">
        <v>84.080001999999993</v>
      </c>
      <c r="D117" s="48">
        <v>82.68</v>
      </c>
      <c r="E117" s="48">
        <v>82.989998</v>
      </c>
      <c r="F117" s="48">
        <v>81.617737000000005</v>
      </c>
      <c r="G117" s="48">
        <v>1929600</v>
      </c>
    </row>
    <row r="118" spans="1:7">
      <c r="A118" s="8">
        <v>42755</v>
      </c>
      <c r="B118" s="48">
        <v>83.489998</v>
      </c>
      <c r="C118" s="48">
        <v>84.029999000000004</v>
      </c>
      <c r="D118" s="48">
        <v>82.580001999999993</v>
      </c>
      <c r="E118" s="48">
        <v>83.040001000000004</v>
      </c>
      <c r="F118" s="48">
        <v>81.666908000000006</v>
      </c>
      <c r="G118" s="48">
        <v>2068200</v>
      </c>
    </row>
    <row r="119" spans="1:7">
      <c r="A119" s="8">
        <v>42758</v>
      </c>
      <c r="B119" s="48">
        <v>83.279999000000004</v>
      </c>
      <c r="C119" s="48">
        <v>83.370002999999997</v>
      </c>
      <c r="D119" s="48">
        <v>82.019997000000004</v>
      </c>
      <c r="E119" s="48">
        <v>82.199996999999996</v>
      </c>
      <c r="F119" s="48">
        <v>80.840789999999998</v>
      </c>
      <c r="G119" s="48">
        <v>2033700</v>
      </c>
    </row>
    <row r="120" spans="1:7">
      <c r="A120" s="8">
        <v>42759</v>
      </c>
      <c r="B120" s="48">
        <v>82.639999000000003</v>
      </c>
      <c r="C120" s="48">
        <v>84.459998999999996</v>
      </c>
      <c r="D120" s="48">
        <v>82.550003000000004</v>
      </c>
      <c r="E120" s="48">
        <v>84.190002000000007</v>
      </c>
      <c r="F120" s="48">
        <v>82.797889999999995</v>
      </c>
      <c r="G120" s="48">
        <v>2398500</v>
      </c>
    </row>
    <row r="121" spans="1:7">
      <c r="A121" s="8">
        <v>42760</v>
      </c>
      <c r="B121" s="48">
        <v>84.709998999999996</v>
      </c>
      <c r="C121" s="48">
        <v>85.290001000000004</v>
      </c>
      <c r="D121" s="48">
        <v>84.470000999999996</v>
      </c>
      <c r="E121" s="48">
        <v>85</v>
      </c>
      <c r="F121" s="48">
        <v>83.594498000000002</v>
      </c>
      <c r="G121" s="48">
        <v>1707900</v>
      </c>
    </row>
    <row r="122" spans="1:7">
      <c r="A122" s="8">
        <v>42761</v>
      </c>
      <c r="B122" s="48">
        <v>85.18</v>
      </c>
      <c r="C122" s="48">
        <v>85.339995999999999</v>
      </c>
      <c r="D122" s="48">
        <v>84.029999000000004</v>
      </c>
      <c r="E122" s="48">
        <v>84.239998</v>
      </c>
      <c r="F122" s="48">
        <v>82.847060999999997</v>
      </c>
      <c r="G122" s="48">
        <v>1618200</v>
      </c>
    </row>
    <row r="123" spans="1:7">
      <c r="A123" s="8">
        <v>42762</v>
      </c>
      <c r="B123" s="48">
        <v>84.010002</v>
      </c>
      <c r="C123" s="48">
        <v>84.349997999999999</v>
      </c>
      <c r="D123" s="48">
        <v>82.5</v>
      </c>
      <c r="E123" s="48">
        <v>82.769997000000004</v>
      </c>
      <c r="F123" s="48">
        <v>81.401366999999993</v>
      </c>
      <c r="G123" s="48">
        <v>2099300</v>
      </c>
    </row>
    <row r="124" spans="1:7">
      <c r="A124" s="8">
        <v>42765</v>
      </c>
      <c r="B124" s="48">
        <v>82.5</v>
      </c>
      <c r="C124" s="48">
        <v>82.75</v>
      </c>
      <c r="D124" s="48">
        <v>81.690002000000007</v>
      </c>
      <c r="E124" s="48">
        <v>82.330001999999993</v>
      </c>
      <c r="F124" s="48">
        <v>80.968643</v>
      </c>
      <c r="G124" s="48">
        <v>2375000</v>
      </c>
    </row>
    <row r="125" spans="1:7">
      <c r="A125" s="8">
        <v>42766</v>
      </c>
      <c r="B125" s="48">
        <v>82</v>
      </c>
      <c r="C125" s="48">
        <v>82.370002999999997</v>
      </c>
      <c r="D125" s="48">
        <v>81.150002000000001</v>
      </c>
      <c r="E125" s="48">
        <v>81.620002999999997</v>
      </c>
      <c r="F125" s="48">
        <v>80.270386000000002</v>
      </c>
      <c r="G125" s="48">
        <v>2740200</v>
      </c>
    </row>
    <row r="126" spans="1:7">
      <c r="A126" s="8">
        <v>42767</v>
      </c>
      <c r="B126" s="48">
        <v>82.110000999999997</v>
      </c>
      <c r="C126" s="48">
        <v>82.32</v>
      </c>
      <c r="D126" s="48">
        <v>80.360000999999997</v>
      </c>
      <c r="E126" s="48">
        <v>80.75</v>
      </c>
      <c r="F126" s="48">
        <v>79.414771999999999</v>
      </c>
      <c r="G126" s="48">
        <v>3030200</v>
      </c>
    </row>
    <row r="127" spans="1:7">
      <c r="A127" s="8">
        <v>42768</v>
      </c>
      <c r="B127" s="48">
        <v>80.930000000000007</v>
      </c>
      <c r="C127" s="48">
        <v>81.260002</v>
      </c>
      <c r="D127" s="48">
        <v>80.230002999999996</v>
      </c>
      <c r="E127" s="48">
        <v>81.050003000000004</v>
      </c>
      <c r="F127" s="48">
        <v>79.709816000000004</v>
      </c>
      <c r="G127" s="48">
        <v>3386800</v>
      </c>
    </row>
    <row r="128" spans="1:7">
      <c r="A128" s="8">
        <v>42769</v>
      </c>
      <c r="B128" s="48">
        <v>80.5</v>
      </c>
      <c r="C128" s="48">
        <v>81.199996999999996</v>
      </c>
      <c r="D128" s="48">
        <v>78.819999999999993</v>
      </c>
      <c r="E128" s="48">
        <v>79.949996999999996</v>
      </c>
      <c r="F128" s="48">
        <v>78.627990999999994</v>
      </c>
      <c r="G128" s="48">
        <v>3672500</v>
      </c>
    </row>
    <row r="129" spans="1:7">
      <c r="A129" s="8">
        <v>42772</v>
      </c>
      <c r="B129" s="48">
        <v>80</v>
      </c>
      <c r="C129" s="48">
        <v>80.190002000000007</v>
      </c>
      <c r="D129" s="48">
        <v>79</v>
      </c>
      <c r="E129" s="48">
        <v>79.139999000000003</v>
      </c>
      <c r="F129" s="48">
        <v>77.831397999999993</v>
      </c>
      <c r="G129" s="48">
        <v>3016700</v>
      </c>
    </row>
    <row r="130" spans="1:7">
      <c r="A130" s="8">
        <v>42773</v>
      </c>
      <c r="B130" s="48">
        <v>79.099997999999999</v>
      </c>
      <c r="C130" s="48">
        <v>79.139999000000003</v>
      </c>
      <c r="D130" s="48">
        <v>77.809997999999993</v>
      </c>
      <c r="E130" s="48">
        <v>78.550003000000004</v>
      </c>
      <c r="F130" s="48">
        <v>77.251152000000005</v>
      </c>
      <c r="G130" s="48">
        <v>3255400</v>
      </c>
    </row>
    <row r="131" spans="1:7">
      <c r="A131" s="8">
        <v>42774</v>
      </c>
      <c r="B131" s="48">
        <v>78.25</v>
      </c>
      <c r="C131" s="48">
        <v>79.019997000000004</v>
      </c>
      <c r="D131" s="48">
        <v>77.809997999999993</v>
      </c>
      <c r="E131" s="48">
        <v>78.860000999999997</v>
      </c>
      <c r="F131" s="48">
        <v>77.556022999999996</v>
      </c>
      <c r="G131" s="48">
        <v>3042800</v>
      </c>
    </row>
    <row r="132" spans="1:7">
      <c r="A132" s="8">
        <v>42775</v>
      </c>
      <c r="B132" s="48">
        <v>78.860000999999997</v>
      </c>
      <c r="C132" s="48">
        <v>79.629997000000003</v>
      </c>
      <c r="D132" s="48">
        <v>78.860000999999997</v>
      </c>
      <c r="E132" s="48">
        <v>79.25</v>
      </c>
      <c r="F132" s="48">
        <v>77.939575000000005</v>
      </c>
      <c r="G132" s="48">
        <v>2596900</v>
      </c>
    </row>
    <row r="133" spans="1:7">
      <c r="A133" s="8">
        <v>42776</v>
      </c>
      <c r="B133" s="48">
        <v>79.419998000000007</v>
      </c>
      <c r="C133" s="48">
        <v>79.980002999999996</v>
      </c>
      <c r="D133" s="48">
        <v>79.379997000000003</v>
      </c>
      <c r="E133" s="48">
        <v>79.860000999999997</v>
      </c>
      <c r="F133" s="48">
        <v>78.539490000000001</v>
      </c>
      <c r="G133" s="48">
        <v>2030700</v>
      </c>
    </row>
    <row r="134" spans="1:7">
      <c r="A134" s="8">
        <v>42779</v>
      </c>
      <c r="B134" s="48">
        <v>79.860000999999997</v>
      </c>
      <c r="C134" s="48">
        <v>80.120002999999997</v>
      </c>
      <c r="D134" s="48">
        <v>79.569999999999993</v>
      </c>
      <c r="E134" s="48">
        <v>79.900002000000001</v>
      </c>
      <c r="F134" s="48">
        <v>78.578827000000004</v>
      </c>
      <c r="G134" s="48">
        <v>2111900</v>
      </c>
    </row>
    <row r="135" spans="1:7">
      <c r="A135" s="8">
        <v>42780</v>
      </c>
      <c r="B135" s="48">
        <v>79.980002999999996</v>
      </c>
      <c r="C135" s="48">
        <v>80.099997999999999</v>
      </c>
      <c r="D135" s="48">
        <v>79.150002000000001</v>
      </c>
      <c r="E135" s="48">
        <v>79.980002999999996</v>
      </c>
      <c r="F135" s="48">
        <v>78.657500999999996</v>
      </c>
      <c r="G135" s="48">
        <v>2543900</v>
      </c>
    </row>
    <row r="136" spans="1:7">
      <c r="A136" s="8">
        <v>42781</v>
      </c>
      <c r="B136" s="48">
        <v>79.730002999999996</v>
      </c>
      <c r="C136" s="48">
        <v>80.389999000000003</v>
      </c>
      <c r="D136" s="48">
        <v>79.660004000000001</v>
      </c>
      <c r="E136" s="48">
        <v>80.080001999999993</v>
      </c>
      <c r="F136" s="48">
        <v>78.755852000000004</v>
      </c>
      <c r="G136" s="48">
        <v>2272800</v>
      </c>
    </row>
    <row r="137" spans="1:7">
      <c r="A137" s="8">
        <v>42782</v>
      </c>
      <c r="B137" s="48">
        <v>79.599997999999999</v>
      </c>
      <c r="C137" s="48">
        <v>79.690002000000007</v>
      </c>
      <c r="D137" s="48">
        <v>78.400002000000001</v>
      </c>
      <c r="E137" s="48">
        <v>78.5</v>
      </c>
      <c r="F137" s="48">
        <v>77.814155999999997</v>
      </c>
      <c r="G137" s="48">
        <v>2939200</v>
      </c>
    </row>
    <row r="138" spans="1:7">
      <c r="A138" s="8">
        <v>42783</v>
      </c>
      <c r="B138" s="48">
        <v>78.489998</v>
      </c>
      <c r="C138" s="48">
        <v>79.239998</v>
      </c>
      <c r="D138" s="48">
        <v>78.349997999999999</v>
      </c>
      <c r="E138" s="48">
        <v>78.660004000000001</v>
      </c>
      <c r="F138" s="48">
        <v>77.972755000000006</v>
      </c>
      <c r="G138" s="48">
        <v>2219200</v>
      </c>
    </row>
    <row r="139" spans="1:7">
      <c r="A139" s="8">
        <v>42787</v>
      </c>
      <c r="B139" s="48">
        <v>79.080001999999993</v>
      </c>
      <c r="C139" s="48">
        <v>79.389999000000003</v>
      </c>
      <c r="D139" s="48">
        <v>78.760002</v>
      </c>
      <c r="E139" s="48">
        <v>79.029999000000004</v>
      </c>
      <c r="F139" s="48">
        <v>78.339523</v>
      </c>
      <c r="G139" s="48">
        <v>2833700</v>
      </c>
    </row>
    <row r="140" spans="1:7">
      <c r="A140" s="8">
        <v>42788</v>
      </c>
      <c r="B140" s="48">
        <v>79</v>
      </c>
      <c r="C140" s="48">
        <v>79</v>
      </c>
      <c r="D140" s="48">
        <v>78.220000999999996</v>
      </c>
      <c r="E140" s="48">
        <v>78.379997000000003</v>
      </c>
      <c r="F140" s="48">
        <v>77.695198000000005</v>
      </c>
      <c r="G140" s="48">
        <v>2017500</v>
      </c>
    </row>
    <row r="141" spans="1:7">
      <c r="A141" s="8">
        <v>42789</v>
      </c>
      <c r="B141" s="48">
        <v>79</v>
      </c>
      <c r="C141" s="48">
        <v>79.349997999999999</v>
      </c>
      <c r="D141" s="48">
        <v>78.360000999999997</v>
      </c>
      <c r="E141" s="48">
        <v>78.610000999999997</v>
      </c>
      <c r="F141" s="48">
        <v>77.923195000000007</v>
      </c>
      <c r="G141" s="48">
        <v>1864600</v>
      </c>
    </row>
    <row r="142" spans="1:7">
      <c r="A142" s="8">
        <v>42790</v>
      </c>
      <c r="B142" s="48">
        <v>78.389999000000003</v>
      </c>
      <c r="C142" s="48">
        <v>78.489998</v>
      </c>
      <c r="D142" s="48">
        <v>77.690002000000007</v>
      </c>
      <c r="E142" s="48">
        <v>78.029999000000004</v>
      </c>
      <c r="F142" s="48">
        <v>77.348258999999999</v>
      </c>
      <c r="G142" s="48">
        <v>2225500</v>
      </c>
    </row>
    <row r="143" spans="1:7">
      <c r="A143" s="8">
        <v>42793</v>
      </c>
      <c r="B143" s="48">
        <v>78.199996999999996</v>
      </c>
      <c r="C143" s="48">
        <v>79.190002000000007</v>
      </c>
      <c r="D143" s="48">
        <v>78</v>
      </c>
      <c r="E143" s="48">
        <v>78.860000999999997</v>
      </c>
      <c r="F143" s="48">
        <v>78.171004999999994</v>
      </c>
      <c r="G143" s="48">
        <v>2648400</v>
      </c>
    </row>
    <row r="144" spans="1:7">
      <c r="A144" s="8">
        <v>42794</v>
      </c>
      <c r="B144" s="48">
        <v>78.779999000000004</v>
      </c>
      <c r="C144" s="48">
        <v>79.139999000000003</v>
      </c>
      <c r="D144" s="48">
        <v>78.110000999999997</v>
      </c>
      <c r="E144" s="48">
        <v>78.190002000000007</v>
      </c>
      <c r="F144" s="48">
        <v>77.506866000000002</v>
      </c>
      <c r="G144" s="48">
        <v>3243100</v>
      </c>
    </row>
    <row r="145" spans="1:7">
      <c r="A145" s="8">
        <v>42795</v>
      </c>
      <c r="B145" s="48">
        <v>78.910004000000001</v>
      </c>
      <c r="C145" s="48">
        <v>80.029999000000004</v>
      </c>
      <c r="D145" s="48">
        <v>78.879997000000003</v>
      </c>
      <c r="E145" s="48">
        <v>79.370002999999997</v>
      </c>
      <c r="F145" s="48">
        <v>78.676552000000001</v>
      </c>
      <c r="G145" s="48">
        <v>3204500</v>
      </c>
    </row>
    <row r="146" spans="1:7">
      <c r="A146" s="8">
        <v>42796</v>
      </c>
      <c r="B146" s="48">
        <v>79.279999000000004</v>
      </c>
      <c r="C146" s="48">
        <v>79.349997999999999</v>
      </c>
      <c r="D146" s="48">
        <v>78.160004000000001</v>
      </c>
      <c r="E146" s="48">
        <v>78.330001999999993</v>
      </c>
      <c r="F146" s="48">
        <v>77.645638000000005</v>
      </c>
      <c r="G146" s="48">
        <v>2550400</v>
      </c>
    </row>
    <row r="147" spans="1:7">
      <c r="A147" s="8">
        <v>42797</v>
      </c>
      <c r="B147" s="48">
        <v>78.5</v>
      </c>
      <c r="C147" s="48">
        <v>79.029999000000004</v>
      </c>
      <c r="D147" s="48">
        <v>78.180000000000007</v>
      </c>
      <c r="E147" s="48">
        <v>78.339995999999999</v>
      </c>
      <c r="F147" s="48">
        <v>77.655547999999996</v>
      </c>
      <c r="G147" s="48">
        <v>1737700</v>
      </c>
    </row>
    <row r="148" spans="1:7">
      <c r="A148" s="8">
        <v>42800</v>
      </c>
      <c r="B148" s="48">
        <v>78.160004000000001</v>
      </c>
      <c r="C148" s="48">
        <v>78.889999000000003</v>
      </c>
      <c r="D148" s="48">
        <v>78.010002</v>
      </c>
      <c r="E148" s="48">
        <v>78.720000999999996</v>
      </c>
      <c r="F148" s="48">
        <v>78.032234000000003</v>
      </c>
      <c r="G148" s="48">
        <v>1848200</v>
      </c>
    </row>
    <row r="149" spans="1:7">
      <c r="A149" s="8">
        <v>42801</v>
      </c>
      <c r="B149" s="48">
        <v>78.610000999999997</v>
      </c>
      <c r="C149" s="48">
        <v>78.809997999999993</v>
      </c>
      <c r="D149" s="48">
        <v>77.389999000000003</v>
      </c>
      <c r="E149" s="48">
        <v>77.480002999999996</v>
      </c>
      <c r="F149" s="48">
        <v>76.803070000000005</v>
      </c>
      <c r="G149" s="48">
        <v>2679200</v>
      </c>
    </row>
    <row r="150" spans="1:7">
      <c r="A150" s="8">
        <v>42802</v>
      </c>
      <c r="B150" s="48">
        <v>77.610000999999997</v>
      </c>
      <c r="C150" s="48">
        <v>78.309997999999993</v>
      </c>
      <c r="D150" s="48">
        <v>77.129997000000003</v>
      </c>
      <c r="E150" s="48">
        <v>77.25</v>
      </c>
      <c r="F150" s="48">
        <v>76.575073000000003</v>
      </c>
      <c r="G150" s="48">
        <v>2817600</v>
      </c>
    </row>
    <row r="151" spans="1:7">
      <c r="A151" s="8">
        <v>42803</v>
      </c>
      <c r="B151" s="48">
        <v>77.019997000000004</v>
      </c>
      <c r="C151" s="48">
        <v>77.400002000000001</v>
      </c>
      <c r="D151" s="48">
        <v>76.279999000000004</v>
      </c>
      <c r="E151" s="48">
        <v>76.839995999999999</v>
      </c>
      <c r="F151" s="48">
        <v>76.168655000000001</v>
      </c>
      <c r="G151" s="48">
        <v>2684500</v>
      </c>
    </row>
    <row r="152" spans="1:7">
      <c r="A152" s="8">
        <v>42804</v>
      </c>
      <c r="B152" s="48">
        <v>77.180000000000007</v>
      </c>
      <c r="C152" s="48">
        <v>78.980002999999996</v>
      </c>
      <c r="D152" s="48">
        <v>76.589995999999999</v>
      </c>
      <c r="E152" s="48">
        <v>78.860000999999997</v>
      </c>
      <c r="F152" s="48">
        <v>78.171004999999994</v>
      </c>
      <c r="G152" s="48">
        <v>5038100</v>
      </c>
    </row>
    <row r="153" spans="1:7">
      <c r="A153" s="8">
        <v>42807</v>
      </c>
      <c r="B153" s="48">
        <v>78.910004000000001</v>
      </c>
      <c r="C153" s="48">
        <v>79.489998</v>
      </c>
      <c r="D153" s="48">
        <v>78.709998999999996</v>
      </c>
      <c r="E153" s="48">
        <v>79.010002</v>
      </c>
      <c r="F153" s="48">
        <v>78.319702000000007</v>
      </c>
      <c r="G153" s="48">
        <v>2178700</v>
      </c>
    </row>
    <row r="154" spans="1:7">
      <c r="A154" s="8">
        <v>42808</v>
      </c>
      <c r="B154" s="48">
        <v>78.5</v>
      </c>
      <c r="C154" s="48">
        <v>78.769997000000004</v>
      </c>
      <c r="D154" s="48">
        <v>78.160004000000001</v>
      </c>
      <c r="E154" s="48">
        <v>78.510002</v>
      </c>
      <c r="F154" s="48">
        <v>77.824066000000002</v>
      </c>
      <c r="G154" s="48">
        <v>2343400</v>
      </c>
    </row>
    <row r="155" spans="1:7">
      <c r="A155" s="8">
        <v>42809</v>
      </c>
      <c r="B155" s="48">
        <v>78.940002000000007</v>
      </c>
      <c r="C155" s="48">
        <v>80.279999000000004</v>
      </c>
      <c r="D155" s="48">
        <v>78.940002000000007</v>
      </c>
      <c r="E155" s="48">
        <v>80.150002000000001</v>
      </c>
      <c r="F155" s="48">
        <v>79.449737999999996</v>
      </c>
      <c r="G155" s="48">
        <v>2411800</v>
      </c>
    </row>
    <row r="156" spans="1:7">
      <c r="A156" s="8">
        <v>42810</v>
      </c>
      <c r="B156" s="48">
        <v>80.059997999999993</v>
      </c>
      <c r="C156" s="48">
        <v>80.099997999999999</v>
      </c>
      <c r="D156" s="48">
        <v>79.419998000000007</v>
      </c>
      <c r="E156" s="48">
        <v>79.690002000000007</v>
      </c>
      <c r="F156" s="48">
        <v>78.993758999999997</v>
      </c>
      <c r="G156" s="48">
        <v>2474600</v>
      </c>
    </row>
    <row r="157" spans="1:7">
      <c r="A157" s="8">
        <v>42811</v>
      </c>
      <c r="B157" s="48">
        <v>79.860000999999997</v>
      </c>
      <c r="C157" s="48">
        <v>80.089995999999999</v>
      </c>
      <c r="D157" s="48">
        <v>79.629997000000003</v>
      </c>
      <c r="E157" s="48">
        <v>79.940002000000007</v>
      </c>
      <c r="F157" s="48">
        <v>79.241577000000007</v>
      </c>
      <c r="G157" s="48">
        <v>2799600</v>
      </c>
    </row>
    <row r="158" spans="1:7">
      <c r="A158" s="8">
        <v>42814</v>
      </c>
      <c r="B158" s="48">
        <v>79.879997000000003</v>
      </c>
      <c r="C158" s="48">
        <v>79.989998</v>
      </c>
      <c r="D158" s="48">
        <v>79.099997999999999</v>
      </c>
      <c r="E158" s="48">
        <v>79.410004000000001</v>
      </c>
      <c r="F158" s="48">
        <v>78.716209000000006</v>
      </c>
      <c r="G158" s="48">
        <v>2285400</v>
      </c>
    </row>
    <row r="159" spans="1:7">
      <c r="A159" s="8">
        <v>42815</v>
      </c>
      <c r="B159" s="48">
        <v>79.489998</v>
      </c>
      <c r="C159" s="48">
        <v>79.779999000000004</v>
      </c>
      <c r="D159" s="48">
        <v>78.260002</v>
      </c>
      <c r="E159" s="48">
        <v>78.599997999999999</v>
      </c>
      <c r="F159" s="48">
        <v>77.913276999999994</v>
      </c>
      <c r="G159" s="48">
        <v>4631300</v>
      </c>
    </row>
    <row r="160" spans="1:7">
      <c r="A160" s="8">
        <v>42816</v>
      </c>
      <c r="B160" s="48">
        <v>78.300003000000004</v>
      </c>
      <c r="C160" s="48">
        <v>78.940002000000007</v>
      </c>
      <c r="D160" s="48">
        <v>77.839995999999999</v>
      </c>
      <c r="E160" s="48">
        <v>78.830001999999993</v>
      </c>
      <c r="F160" s="48">
        <v>78.141272999999998</v>
      </c>
      <c r="G160" s="48">
        <v>3026800</v>
      </c>
    </row>
    <row r="161" spans="1:7">
      <c r="A161" s="8">
        <v>42817</v>
      </c>
      <c r="B161" s="48">
        <v>78.569999999999993</v>
      </c>
      <c r="C161" s="48">
        <v>79.190002000000007</v>
      </c>
      <c r="D161" s="48">
        <v>78.430000000000007</v>
      </c>
      <c r="E161" s="48">
        <v>78.480002999999996</v>
      </c>
      <c r="F161" s="48">
        <v>77.794334000000006</v>
      </c>
      <c r="G161" s="48">
        <v>2211800</v>
      </c>
    </row>
    <row r="162" spans="1:7">
      <c r="A162" s="8">
        <v>42818</v>
      </c>
      <c r="B162" s="48">
        <v>78.419998000000007</v>
      </c>
      <c r="C162" s="48">
        <v>78.669998000000007</v>
      </c>
      <c r="D162" s="48">
        <v>77.120002999999997</v>
      </c>
      <c r="E162" s="48">
        <v>77.269997000000004</v>
      </c>
      <c r="F162" s="48">
        <v>76.594893999999996</v>
      </c>
      <c r="G162" s="48">
        <v>2359700</v>
      </c>
    </row>
    <row r="163" spans="1:7">
      <c r="A163" s="8">
        <v>42821</v>
      </c>
      <c r="B163" s="48">
        <v>76.970000999999996</v>
      </c>
      <c r="C163" s="48">
        <v>77.790001000000004</v>
      </c>
      <c r="D163" s="48">
        <v>76.660004000000001</v>
      </c>
      <c r="E163" s="48">
        <v>77.25</v>
      </c>
      <c r="F163" s="48">
        <v>76.575073000000003</v>
      </c>
      <c r="G163" s="48">
        <v>2089300</v>
      </c>
    </row>
    <row r="164" spans="1:7">
      <c r="A164" s="8">
        <v>42822</v>
      </c>
      <c r="B164" s="48">
        <v>77.410004000000001</v>
      </c>
      <c r="C164" s="48">
        <v>78.110000999999997</v>
      </c>
      <c r="D164" s="48">
        <v>77.080001999999993</v>
      </c>
      <c r="E164" s="48">
        <v>77.919998000000007</v>
      </c>
      <c r="F164" s="48">
        <v>77.239220000000003</v>
      </c>
      <c r="G164" s="48">
        <v>2388500</v>
      </c>
    </row>
    <row r="165" spans="1:7">
      <c r="A165" s="8">
        <v>42823</v>
      </c>
      <c r="B165" s="48">
        <v>77.809997999999993</v>
      </c>
      <c r="C165" s="48">
        <v>78.5</v>
      </c>
      <c r="D165" s="48">
        <v>77.540001000000004</v>
      </c>
      <c r="E165" s="48">
        <v>78.319999999999993</v>
      </c>
      <c r="F165" s="48">
        <v>77.635727000000003</v>
      </c>
      <c r="G165" s="48">
        <v>2282000</v>
      </c>
    </row>
    <row r="166" spans="1:7">
      <c r="A166" s="8">
        <v>42824</v>
      </c>
      <c r="B166" s="48">
        <v>78.379997000000003</v>
      </c>
      <c r="C166" s="48">
        <v>78.849997999999999</v>
      </c>
      <c r="D166" s="48">
        <v>77.940002000000007</v>
      </c>
      <c r="E166" s="48">
        <v>78.589995999999999</v>
      </c>
      <c r="F166" s="48">
        <v>77.903366000000005</v>
      </c>
      <c r="G166" s="48">
        <v>3241500</v>
      </c>
    </row>
    <row r="167" spans="1:7">
      <c r="A167" s="8">
        <v>42825</v>
      </c>
      <c r="B167" s="48">
        <v>78.489998</v>
      </c>
      <c r="C167" s="48">
        <v>79.430000000000007</v>
      </c>
      <c r="D167" s="48">
        <v>78.410004000000001</v>
      </c>
      <c r="E167" s="48">
        <v>79.220000999999996</v>
      </c>
      <c r="F167" s="48">
        <v>78.527862999999996</v>
      </c>
      <c r="G167" s="48">
        <v>2744100</v>
      </c>
    </row>
    <row r="168" spans="1:7">
      <c r="A168" s="8">
        <v>42828</v>
      </c>
      <c r="B168" s="48">
        <v>79.089995999999999</v>
      </c>
      <c r="C168" s="48">
        <v>79.220000999999996</v>
      </c>
      <c r="D168" s="48">
        <v>78</v>
      </c>
      <c r="E168" s="48">
        <v>78.290001000000004</v>
      </c>
      <c r="F168" s="48">
        <v>77.605987999999996</v>
      </c>
      <c r="G168" s="48">
        <v>1711600</v>
      </c>
    </row>
    <row r="169" spans="1:7">
      <c r="A169" s="8">
        <v>42829</v>
      </c>
      <c r="B169" s="48">
        <v>78.5</v>
      </c>
      <c r="C169" s="48">
        <v>78.550003000000004</v>
      </c>
      <c r="D169" s="48">
        <v>77.669998000000007</v>
      </c>
      <c r="E169" s="48">
        <v>78.430000000000007</v>
      </c>
      <c r="F169" s="48">
        <v>77.744765999999998</v>
      </c>
      <c r="G169" s="48">
        <v>1368100</v>
      </c>
    </row>
    <row r="170" spans="1:7">
      <c r="A170" s="8">
        <v>42830</v>
      </c>
      <c r="B170" s="48">
        <v>78.739998</v>
      </c>
      <c r="C170" s="48">
        <v>79.480002999999996</v>
      </c>
      <c r="D170" s="48">
        <v>77.529999000000004</v>
      </c>
      <c r="E170" s="48">
        <v>77.569999999999993</v>
      </c>
      <c r="F170" s="48">
        <v>76.892280999999997</v>
      </c>
      <c r="G170" s="48">
        <v>2867200</v>
      </c>
    </row>
    <row r="171" spans="1:7">
      <c r="A171" s="8">
        <v>42831</v>
      </c>
      <c r="B171" s="48">
        <v>77.589995999999999</v>
      </c>
      <c r="C171" s="48">
        <v>77.650002000000001</v>
      </c>
      <c r="D171" s="48">
        <v>76.650002000000001</v>
      </c>
      <c r="E171" s="48">
        <v>76.879997000000003</v>
      </c>
      <c r="F171" s="48">
        <v>76.208304999999996</v>
      </c>
      <c r="G171" s="48">
        <v>3322400</v>
      </c>
    </row>
    <row r="172" spans="1:7">
      <c r="A172" s="8">
        <v>42832</v>
      </c>
      <c r="B172" s="48">
        <v>76.959998999999996</v>
      </c>
      <c r="C172" s="48">
        <v>77.660004000000001</v>
      </c>
      <c r="D172" s="48">
        <v>76.529999000000004</v>
      </c>
      <c r="E172" s="48">
        <v>77.150002000000001</v>
      </c>
      <c r="F172" s="48">
        <v>76.475952000000007</v>
      </c>
      <c r="G172" s="48">
        <v>2484300</v>
      </c>
    </row>
    <row r="173" spans="1:7">
      <c r="A173" s="8">
        <v>42835</v>
      </c>
      <c r="B173" s="48">
        <v>77.510002</v>
      </c>
      <c r="C173" s="48">
        <v>78.650002000000001</v>
      </c>
      <c r="D173" s="48">
        <v>77.5</v>
      </c>
      <c r="E173" s="48">
        <v>78.050003000000004</v>
      </c>
      <c r="F173" s="48">
        <v>77.368088</v>
      </c>
      <c r="G173" s="48">
        <v>2503900</v>
      </c>
    </row>
    <row r="174" spans="1:7">
      <c r="A174" s="8">
        <v>42836</v>
      </c>
      <c r="B174" s="48">
        <v>77.809997999999993</v>
      </c>
      <c r="C174" s="48">
        <v>77.970000999999996</v>
      </c>
      <c r="D174" s="48">
        <v>77.150002000000001</v>
      </c>
      <c r="E174" s="48">
        <v>77.879997000000003</v>
      </c>
      <c r="F174" s="48">
        <v>77.199569999999994</v>
      </c>
      <c r="G174" s="48">
        <v>2042900</v>
      </c>
    </row>
    <row r="175" spans="1:7">
      <c r="A175" s="8">
        <v>42837</v>
      </c>
      <c r="B175" s="48">
        <v>78.129997000000003</v>
      </c>
      <c r="C175" s="48">
        <v>78.260002</v>
      </c>
      <c r="D175" s="48">
        <v>77.260002</v>
      </c>
      <c r="E175" s="48">
        <v>77.379997000000003</v>
      </c>
      <c r="F175" s="48">
        <v>76.703934000000004</v>
      </c>
      <c r="G175" s="48">
        <v>2006100</v>
      </c>
    </row>
    <row r="176" spans="1:7">
      <c r="A176" s="8">
        <v>42838</v>
      </c>
      <c r="B176" s="48">
        <v>77.260002</v>
      </c>
      <c r="C176" s="48">
        <v>77.690002000000007</v>
      </c>
      <c r="D176" s="48">
        <v>76.459998999999996</v>
      </c>
      <c r="E176" s="48">
        <v>76.669998000000007</v>
      </c>
      <c r="F176" s="48">
        <v>76.000136999999995</v>
      </c>
      <c r="G176" s="48">
        <v>2606600</v>
      </c>
    </row>
    <row r="177" spans="1:7">
      <c r="A177" s="8">
        <v>42842</v>
      </c>
      <c r="B177" s="48">
        <v>76.660004000000001</v>
      </c>
      <c r="C177" s="48">
        <v>77.010002</v>
      </c>
      <c r="D177" s="48">
        <v>76.569999999999993</v>
      </c>
      <c r="E177" s="48">
        <v>77.010002</v>
      </c>
      <c r="F177" s="48">
        <v>76.337173000000007</v>
      </c>
      <c r="G177" s="48">
        <v>1548800</v>
      </c>
    </row>
    <row r="178" spans="1:7">
      <c r="A178" s="8">
        <v>42843</v>
      </c>
      <c r="B178" s="48">
        <v>76.650002000000001</v>
      </c>
      <c r="C178" s="48">
        <v>76.989998</v>
      </c>
      <c r="D178" s="48">
        <v>75.639999000000003</v>
      </c>
      <c r="E178" s="48">
        <v>75.930000000000007</v>
      </c>
      <c r="F178" s="48">
        <v>75.266609000000003</v>
      </c>
      <c r="G178" s="48">
        <v>2326300</v>
      </c>
    </row>
    <row r="179" spans="1:7">
      <c r="A179" s="8">
        <v>42844</v>
      </c>
      <c r="B179" s="48">
        <v>75.940002000000007</v>
      </c>
      <c r="C179" s="48">
        <v>76.150002000000001</v>
      </c>
      <c r="D179" s="48">
        <v>75.139999000000003</v>
      </c>
      <c r="E179" s="48">
        <v>75.330001999999993</v>
      </c>
      <c r="F179" s="48">
        <v>74.671852000000001</v>
      </c>
      <c r="G179" s="48">
        <v>2511300</v>
      </c>
    </row>
    <row r="180" spans="1:7">
      <c r="A180" s="8">
        <v>42845</v>
      </c>
      <c r="B180" s="48">
        <v>75.5</v>
      </c>
      <c r="C180" s="48">
        <v>76.370002999999997</v>
      </c>
      <c r="D180" s="48">
        <v>75.330001999999993</v>
      </c>
      <c r="E180" s="48">
        <v>75.75</v>
      </c>
      <c r="F180" s="48">
        <v>75.088181000000006</v>
      </c>
      <c r="G180" s="48">
        <v>1682300</v>
      </c>
    </row>
    <row r="181" spans="1:7">
      <c r="A181" s="8">
        <v>42846</v>
      </c>
      <c r="B181" s="48">
        <v>75.599997999999999</v>
      </c>
      <c r="C181" s="48">
        <v>76.589995999999999</v>
      </c>
      <c r="D181" s="48">
        <v>75.599997999999999</v>
      </c>
      <c r="E181" s="48">
        <v>76.349997999999999</v>
      </c>
      <c r="F181" s="48">
        <v>75.682937999999993</v>
      </c>
      <c r="G181" s="48">
        <v>2561100</v>
      </c>
    </row>
    <row r="182" spans="1:7">
      <c r="A182" s="8">
        <v>42849</v>
      </c>
      <c r="B182" s="48">
        <v>77.120002999999997</v>
      </c>
      <c r="C182" s="48">
        <v>77.589995999999999</v>
      </c>
      <c r="D182" s="48">
        <v>76.739998</v>
      </c>
      <c r="E182" s="48">
        <v>77.510002</v>
      </c>
      <c r="F182" s="48">
        <v>76.832802000000001</v>
      </c>
      <c r="G182" s="48">
        <v>2483300</v>
      </c>
    </row>
    <row r="183" spans="1:7">
      <c r="A183" s="8">
        <v>42850</v>
      </c>
      <c r="B183" s="48">
        <v>77.599997999999999</v>
      </c>
      <c r="C183" s="48">
        <v>78.180000000000007</v>
      </c>
      <c r="D183" s="48">
        <v>77.25</v>
      </c>
      <c r="E183" s="48">
        <v>78.080001999999993</v>
      </c>
      <c r="F183" s="48">
        <v>77.397827000000007</v>
      </c>
      <c r="G183" s="48">
        <v>2632800</v>
      </c>
    </row>
    <row r="184" spans="1:7">
      <c r="A184" s="8">
        <v>42851</v>
      </c>
      <c r="B184" s="48">
        <v>77.930000000000007</v>
      </c>
      <c r="C184" s="48">
        <v>78.889999000000003</v>
      </c>
      <c r="D184" s="48">
        <v>77.660004000000001</v>
      </c>
      <c r="E184" s="48">
        <v>78.110000999999997</v>
      </c>
      <c r="F184" s="48">
        <v>77.427559000000002</v>
      </c>
      <c r="G184" s="48">
        <v>2977500</v>
      </c>
    </row>
    <row r="185" spans="1:7">
      <c r="A185" s="8">
        <v>42852</v>
      </c>
      <c r="B185" s="48">
        <v>78.010002</v>
      </c>
      <c r="C185" s="48">
        <v>78.129997000000003</v>
      </c>
      <c r="D185" s="48">
        <v>76.930000000000007</v>
      </c>
      <c r="E185" s="48">
        <v>78.050003000000004</v>
      </c>
      <c r="F185" s="48">
        <v>77.368088</v>
      </c>
      <c r="G185" s="48">
        <v>3001200</v>
      </c>
    </row>
    <row r="186" spans="1:7">
      <c r="A186" s="8">
        <v>42853</v>
      </c>
      <c r="B186" s="48">
        <v>79.599997999999999</v>
      </c>
      <c r="C186" s="48">
        <v>80.940002000000007</v>
      </c>
      <c r="D186" s="48">
        <v>79.069999999999993</v>
      </c>
      <c r="E186" s="48">
        <v>79.559997999999993</v>
      </c>
      <c r="F186" s="48">
        <v>78.864891</v>
      </c>
      <c r="G186" s="48">
        <v>5260800</v>
      </c>
    </row>
    <row r="187" spans="1:7">
      <c r="A187" s="8">
        <v>42856</v>
      </c>
      <c r="B187" s="48">
        <v>79.519997000000004</v>
      </c>
      <c r="C187" s="48">
        <v>80.349997999999999</v>
      </c>
      <c r="D187" s="48">
        <v>79.319999999999993</v>
      </c>
      <c r="E187" s="48">
        <v>79.559997999999993</v>
      </c>
      <c r="F187" s="48">
        <v>78.864891</v>
      </c>
      <c r="G187" s="48">
        <v>2632700</v>
      </c>
    </row>
    <row r="188" spans="1:7">
      <c r="A188" s="8">
        <v>42857</v>
      </c>
      <c r="B188" s="48">
        <v>79.930000000000007</v>
      </c>
      <c r="C188" s="48">
        <v>80.069999999999993</v>
      </c>
      <c r="D188" s="48">
        <v>79.059997999999993</v>
      </c>
      <c r="E188" s="48">
        <v>79.260002</v>
      </c>
      <c r="F188" s="48">
        <v>78.567513000000005</v>
      </c>
      <c r="G188" s="48">
        <v>2202900</v>
      </c>
    </row>
    <row r="189" spans="1:7">
      <c r="A189" s="8">
        <v>42858</v>
      </c>
      <c r="B189" s="48">
        <v>78.910004000000001</v>
      </c>
      <c r="C189" s="48">
        <v>79.75</v>
      </c>
      <c r="D189" s="48">
        <v>78.739998</v>
      </c>
      <c r="E189" s="48">
        <v>79.589995999999999</v>
      </c>
      <c r="F189" s="48">
        <v>78.894622999999996</v>
      </c>
      <c r="G189" s="48">
        <v>1946200</v>
      </c>
    </row>
    <row r="190" spans="1:7">
      <c r="A190" s="8">
        <v>42859</v>
      </c>
      <c r="B190" s="48">
        <v>79.300003000000004</v>
      </c>
      <c r="C190" s="48">
        <v>79.300003000000004</v>
      </c>
      <c r="D190" s="48">
        <v>78</v>
      </c>
      <c r="E190" s="48">
        <v>78.239998</v>
      </c>
      <c r="F190" s="48">
        <v>77.556419000000005</v>
      </c>
      <c r="G190" s="48">
        <v>2163800</v>
      </c>
    </row>
    <row r="191" spans="1:7">
      <c r="A191" s="8">
        <v>42860</v>
      </c>
      <c r="B191" s="48">
        <v>78.330001999999993</v>
      </c>
      <c r="C191" s="48">
        <v>79.430000000000007</v>
      </c>
      <c r="D191" s="48">
        <v>78.319999999999993</v>
      </c>
      <c r="E191" s="48">
        <v>79.349997999999999</v>
      </c>
      <c r="F191" s="48">
        <v>78.656723</v>
      </c>
      <c r="G191" s="48">
        <v>1764000</v>
      </c>
    </row>
    <row r="192" spans="1:7">
      <c r="A192" s="8">
        <v>42863</v>
      </c>
      <c r="B192" s="48">
        <v>79.069999999999993</v>
      </c>
      <c r="C192" s="48">
        <v>79.730002999999996</v>
      </c>
      <c r="D192" s="48">
        <v>78.790001000000004</v>
      </c>
      <c r="E192" s="48">
        <v>79.639999000000003</v>
      </c>
      <c r="F192" s="48">
        <v>78.944191000000004</v>
      </c>
      <c r="G192" s="48">
        <v>1867800</v>
      </c>
    </row>
    <row r="193" spans="1:7">
      <c r="A193" s="8">
        <v>42864</v>
      </c>
      <c r="B193" s="48">
        <v>79.540001000000004</v>
      </c>
      <c r="C193" s="48">
        <v>80.110000999999997</v>
      </c>
      <c r="D193" s="48">
        <v>79.379997000000003</v>
      </c>
      <c r="E193" s="48">
        <v>79.599997999999999</v>
      </c>
      <c r="F193" s="48">
        <v>78.904540999999995</v>
      </c>
      <c r="G193" s="48">
        <v>1455800</v>
      </c>
    </row>
    <row r="194" spans="1:7">
      <c r="A194" s="8">
        <v>42865</v>
      </c>
      <c r="B194" s="48">
        <v>79.769997000000004</v>
      </c>
      <c r="C194" s="48">
        <v>80.040001000000004</v>
      </c>
      <c r="D194" s="48">
        <v>79.459998999999996</v>
      </c>
      <c r="E194" s="48">
        <v>79.75</v>
      </c>
      <c r="F194" s="48">
        <v>79.053229999999999</v>
      </c>
      <c r="G194" s="48">
        <v>1690500</v>
      </c>
    </row>
    <row r="195" spans="1:7">
      <c r="A195" s="8">
        <v>42866</v>
      </c>
      <c r="B195" s="48">
        <v>79.900002000000001</v>
      </c>
      <c r="C195" s="48">
        <v>80.019997000000004</v>
      </c>
      <c r="D195" s="48">
        <v>79.209998999999996</v>
      </c>
      <c r="E195" s="48">
        <v>79.519997000000004</v>
      </c>
      <c r="F195" s="48">
        <v>78.825241000000005</v>
      </c>
      <c r="G195" s="48">
        <v>1440400</v>
      </c>
    </row>
    <row r="196" spans="1:7">
      <c r="A196" s="8">
        <v>42867</v>
      </c>
      <c r="B196" s="48">
        <v>79.470000999999996</v>
      </c>
      <c r="C196" s="48">
        <v>79.980002999999996</v>
      </c>
      <c r="D196" s="48">
        <v>79.300003000000004</v>
      </c>
      <c r="E196" s="48">
        <v>79.790001000000004</v>
      </c>
      <c r="F196" s="48">
        <v>79.092879999999994</v>
      </c>
      <c r="G196" s="48">
        <v>1439900</v>
      </c>
    </row>
    <row r="197" spans="1:7">
      <c r="A197" s="8">
        <v>42870</v>
      </c>
      <c r="B197" s="48">
        <v>80.290001000000004</v>
      </c>
      <c r="C197" s="48">
        <v>80.680000000000007</v>
      </c>
      <c r="D197" s="48">
        <v>79.830001999999993</v>
      </c>
      <c r="E197" s="48">
        <v>80.120002999999997</v>
      </c>
      <c r="F197" s="48">
        <v>79.419998000000007</v>
      </c>
      <c r="G197" s="48">
        <v>1725800</v>
      </c>
    </row>
    <row r="198" spans="1:7">
      <c r="A198" s="8">
        <v>42871</v>
      </c>
      <c r="B198" s="48">
        <v>79.440002000000007</v>
      </c>
      <c r="C198" s="48">
        <v>79.470000999999996</v>
      </c>
      <c r="D198" s="48">
        <v>78.220000999999996</v>
      </c>
      <c r="E198" s="48">
        <v>78.540001000000004</v>
      </c>
      <c r="F198" s="48">
        <v>78.540001000000004</v>
      </c>
      <c r="G198" s="48">
        <v>2011800</v>
      </c>
    </row>
    <row r="199" spans="1:7">
      <c r="A199" s="8">
        <v>42872</v>
      </c>
      <c r="B199" s="48">
        <v>78.540001000000004</v>
      </c>
      <c r="C199" s="48">
        <v>78.779999000000004</v>
      </c>
      <c r="D199" s="48">
        <v>77.629997000000003</v>
      </c>
      <c r="E199" s="48">
        <v>77.669998000000007</v>
      </c>
      <c r="F199" s="48">
        <v>77.669998000000007</v>
      </c>
      <c r="G199" s="48">
        <v>2208700</v>
      </c>
    </row>
    <row r="200" spans="1:7">
      <c r="A200" s="8">
        <v>42873</v>
      </c>
      <c r="B200" s="48">
        <v>77.379997000000003</v>
      </c>
      <c r="C200" s="48">
        <v>77.940002000000007</v>
      </c>
      <c r="D200" s="48">
        <v>76.809997999999993</v>
      </c>
      <c r="E200" s="48">
        <v>77.550003000000004</v>
      </c>
      <c r="F200" s="48">
        <v>77.550003000000004</v>
      </c>
      <c r="G200" s="48">
        <v>2534400</v>
      </c>
    </row>
    <row r="201" spans="1:7">
      <c r="A201" s="8">
        <v>42874</v>
      </c>
      <c r="B201" s="48">
        <v>77.660004000000001</v>
      </c>
      <c r="C201" s="48">
        <v>78.529999000000004</v>
      </c>
      <c r="D201" s="48">
        <v>77.349997999999999</v>
      </c>
      <c r="E201" s="48">
        <v>78.25</v>
      </c>
      <c r="F201" s="48">
        <v>78.25</v>
      </c>
      <c r="G201" s="48">
        <v>2293200</v>
      </c>
    </row>
    <row r="202" spans="1:7">
      <c r="A202" s="8">
        <v>42877</v>
      </c>
      <c r="B202" s="48">
        <v>78.309997999999993</v>
      </c>
      <c r="C202" s="48">
        <v>78.790001000000004</v>
      </c>
      <c r="D202" s="48">
        <v>78.209998999999996</v>
      </c>
      <c r="E202" s="48">
        <v>78.550003000000004</v>
      </c>
      <c r="F202" s="48">
        <v>78.550003000000004</v>
      </c>
      <c r="G202" s="48">
        <v>1386600</v>
      </c>
    </row>
    <row r="203" spans="1:7">
      <c r="A203" s="8">
        <v>42878</v>
      </c>
      <c r="B203" s="48">
        <v>78.75</v>
      </c>
      <c r="C203" s="48">
        <v>78.790001000000004</v>
      </c>
      <c r="D203" s="48">
        <v>78.089995999999999</v>
      </c>
      <c r="E203" s="48">
        <v>78.139999000000003</v>
      </c>
      <c r="F203" s="48">
        <v>78.139999000000003</v>
      </c>
      <c r="G203" s="48">
        <v>2977000</v>
      </c>
    </row>
    <row r="204" spans="1:7">
      <c r="A204" s="8">
        <v>42879</v>
      </c>
      <c r="B204" s="48">
        <v>78.110000999999997</v>
      </c>
      <c r="C204" s="48">
        <v>78.610000999999997</v>
      </c>
      <c r="D204" s="48">
        <v>77.910004000000001</v>
      </c>
      <c r="E204" s="48">
        <v>78.279999000000004</v>
      </c>
      <c r="F204" s="48">
        <v>78.279999000000004</v>
      </c>
      <c r="G204" s="48">
        <v>1424900</v>
      </c>
    </row>
    <row r="205" spans="1:7">
      <c r="A205" s="8">
        <v>42880</v>
      </c>
      <c r="B205" s="48">
        <v>78.510002</v>
      </c>
      <c r="C205" s="48">
        <v>78.879997000000003</v>
      </c>
      <c r="D205" s="48">
        <v>77.220000999999996</v>
      </c>
      <c r="E205" s="48">
        <v>77.419998000000007</v>
      </c>
      <c r="F205" s="48">
        <v>77.419998000000007</v>
      </c>
      <c r="G205" s="48">
        <v>2765100</v>
      </c>
    </row>
    <row r="206" spans="1:7">
      <c r="A206" s="8">
        <v>42881</v>
      </c>
      <c r="B206" s="48">
        <v>77.629997000000003</v>
      </c>
      <c r="C206" s="48">
        <v>77.910004000000001</v>
      </c>
      <c r="D206" s="48">
        <v>77.150002000000001</v>
      </c>
      <c r="E206" s="48">
        <v>77.440002000000007</v>
      </c>
      <c r="F206" s="48">
        <v>77.440002000000007</v>
      </c>
      <c r="G206" s="48">
        <v>2300400</v>
      </c>
    </row>
    <row r="207" spans="1:7">
      <c r="A207" s="8">
        <v>42885</v>
      </c>
      <c r="B207" s="48">
        <v>77.279999000000004</v>
      </c>
      <c r="C207" s="48">
        <v>77.680000000000007</v>
      </c>
      <c r="D207" s="48">
        <v>76.819999999999993</v>
      </c>
      <c r="E207" s="48">
        <v>77</v>
      </c>
      <c r="F207" s="48">
        <v>77</v>
      </c>
      <c r="G207" s="48">
        <v>1920200</v>
      </c>
    </row>
    <row r="208" spans="1:7">
      <c r="A208" s="8">
        <v>42886</v>
      </c>
      <c r="B208" s="48">
        <v>76.900002000000001</v>
      </c>
      <c r="C208" s="48">
        <v>77.230002999999996</v>
      </c>
      <c r="D208" s="48">
        <v>76</v>
      </c>
      <c r="E208" s="48">
        <v>76.110000999999997</v>
      </c>
      <c r="F208" s="48">
        <v>76.110000999999997</v>
      </c>
      <c r="G208" s="48">
        <v>3842300</v>
      </c>
    </row>
    <row r="209" spans="1:7">
      <c r="A209" s="8">
        <v>42887</v>
      </c>
      <c r="B209" s="48">
        <v>76.379997000000003</v>
      </c>
      <c r="C209" s="48">
        <v>76.709998999999996</v>
      </c>
      <c r="D209" s="48">
        <v>75.900002000000001</v>
      </c>
      <c r="E209" s="48">
        <v>76.620002999999997</v>
      </c>
      <c r="F209" s="48">
        <v>76.620002999999997</v>
      </c>
      <c r="G209" s="48">
        <v>2503800</v>
      </c>
    </row>
    <row r="210" spans="1:7">
      <c r="A210" s="8">
        <v>42888</v>
      </c>
      <c r="B210" s="48">
        <v>76.169998000000007</v>
      </c>
      <c r="C210" s="48">
        <v>76.809997999999993</v>
      </c>
      <c r="D210" s="48">
        <v>75.849997999999999</v>
      </c>
      <c r="E210" s="48">
        <v>76.370002999999997</v>
      </c>
      <c r="F210" s="48">
        <v>76.370002999999997</v>
      </c>
      <c r="G210" s="48">
        <v>2150900</v>
      </c>
    </row>
    <row r="211" spans="1:7">
      <c r="A211" s="8">
        <v>42891</v>
      </c>
      <c r="B211" s="48">
        <v>76.190002000000007</v>
      </c>
      <c r="C211" s="48">
        <v>77.230002999999996</v>
      </c>
      <c r="D211" s="48">
        <v>76.190002000000007</v>
      </c>
      <c r="E211" s="48">
        <v>76.860000999999997</v>
      </c>
      <c r="F211" s="48">
        <v>76.860000999999997</v>
      </c>
      <c r="G211" s="48">
        <v>2251900</v>
      </c>
    </row>
    <row r="212" spans="1:7">
      <c r="A212" s="8">
        <v>42892</v>
      </c>
      <c r="B212" s="48">
        <v>76.690002000000007</v>
      </c>
      <c r="C212" s="48">
        <v>77.099997999999999</v>
      </c>
      <c r="D212" s="48">
        <v>76.319999999999993</v>
      </c>
      <c r="E212" s="48">
        <v>77.040001000000004</v>
      </c>
      <c r="F212" s="48">
        <v>77.040001000000004</v>
      </c>
      <c r="G212" s="48">
        <v>1707200</v>
      </c>
    </row>
    <row r="213" spans="1:7">
      <c r="A213" s="8">
        <v>42893</v>
      </c>
      <c r="B213" s="48">
        <v>76.639999000000003</v>
      </c>
      <c r="C213" s="48">
        <v>77.160004000000001</v>
      </c>
      <c r="D213" s="48">
        <v>76.349997999999999</v>
      </c>
      <c r="E213" s="48">
        <v>76.959998999999996</v>
      </c>
      <c r="F213" s="48">
        <v>76.959998999999996</v>
      </c>
      <c r="G213" s="48">
        <v>2556000</v>
      </c>
    </row>
    <row r="214" spans="1:7">
      <c r="A214" s="8">
        <v>42894</v>
      </c>
      <c r="B214" s="48">
        <v>76.959998999999996</v>
      </c>
      <c r="C214" s="48">
        <v>77.940002000000007</v>
      </c>
      <c r="D214" s="48">
        <v>76.800003000000004</v>
      </c>
      <c r="E214" s="48">
        <v>77.400002000000001</v>
      </c>
      <c r="F214" s="48">
        <v>77.400002000000001</v>
      </c>
      <c r="G214" s="48">
        <v>2427900</v>
      </c>
    </row>
    <row r="215" spans="1:7">
      <c r="A215" s="8">
        <v>42895</v>
      </c>
      <c r="B215" s="48">
        <v>77.360000999999997</v>
      </c>
      <c r="C215" s="48">
        <v>79.699996999999996</v>
      </c>
      <c r="D215" s="48">
        <v>77.300003000000004</v>
      </c>
      <c r="E215" s="48">
        <v>79.569999999999993</v>
      </c>
      <c r="F215" s="48">
        <v>79.569999999999993</v>
      </c>
      <c r="G215" s="48">
        <v>2832800</v>
      </c>
    </row>
    <row r="216" spans="1:7">
      <c r="A216" s="8">
        <v>42898</v>
      </c>
      <c r="B216" s="48">
        <v>79.569999999999993</v>
      </c>
      <c r="C216" s="48">
        <v>80.480002999999996</v>
      </c>
      <c r="D216" s="48">
        <v>79.569999999999993</v>
      </c>
      <c r="E216" s="48">
        <v>80.209998999999996</v>
      </c>
      <c r="F216" s="48">
        <v>80.209998999999996</v>
      </c>
      <c r="G216" s="48">
        <v>2971200</v>
      </c>
    </row>
    <row r="217" spans="1:7">
      <c r="A217" s="8">
        <v>42899</v>
      </c>
      <c r="B217" s="48">
        <v>80.290001000000004</v>
      </c>
      <c r="C217" s="48">
        <v>80.730002999999996</v>
      </c>
      <c r="D217" s="48">
        <v>79.900002000000001</v>
      </c>
      <c r="E217" s="48">
        <v>80.629997000000003</v>
      </c>
      <c r="F217" s="48">
        <v>80.629997000000003</v>
      </c>
      <c r="G217" s="48">
        <v>1843100</v>
      </c>
    </row>
    <row r="218" spans="1:7">
      <c r="A218" s="8">
        <v>42900</v>
      </c>
      <c r="B218" s="48">
        <v>80.589995999999999</v>
      </c>
      <c r="C218" s="48">
        <v>80.639999000000003</v>
      </c>
      <c r="D218" s="48">
        <v>78.75</v>
      </c>
      <c r="E218" s="48">
        <v>78.779999000000004</v>
      </c>
      <c r="F218" s="48">
        <v>78.779999000000004</v>
      </c>
      <c r="G218" s="48">
        <v>2810800</v>
      </c>
    </row>
    <row r="219" spans="1:7">
      <c r="A219" s="8">
        <v>42901</v>
      </c>
      <c r="B219" s="48">
        <v>78.610000999999997</v>
      </c>
      <c r="C219" s="48">
        <v>79.379997000000003</v>
      </c>
      <c r="D219" s="48">
        <v>78.529999000000004</v>
      </c>
      <c r="E219" s="48">
        <v>79.080001999999993</v>
      </c>
      <c r="F219" s="48">
        <v>79.080001999999993</v>
      </c>
      <c r="G219" s="48">
        <v>2157300</v>
      </c>
    </row>
    <row r="220" spans="1:7">
      <c r="A220" s="8">
        <v>42902</v>
      </c>
      <c r="B220" s="48">
        <v>79.430000000000007</v>
      </c>
      <c r="C220" s="48">
        <v>80.980002999999996</v>
      </c>
      <c r="D220" s="48">
        <v>79.209998999999996</v>
      </c>
      <c r="E220" s="48">
        <v>80.940002000000007</v>
      </c>
      <c r="F220" s="48">
        <v>80.940002000000007</v>
      </c>
      <c r="G220" s="48">
        <v>4870900</v>
      </c>
    </row>
    <row r="221" spans="1:7">
      <c r="A221" s="8">
        <v>42905</v>
      </c>
      <c r="B221" s="48">
        <v>80.989998</v>
      </c>
      <c r="C221" s="48">
        <v>81.519997000000004</v>
      </c>
      <c r="D221" s="48">
        <v>80.849997999999999</v>
      </c>
      <c r="E221" s="48">
        <v>81.239998</v>
      </c>
      <c r="F221" s="48">
        <v>81.239998</v>
      </c>
      <c r="G221" s="48">
        <v>2757400</v>
      </c>
    </row>
    <row r="222" spans="1:7">
      <c r="A222" s="8">
        <v>42906</v>
      </c>
      <c r="B222" s="48">
        <v>80.300003000000004</v>
      </c>
      <c r="C222" s="48">
        <v>80.599997999999999</v>
      </c>
      <c r="D222" s="48">
        <v>78.910004000000001</v>
      </c>
      <c r="E222" s="48">
        <v>79.550003000000004</v>
      </c>
      <c r="F222" s="48">
        <v>79.550003000000004</v>
      </c>
      <c r="G222" s="48">
        <v>2299700</v>
      </c>
    </row>
    <row r="223" spans="1:7">
      <c r="A223" s="8">
        <v>42907</v>
      </c>
      <c r="B223" s="48">
        <v>79.550003000000004</v>
      </c>
      <c r="C223" s="48">
        <v>79.769997000000004</v>
      </c>
      <c r="D223" s="48">
        <v>78.629997000000003</v>
      </c>
      <c r="E223" s="48">
        <v>78.889999000000003</v>
      </c>
      <c r="F223" s="48">
        <v>78.889999000000003</v>
      </c>
      <c r="G223" s="48">
        <v>2073900</v>
      </c>
    </row>
    <row r="224" spans="1:7">
      <c r="A224" s="8">
        <v>42908</v>
      </c>
      <c r="B224" s="48">
        <v>79.019997000000004</v>
      </c>
      <c r="C224" s="48">
        <v>79.410004000000001</v>
      </c>
      <c r="D224" s="48">
        <v>78.629997000000003</v>
      </c>
      <c r="E224" s="48">
        <v>78.910004000000001</v>
      </c>
      <c r="F224" s="48">
        <v>78.910004000000001</v>
      </c>
      <c r="G224" s="48">
        <v>1016100</v>
      </c>
    </row>
    <row r="225" spans="1:7">
      <c r="A225" s="8">
        <v>42909</v>
      </c>
      <c r="B225" s="48">
        <v>78.819999999999993</v>
      </c>
      <c r="C225" s="48">
        <v>80.370002999999997</v>
      </c>
      <c r="D225" s="48">
        <v>78.800003000000004</v>
      </c>
      <c r="E225" s="48">
        <v>80.269997000000004</v>
      </c>
      <c r="F225" s="48">
        <v>80.269997000000004</v>
      </c>
      <c r="G225" s="48">
        <v>2696600</v>
      </c>
    </row>
    <row r="226" spans="1:7">
      <c r="A226" s="8">
        <v>42912</v>
      </c>
      <c r="B226" s="48">
        <v>80.279999000000004</v>
      </c>
      <c r="C226" s="48">
        <v>80.650002000000001</v>
      </c>
      <c r="D226" s="48">
        <v>80.059997999999993</v>
      </c>
      <c r="E226" s="48">
        <v>80.239998</v>
      </c>
      <c r="F226" s="48">
        <v>80.239998</v>
      </c>
      <c r="G226" s="48">
        <v>1512900</v>
      </c>
    </row>
    <row r="227" spans="1:7">
      <c r="A227" s="8">
        <v>42913</v>
      </c>
      <c r="B227" s="48">
        <v>80.389999000000003</v>
      </c>
      <c r="C227" s="48">
        <v>81.300003000000004</v>
      </c>
      <c r="D227" s="48">
        <v>80.239998</v>
      </c>
      <c r="E227" s="48">
        <v>80.540001000000004</v>
      </c>
      <c r="F227" s="48">
        <v>80.540001000000004</v>
      </c>
      <c r="G227" s="48">
        <v>1653900</v>
      </c>
    </row>
    <row r="228" spans="1:7">
      <c r="A228" s="8">
        <v>42914</v>
      </c>
      <c r="B228" s="48">
        <v>81</v>
      </c>
      <c r="C228" s="48">
        <v>82.129997000000003</v>
      </c>
      <c r="D228" s="48">
        <v>80.989998</v>
      </c>
      <c r="E228" s="48">
        <v>81.790001000000004</v>
      </c>
      <c r="F228" s="48">
        <v>81.790001000000004</v>
      </c>
      <c r="G228" s="48">
        <v>2317500</v>
      </c>
    </row>
    <row r="229" spans="1:7">
      <c r="A229" s="8">
        <v>42915</v>
      </c>
      <c r="B229" s="48">
        <v>82.099997999999999</v>
      </c>
      <c r="C229" s="48">
        <v>82.82</v>
      </c>
      <c r="D229" s="48">
        <v>81.790001000000004</v>
      </c>
      <c r="E229" s="48">
        <v>81.870002999999997</v>
      </c>
      <c r="F229" s="48">
        <v>81.870002999999997</v>
      </c>
      <c r="G229" s="48">
        <v>2512200</v>
      </c>
    </row>
    <row r="230" spans="1:7">
      <c r="A230" s="8">
        <v>42916</v>
      </c>
      <c r="B230" s="48">
        <v>82.32</v>
      </c>
      <c r="C230" s="48">
        <v>83.110000999999997</v>
      </c>
      <c r="D230" s="48">
        <v>81.919998000000007</v>
      </c>
      <c r="E230" s="48">
        <v>82.690002000000007</v>
      </c>
      <c r="F230" s="48">
        <v>82.690002000000007</v>
      </c>
      <c r="G230" s="48">
        <v>2446300</v>
      </c>
    </row>
    <row r="231" spans="1:7">
      <c r="A231" s="8">
        <v>42919</v>
      </c>
      <c r="B231" s="48">
        <v>82.970000999999996</v>
      </c>
      <c r="C231" s="48">
        <v>83.870002999999997</v>
      </c>
      <c r="D231" s="48">
        <v>82.919998000000007</v>
      </c>
      <c r="E231" s="48">
        <v>83.339995999999999</v>
      </c>
      <c r="F231" s="48">
        <v>83.339995999999999</v>
      </c>
      <c r="G231" s="48">
        <v>1076900</v>
      </c>
    </row>
    <row r="232" spans="1:7">
      <c r="A232" s="8">
        <v>42921</v>
      </c>
      <c r="B232" s="48">
        <v>83.25</v>
      </c>
      <c r="C232" s="48">
        <v>83.25</v>
      </c>
      <c r="D232" s="48">
        <v>82.150002000000001</v>
      </c>
      <c r="E232" s="48">
        <v>82.330001999999993</v>
      </c>
      <c r="F232" s="48">
        <v>82.330001999999993</v>
      </c>
      <c r="G232" s="48">
        <v>1974200</v>
      </c>
    </row>
    <row r="233" spans="1:7">
      <c r="A233" s="8">
        <v>42922</v>
      </c>
      <c r="B233" s="48">
        <v>82.400002000000001</v>
      </c>
      <c r="C233" s="48">
        <v>82.599997999999999</v>
      </c>
      <c r="D233" s="48">
        <v>81.690002000000007</v>
      </c>
      <c r="E233" s="48">
        <v>81.889999000000003</v>
      </c>
      <c r="F233" s="48">
        <v>81.889999000000003</v>
      </c>
      <c r="G233" s="48">
        <v>1590800</v>
      </c>
    </row>
    <row r="234" spans="1:7">
      <c r="A234" s="8">
        <v>42923</v>
      </c>
      <c r="B234" s="48">
        <v>81.919998000000007</v>
      </c>
      <c r="C234" s="48">
        <v>82.82</v>
      </c>
      <c r="D234" s="48">
        <v>81.550003000000004</v>
      </c>
      <c r="E234" s="48">
        <v>82.599997999999999</v>
      </c>
      <c r="F234" s="48">
        <v>82.599997999999999</v>
      </c>
      <c r="G234" s="48">
        <v>1710800</v>
      </c>
    </row>
    <row r="235" spans="1:7">
      <c r="A235" s="8">
        <v>42926</v>
      </c>
      <c r="B235" s="48">
        <v>82.480002999999996</v>
      </c>
      <c r="C235" s="48">
        <v>82.870002999999997</v>
      </c>
      <c r="D235" s="48">
        <v>82.330001999999993</v>
      </c>
      <c r="E235" s="48">
        <v>82.459998999999996</v>
      </c>
      <c r="F235" s="48">
        <v>82.459998999999996</v>
      </c>
      <c r="G235" s="48">
        <v>1498700</v>
      </c>
    </row>
    <row r="236" spans="1:7">
      <c r="A236" s="8">
        <v>42927</v>
      </c>
      <c r="B236" s="48">
        <v>82.279999000000004</v>
      </c>
      <c r="C236" s="48">
        <v>82.75</v>
      </c>
      <c r="D236" s="48">
        <v>81.910004000000001</v>
      </c>
      <c r="E236" s="48">
        <v>82.360000999999997</v>
      </c>
      <c r="F236" s="48">
        <v>82.360000999999997</v>
      </c>
      <c r="G236" s="48">
        <v>1365400</v>
      </c>
    </row>
    <row r="237" spans="1:7">
      <c r="A237" s="8">
        <v>42928</v>
      </c>
      <c r="B237" s="48">
        <v>82.830001999999993</v>
      </c>
      <c r="C237" s="48">
        <v>83.099997999999999</v>
      </c>
      <c r="D237" s="48">
        <v>81.910004000000001</v>
      </c>
      <c r="E237" s="48">
        <v>82.239998</v>
      </c>
      <c r="F237" s="48">
        <v>82.239998</v>
      </c>
      <c r="G237" s="48">
        <v>1606000</v>
      </c>
    </row>
    <row r="238" spans="1:7">
      <c r="A238" s="8">
        <v>42929</v>
      </c>
      <c r="B238" s="48">
        <v>81.940002000000007</v>
      </c>
      <c r="C238" s="48">
        <v>82.25</v>
      </c>
      <c r="D238" s="48">
        <v>81.110000999999997</v>
      </c>
      <c r="E238" s="48">
        <v>81.720000999999996</v>
      </c>
      <c r="F238" s="48">
        <v>81.720000999999996</v>
      </c>
      <c r="G238" s="48">
        <v>2318400</v>
      </c>
    </row>
    <row r="239" spans="1:7">
      <c r="A239" s="8">
        <v>42930</v>
      </c>
      <c r="B239" s="48">
        <v>81.860000999999997</v>
      </c>
      <c r="C239" s="48">
        <v>82.349997999999999</v>
      </c>
      <c r="D239" s="48">
        <v>81.650002000000001</v>
      </c>
      <c r="E239" s="48">
        <v>82.199996999999996</v>
      </c>
      <c r="F239" s="48">
        <v>82.199996999999996</v>
      </c>
      <c r="G239" s="48">
        <v>1435800</v>
      </c>
    </row>
    <row r="240" spans="1:7">
      <c r="A240" s="8">
        <v>42933</v>
      </c>
      <c r="B240" s="48">
        <v>81.919998000000007</v>
      </c>
      <c r="C240" s="48">
        <v>82.220000999999996</v>
      </c>
      <c r="D240" s="48">
        <v>81.639999000000003</v>
      </c>
      <c r="E240" s="48">
        <v>81.809997999999993</v>
      </c>
      <c r="F240" s="48">
        <v>81.809997999999993</v>
      </c>
      <c r="G240" s="48">
        <v>1843700</v>
      </c>
    </row>
    <row r="241" spans="1:7">
      <c r="A241" s="8">
        <v>42934</v>
      </c>
      <c r="B241" s="48">
        <v>82.089995999999999</v>
      </c>
      <c r="C241" s="48">
        <v>82.129997000000003</v>
      </c>
      <c r="D241" s="48">
        <v>81.510002</v>
      </c>
      <c r="E241" s="48">
        <v>81.959998999999996</v>
      </c>
      <c r="F241" s="48">
        <v>81.959998999999996</v>
      </c>
      <c r="G241" s="48">
        <v>1339100</v>
      </c>
    </row>
    <row r="242" spans="1:7">
      <c r="A242" s="8">
        <v>42935</v>
      </c>
      <c r="B242" s="48">
        <v>81.949996999999996</v>
      </c>
      <c r="C242" s="48">
        <v>82.940002000000007</v>
      </c>
      <c r="D242" s="48">
        <v>81.860000999999997</v>
      </c>
      <c r="E242" s="48">
        <v>82.919998000000007</v>
      </c>
      <c r="F242" s="48">
        <v>82.919998000000007</v>
      </c>
      <c r="G242" s="48">
        <v>1666200</v>
      </c>
    </row>
    <row r="243" spans="1:7">
      <c r="A243" s="8">
        <v>42936</v>
      </c>
      <c r="B243" s="48">
        <v>82.970000999999996</v>
      </c>
      <c r="C243" s="48">
        <v>83.120002999999997</v>
      </c>
      <c r="D243" s="48">
        <v>81.989998</v>
      </c>
      <c r="E243" s="48">
        <v>82.360000999999997</v>
      </c>
      <c r="F243" s="48">
        <v>82.360000999999997</v>
      </c>
      <c r="G243" s="48">
        <v>1167700</v>
      </c>
    </row>
    <row r="244" spans="1:7">
      <c r="A244" s="8">
        <v>42937</v>
      </c>
      <c r="B244" s="48">
        <v>82.309997999999993</v>
      </c>
      <c r="C244" s="48">
        <v>83.330001999999993</v>
      </c>
      <c r="D244" s="48">
        <v>81.980002999999996</v>
      </c>
      <c r="E244" s="48">
        <v>82.849997999999999</v>
      </c>
      <c r="F244" s="48">
        <v>82.849997999999999</v>
      </c>
      <c r="G244" s="48">
        <v>2190600</v>
      </c>
    </row>
    <row r="245" spans="1:7">
      <c r="A245" s="8">
        <v>42940</v>
      </c>
      <c r="B245" s="48">
        <v>82.690002000000007</v>
      </c>
      <c r="C245" s="48">
        <v>83.019997000000004</v>
      </c>
      <c r="D245" s="48">
        <v>82.519997000000004</v>
      </c>
      <c r="E245" s="48">
        <v>82.650002000000001</v>
      </c>
      <c r="F245" s="48">
        <v>82.650002000000001</v>
      </c>
      <c r="G245" s="48">
        <v>1417900</v>
      </c>
    </row>
    <row r="246" spans="1:7">
      <c r="A246" s="8">
        <v>42941</v>
      </c>
      <c r="B246" s="48">
        <v>83.209998999999996</v>
      </c>
      <c r="C246" s="48">
        <v>84.68</v>
      </c>
      <c r="D246" s="48">
        <v>83.209998999999996</v>
      </c>
      <c r="E246" s="48">
        <v>84.449996999999996</v>
      </c>
      <c r="F246" s="48">
        <v>84.449996999999996</v>
      </c>
      <c r="G246" s="48">
        <v>2335600</v>
      </c>
    </row>
    <row r="247" spans="1:7">
      <c r="A247" s="8">
        <v>42942</v>
      </c>
      <c r="B247" s="48">
        <v>84.690002000000007</v>
      </c>
      <c r="C247" s="48">
        <v>84.720000999999996</v>
      </c>
      <c r="D247" s="48">
        <v>83.620002999999997</v>
      </c>
      <c r="E247" s="48">
        <v>83.699996999999996</v>
      </c>
      <c r="F247" s="48">
        <v>83.699996999999996</v>
      </c>
      <c r="G247" s="48">
        <v>1753700</v>
      </c>
    </row>
    <row r="248" spans="1:7">
      <c r="A248" s="8">
        <v>42943</v>
      </c>
      <c r="B248" s="48">
        <v>83.529999000000004</v>
      </c>
      <c r="C248" s="48">
        <v>84.93</v>
      </c>
      <c r="D248" s="48">
        <v>83.339995999999999</v>
      </c>
      <c r="E248" s="48">
        <v>84.510002</v>
      </c>
      <c r="F248" s="48">
        <v>84.510002</v>
      </c>
      <c r="G248" s="48">
        <v>2188400</v>
      </c>
    </row>
    <row r="249" spans="1:7">
      <c r="A249" s="8">
        <v>42944</v>
      </c>
      <c r="B249" s="48">
        <v>84.239998</v>
      </c>
      <c r="C249" s="48">
        <v>84.650002000000001</v>
      </c>
      <c r="D249" s="48">
        <v>83.489998</v>
      </c>
      <c r="E249" s="48">
        <v>83.650002000000001</v>
      </c>
      <c r="F249" s="48">
        <v>83.650002000000001</v>
      </c>
      <c r="G249" s="48">
        <v>2169400</v>
      </c>
    </row>
    <row r="250" spans="1:7">
      <c r="A250" s="8">
        <v>42947</v>
      </c>
      <c r="B250" s="48">
        <v>83.879997000000003</v>
      </c>
      <c r="C250" s="48">
        <v>84.389999000000003</v>
      </c>
      <c r="D250" s="48">
        <v>83.75</v>
      </c>
      <c r="E250" s="48">
        <v>83.75</v>
      </c>
      <c r="F250" s="48">
        <v>83.75</v>
      </c>
      <c r="G250" s="48">
        <v>3641500</v>
      </c>
    </row>
    <row r="251" spans="1:7">
      <c r="A251" s="8">
        <v>42948</v>
      </c>
      <c r="B251" s="48">
        <v>84.040001000000004</v>
      </c>
      <c r="C251" s="48">
        <v>85.809997999999993</v>
      </c>
      <c r="D251" s="48">
        <v>84</v>
      </c>
      <c r="E251" s="48">
        <v>85.629997000000003</v>
      </c>
      <c r="F251" s="48">
        <v>85.629997000000003</v>
      </c>
      <c r="G251" s="48">
        <v>2696700</v>
      </c>
    </row>
    <row r="252" spans="1:7">
      <c r="A252" s="8">
        <v>42949</v>
      </c>
      <c r="B252" s="48">
        <v>85.449996999999996</v>
      </c>
      <c r="C252" s="48">
        <v>87.300003000000004</v>
      </c>
      <c r="D252" s="48">
        <v>85.379997000000003</v>
      </c>
      <c r="E252" s="48">
        <v>86.669998000000007</v>
      </c>
      <c r="F252" s="48">
        <v>86.669998000000007</v>
      </c>
      <c r="G252" s="48">
        <v>2952400</v>
      </c>
    </row>
    <row r="253" spans="1:7">
      <c r="A253" s="8">
        <v>42950</v>
      </c>
      <c r="B253" s="48">
        <v>86.769997000000004</v>
      </c>
      <c r="C253" s="48">
        <v>87.120002999999997</v>
      </c>
      <c r="D253" s="48">
        <v>85.589995999999999</v>
      </c>
      <c r="E253" s="48">
        <v>85.650002000000001</v>
      </c>
      <c r="F253" s="48">
        <v>85.650002000000001</v>
      </c>
      <c r="G253" s="48">
        <v>2430100</v>
      </c>
    </row>
    <row r="254" spans="1:7">
      <c r="A254" s="8">
        <v>42951</v>
      </c>
      <c r="B254" s="48">
        <v>85.690002000000007</v>
      </c>
      <c r="C254" s="48">
        <v>86.190002000000007</v>
      </c>
      <c r="D254" s="48">
        <v>85.580001999999993</v>
      </c>
      <c r="E254" s="48">
        <v>85.599997999999999</v>
      </c>
      <c r="F254" s="48">
        <v>85.599997999999999</v>
      </c>
      <c r="G254" s="48">
        <v>2083300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selection activeCell="B11" sqref="B11"/>
    </sheetView>
  </sheetViews>
  <sheetFormatPr defaultRowHeight="15"/>
  <cols>
    <col min="1" max="1" width="11.7109375" customWidth="1"/>
    <col min="2" max="2" width="17.28515625" customWidth="1"/>
    <col min="3" max="3" width="11.7109375" customWidth="1"/>
    <col min="4" max="4" width="12" customWidth="1"/>
    <col min="5" max="5" width="20" customWidth="1"/>
    <col min="6" max="6" width="11" customWidth="1"/>
    <col min="7" max="7" width="12.5703125" bestFit="1" customWidth="1"/>
    <col min="8" max="8" width="11.28515625" bestFit="1" customWidth="1"/>
  </cols>
  <sheetData>
    <row r="1" spans="1:12" ht="18.75">
      <c r="A1" s="11" t="s">
        <v>57</v>
      </c>
    </row>
    <row r="2" spans="1:12">
      <c r="A2" s="65" t="str">
        <f>dataset!A3</f>
        <v>PSX</v>
      </c>
      <c r="B2" s="65"/>
      <c r="F2" s="65" t="str">
        <f>dataset!A6</f>
        <v>MRK</v>
      </c>
      <c r="G2" s="65"/>
      <c r="K2" s="61"/>
      <c r="L2" s="61"/>
    </row>
    <row r="3" spans="1:12">
      <c r="A3" s="65"/>
      <c r="B3" s="65"/>
      <c r="F3" s="65"/>
      <c r="G3" s="65"/>
      <c r="K3" s="61"/>
      <c r="L3" s="61"/>
    </row>
    <row r="4" spans="1:12">
      <c r="A4" s="4" t="s">
        <v>8</v>
      </c>
      <c r="B4" s="4">
        <v>85.6</v>
      </c>
      <c r="C4" s="7"/>
      <c r="F4" s="4" t="s">
        <v>8</v>
      </c>
      <c r="G4" s="4">
        <v>63.1</v>
      </c>
      <c r="H4" s="7"/>
    </row>
    <row r="5" spans="1:12">
      <c r="A5" s="4" t="s">
        <v>9</v>
      </c>
      <c r="B5" s="4">
        <v>75</v>
      </c>
      <c r="C5" s="7"/>
      <c r="F5" s="4" t="s">
        <v>9</v>
      </c>
      <c r="G5" s="4">
        <v>70</v>
      </c>
      <c r="H5" s="7"/>
    </row>
    <row r="6" spans="1:12">
      <c r="A6" s="4" t="s">
        <v>10</v>
      </c>
      <c r="B6" s="27">
        <f>3/12</f>
        <v>0.25</v>
      </c>
      <c r="C6" s="49">
        <v>43056</v>
      </c>
      <c r="F6" s="4" t="s">
        <v>10</v>
      </c>
      <c r="G6" s="4">
        <f>2/12</f>
        <v>0.16666666666666666</v>
      </c>
      <c r="H6" s="49">
        <v>43028</v>
      </c>
    </row>
    <row r="7" spans="1:12">
      <c r="A7" s="4" t="s">
        <v>11</v>
      </c>
      <c r="B7" s="4">
        <v>1.2500000000000001E-2</v>
      </c>
      <c r="F7" s="4" t="s">
        <v>11</v>
      </c>
      <c r="G7" s="4">
        <v>1.2500000000000001E-2</v>
      </c>
    </row>
    <row r="8" spans="1:12">
      <c r="A8" s="12" t="s">
        <v>56</v>
      </c>
      <c r="B8" s="13">
        <f>dataset!J12</f>
        <v>0.16601808222801731</v>
      </c>
      <c r="F8" s="12" t="s">
        <v>58</v>
      </c>
      <c r="G8" s="13">
        <f>dataset!J13</f>
        <v>0.19386369339219117</v>
      </c>
    </row>
    <row r="9" spans="1:12">
      <c r="A9" s="12" t="s">
        <v>13</v>
      </c>
      <c r="B9" s="3">
        <f>(C9+C10)/C11</f>
        <v>1.6717145289526909</v>
      </c>
      <c r="C9">
        <f>LN(B4/B5)</f>
        <v>0.13219716961138595</v>
      </c>
      <c r="F9" s="12" t="s">
        <v>13</v>
      </c>
      <c r="G9" s="29">
        <f>(H9+H10)/H11</f>
        <v>-1.2453068106025933</v>
      </c>
      <c r="H9">
        <f>LN(G4/G5)</f>
        <v>-0.10377447250219148</v>
      </c>
    </row>
    <row r="10" spans="1:12">
      <c r="A10" s="12" t="s">
        <v>14</v>
      </c>
      <c r="B10" s="3">
        <f>B9-C11</f>
        <v>1.5887054878386822</v>
      </c>
      <c r="C10">
        <f>(B7+((B8^2)*0.5))*B6</f>
        <v>6.57025045333359E-3</v>
      </c>
      <c r="F10" s="12" t="s">
        <v>14</v>
      </c>
      <c r="G10" s="29">
        <f>G9-H11</f>
        <v>-1.3244513320129658</v>
      </c>
      <c r="H10">
        <f>(G7+0.5*(G8^2))*G6</f>
        <v>5.2152609679717923E-3</v>
      </c>
    </row>
    <row r="11" spans="1:12">
      <c r="A11" s="4" t="s">
        <v>15</v>
      </c>
      <c r="B11" s="3">
        <f>NORMSDIST(B9)</f>
        <v>0.95270968610957119</v>
      </c>
      <c r="C11">
        <f>SQRT(B6)*B8</f>
        <v>8.3009041114008655E-2</v>
      </c>
      <c r="F11" s="4" t="s">
        <v>15</v>
      </c>
      <c r="G11" s="29">
        <f>NORMSDIST(G9)</f>
        <v>0.10650949657730358</v>
      </c>
      <c r="H11">
        <f>SQRT(G6)*G8</f>
        <v>7.9144521410372537E-2</v>
      </c>
    </row>
    <row r="12" spans="1:12">
      <c r="A12" s="4" t="s">
        <v>16</v>
      </c>
      <c r="B12" s="3">
        <f>NORMSDIST(B10)</f>
        <v>0.94393655030423873</v>
      </c>
      <c r="F12" s="4" t="s">
        <v>16</v>
      </c>
      <c r="G12" s="29">
        <f>NORMSDIST(G10)</f>
        <v>9.2676598084117323E-2</v>
      </c>
    </row>
    <row r="13" spans="1:12">
      <c r="A13" s="4" t="s">
        <v>17</v>
      </c>
      <c r="B13" s="3">
        <f>NORMSDIST(-B9)</f>
        <v>4.7290313890428815E-2</v>
      </c>
      <c r="F13" s="4" t="s">
        <v>17</v>
      </c>
      <c r="G13" s="29">
        <f>NORMSDIST(-G9)</f>
        <v>0.89349050342269642</v>
      </c>
    </row>
    <row r="14" spans="1:12">
      <c r="A14" s="4" t="s">
        <v>18</v>
      </c>
      <c r="B14" s="3">
        <f>NORMSDIST(-B10)</f>
        <v>5.6063449695761269E-2</v>
      </c>
      <c r="F14" s="4" t="s">
        <v>18</v>
      </c>
      <c r="G14" s="29">
        <f>NORMSDIST(-G10)</f>
        <v>0.90732340191588268</v>
      </c>
    </row>
    <row r="15" spans="1:12">
      <c r="C15" s="10" t="s">
        <v>21</v>
      </c>
      <c r="H15" s="10" t="s">
        <v>21</v>
      </c>
    </row>
    <row r="16" spans="1:12">
      <c r="A16" s="4" t="s">
        <v>19</v>
      </c>
      <c r="B16" s="16">
        <f>(B4*B11)-(B12*B5*EXP(-B7*B6))</f>
        <v>10.977597667051981</v>
      </c>
      <c r="C16" s="10">
        <v>9.84</v>
      </c>
      <c r="F16" s="4" t="s">
        <v>19</v>
      </c>
      <c r="G16" s="30">
        <f>(G4*G11)-(G12*G5*EXP(-G7*G6))</f>
        <v>0.24688863665560135</v>
      </c>
      <c r="H16" s="10">
        <v>0.09</v>
      </c>
    </row>
    <row r="17" spans="1:13">
      <c r="A17" s="4" t="s">
        <v>20</v>
      </c>
      <c r="B17" s="16">
        <f>B14*B5*EXP(-B7*B6)-B13*B4</f>
        <v>0.14358849681760688</v>
      </c>
      <c r="C17" s="10">
        <v>0.62</v>
      </c>
      <c r="F17" s="4" t="s">
        <v>20</v>
      </c>
      <c r="G17" s="28">
        <f>(G14*G5*EXP(-G7*G6))-(G13*G4)</f>
        <v>7.0012071076065538</v>
      </c>
      <c r="H17" s="10">
        <v>6.78</v>
      </c>
    </row>
    <row r="19" spans="1:13">
      <c r="A19" s="4" t="s">
        <v>22</v>
      </c>
      <c r="B19" s="3" t="s">
        <v>79</v>
      </c>
      <c r="E19" s="4" t="s">
        <v>22</v>
      </c>
      <c r="F19" s="3" t="s">
        <v>78</v>
      </c>
    </row>
    <row r="22" spans="1:13" ht="21">
      <c r="A22" s="14" t="s">
        <v>25</v>
      </c>
    </row>
    <row r="23" spans="1:13" ht="21">
      <c r="A23" s="38" t="s">
        <v>19</v>
      </c>
      <c r="B23" s="38"/>
      <c r="D23" t="s">
        <v>19</v>
      </c>
      <c r="E23" s="14"/>
      <c r="F23" s="14"/>
    </row>
    <row r="24" spans="1:13">
      <c r="A24" s="15" t="s">
        <v>56</v>
      </c>
      <c r="B24" s="43">
        <v>0</v>
      </c>
      <c r="D24" s="15" t="s">
        <v>58</v>
      </c>
      <c r="E24" s="43">
        <v>0.153</v>
      </c>
    </row>
    <row r="25" spans="1:13">
      <c r="A25" s="4" t="s">
        <v>13</v>
      </c>
      <c r="B25" s="3" t="e">
        <f>(LN(B4/B5)+(B7+(0.5*B24^2))*B6)/(B24*SQRT(B6))</f>
        <v>#DIV/0!</v>
      </c>
      <c r="D25" s="4" t="s">
        <v>13</v>
      </c>
      <c r="E25" s="3">
        <f>(LN(G4/G5)+(G7+(0.5*E24^2))*G6)/((E24*SQRT(G6)))</f>
        <v>-1.5968173869955584</v>
      </c>
      <c r="M25" s="51"/>
    </row>
    <row r="26" spans="1:13">
      <c r="A26" s="4" t="s">
        <v>14</v>
      </c>
      <c r="B26" s="3" t="e">
        <f>B25-(SQRT(B6)*B24)</f>
        <v>#DIV/0!</v>
      </c>
      <c r="D26" s="4" t="s">
        <v>14</v>
      </c>
      <c r="E26" s="3">
        <f>E25-(G8*SQRT(G6))</f>
        <v>-1.675961908405931</v>
      </c>
      <c r="M26" s="51"/>
    </row>
    <row r="27" spans="1:13">
      <c r="A27" s="4" t="s">
        <v>15</v>
      </c>
      <c r="B27" s="3" t="e">
        <f>NORMSDIST(B25)</f>
        <v>#DIV/0!</v>
      </c>
      <c r="D27" s="4" t="s">
        <v>15</v>
      </c>
      <c r="E27" s="3">
        <f>NORMSDIST(E25)</f>
        <v>5.5153209535799941E-2</v>
      </c>
    </row>
    <row r="28" spans="1:13">
      <c r="A28" s="4" t="s">
        <v>16</v>
      </c>
      <c r="B28" s="3" t="e">
        <f>NORMSDIST(B26)</f>
        <v>#DIV/0!</v>
      </c>
      <c r="D28" s="4" t="s">
        <v>16</v>
      </c>
      <c r="E28" s="3">
        <f>NORMSDIST(E26)</f>
        <v>4.6872827017185204E-2</v>
      </c>
    </row>
    <row r="29" spans="1:13" ht="15" customHeight="1">
      <c r="A29" s="39" t="s">
        <v>23</v>
      </c>
      <c r="B29" s="40">
        <f>C16</f>
        <v>9.84</v>
      </c>
      <c r="D29" s="66" t="s">
        <v>23</v>
      </c>
      <c r="E29" s="67">
        <f>H16</f>
        <v>0.09</v>
      </c>
      <c r="K29" s="61"/>
    </row>
    <row r="30" spans="1:13">
      <c r="A30" s="39"/>
      <c r="B30" s="40"/>
      <c r="D30" s="66"/>
      <c r="E30" s="67"/>
      <c r="K30" s="61"/>
    </row>
    <row r="31" spans="1:13">
      <c r="A31" s="4" t="s">
        <v>24</v>
      </c>
      <c r="B31" s="16" t="e">
        <f>(B4*B27)-(B28*B5*EXP(-B7*B6))</f>
        <v>#DIV/0!</v>
      </c>
      <c r="D31" s="4" t="s">
        <v>24</v>
      </c>
      <c r="E31" s="16">
        <v>0.09</v>
      </c>
    </row>
    <row r="32" spans="1:13">
      <c r="A32" s="38"/>
      <c r="B32" s="38"/>
    </row>
    <row r="33" spans="1:9">
      <c r="A33" s="4" t="s">
        <v>26</v>
      </c>
      <c r="B33" s="38"/>
      <c r="D33" s="4" t="s">
        <v>26</v>
      </c>
    </row>
    <row r="34" spans="1:9">
      <c r="A34" s="3"/>
      <c r="B34" s="3"/>
      <c r="D34" s="3"/>
      <c r="E34" s="3"/>
    </row>
    <row r="35" spans="1:9">
      <c r="A35" s="3"/>
      <c r="B35" s="3"/>
      <c r="D35" s="3"/>
      <c r="E35" s="3"/>
    </row>
    <row r="36" spans="1:9">
      <c r="A36" s="3"/>
      <c r="B36" s="3"/>
      <c r="D36" s="3"/>
      <c r="E36" s="3"/>
    </row>
    <row r="37" spans="1:9">
      <c r="A37" s="3"/>
      <c r="B37" s="3"/>
      <c r="D37" s="3"/>
      <c r="E37" s="3"/>
    </row>
    <row r="38" spans="1:9">
      <c r="A38" s="3"/>
      <c r="B38" s="3"/>
      <c r="D38" s="3"/>
      <c r="E38" s="3"/>
    </row>
    <row r="39" spans="1:9">
      <c r="A39" s="3"/>
      <c r="B39" s="3"/>
      <c r="D39" s="3"/>
      <c r="E39" s="3"/>
    </row>
    <row r="40" spans="1:9">
      <c r="A40" s="3"/>
      <c r="B40" s="3"/>
      <c r="D40" s="3"/>
      <c r="E40" s="3"/>
    </row>
    <row r="41" spans="1:9">
      <c r="A41" s="3"/>
      <c r="B41" s="3"/>
      <c r="D41" s="3"/>
      <c r="E41" s="3"/>
    </row>
    <row r="42" spans="1:9">
      <c r="A42" s="21" t="e">
        <f>B27</f>
        <v>#DIV/0!</v>
      </c>
      <c r="B42" s="29"/>
      <c r="D42" s="21">
        <f>E27</f>
        <v>5.5153209535799941E-2</v>
      </c>
      <c r="E42" s="29"/>
    </row>
    <row r="43" spans="1:9">
      <c r="A43" s="38"/>
      <c r="B43" s="3"/>
      <c r="E43" s="3"/>
    </row>
    <row r="44" spans="1:9">
      <c r="C44" s="26" t="s">
        <v>62</v>
      </c>
      <c r="D44" s="26"/>
      <c r="E44" s="26"/>
      <c r="F44" s="26"/>
      <c r="G44" s="26"/>
    </row>
    <row r="48" spans="1:9">
      <c r="A48" s="32" t="s">
        <v>40</v>
      </c>
      <c r="B48" s="32"/>
      <c r="C48" s="32"/>
      <c r="D48" s="32"/>
      <c r="E48" s="32"/>
      <c r="F48" s="1"/>
      <c r="G48" s="1"/>
      <c r="H48" s="1"/>
      <c r="I48" s="7"/>
    </row>
    <row r="49" spans="1:1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</row>
    <row r="51" spans="1:13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</row>
    <row r="52" spans="1:1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1:1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</row>
    <row r="54" spans="1:13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</row>
    <row r="55" spans="1:1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</row>
    <row r="56" spans="1: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mergeCells count="12">
    <mergeCell ref="A2:B3"/>
    <mergeCell ref="F2:G3"/>
    <mergeCell ref="K2:L3"/>
    <mergeCell ref="D29:D30"/>
    <mergeCell ref="E29:E30"/>
    <mergeCell ref="K29:K30"/>
    <mergeCell ref="A55:M55"/>
    <mergeCell ref="A50:M50"/>
    <mergeCell ref="A51:M51"/>
    <mergeCell ref="A52:M52"/>
    <mergeCell ref="A53:M53"/>
    <mergeCell ref="A54:M5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topLeftCell="A2" workbookViewId="0">
      <selection activeCell="F13" sqref="F13"/>
    </sheetView>
  </sheetViews>
  <sheetFormatPr defaultRowHeight="15"/>
  <sheetData>
    <row r="1" spans="1:9" ht="24.75">
      <c r="A1" s="31" t="s">
        <v>65</v>
      </c>
      <c r="B1" s="31"/>
      <c r="C1" s="31"/>
      <c r="D1" s="31"/>
      <c r="E1" s="31"/>
      <c r="F1" s="19" t="s">
        <v>34</v>
      </c>
      <c r="I1" s="19" t="s">
        <v>35</v>
      </c>
    </row>
    <row r="3" spans="1:9">
      <c r="A3" s="1" t="s">
        <v>9</v>
      </c>
      <c r="B3" s="1">
        <f>'Option-BS'!G5</f>
        <v>70</v>
      </c>
    </row>
    <row r="4" spans="1:9">
      <c r="A4" s="1" t="s">
        <v>8</v>
      </c>
      <c r="B4" s="1">
        <f>'Option-BS'!G4</f>
        <v>63.1</v>
      </c>
      <c r="C4" s="24" t="s">
        <v>33</v>
      </c>
      <c r="D4" s="3">
        <f>EXP(B5*SQRT(B8))</f>
        <v>1.0360283475718717</v>
      </c>
    </row>
    <row r="5" spans="1:9">
      <c r="A5" s="22" t="s">
        <v>12</v>
      </c>
      <c r="B5" s="23">
        <f>'Option-BS'!G8</f>
        <v>0.19386369339219117</v>
      </c>
      <c r="C5" s="24" t="s">
        <v>32</v>
      </c>
      <c r="D5" s="3">
        <f>1/D4</f>
        <v>0.96522455427372145</v>
      </c>
    </row>
    <row r="6" spans="1:9">
      <c r="A6" s="22" t="s">
        <v>1</v>
      </c>
      <c r="B6" s="1">
        <f>'Option-BS'!G6</f>
        <v>0.16666666666666666</v>
      </c>
      <c r="C6" s="50" t="s">
        <v>11</v>
      </c>
      <c r="D6" s="1">
        <f>'Option-BS'!B7</f>
        <v>1.2500000000000001E-2</v>
      </c>
    </row>
    <row r="7" spans="1:9">
      <c r="A7" s="22" t="s">
        <v>31</v>
      </c>
      <c r="B7" s="1">
        <v>5</v>
      </c>
      <c r="C7" s="25" t="s">
        <v>30</v>
      </c>
      <c r="D7" s="3">
        <f>(EXP(D6*B8)-D5)/(D4-D5)</f>
        <v>0.49703833045167922</v>
      </c>
      <c r="E7">
        <f>EXP(D6*B6)-D5</f>
        <v>3.6860950706326889E-2</v>
      </c>
    </row>
    <row r="8" spans="1:9">
      <c r="A8" s="20" t="s">
        <v>29</v>
      </c>
      <c r="B8" s="3">
        <f>B6/B7</f>
        <v>3.3333333333333333E-2</v>
      </c>
      <c r="C8" s="25" t="s">
        <v>36</v>
      </c>
      <c r="D8" s="3">
        <f>1-D7</f>
        <v>0.50296166954832078</v>
      </c>
      <c r="E8">
        <f>D4-D5</f>
        <v>7.080379329815023E-2</v>
      </c>
    </row>
    <row r="9" spans="1:9">
      <c r="F9" s="3">
        <f>E10*D4</f>
        <v>75.316053009924872</v>
      </c>
    </row>
    <row r="10" spans="1:9" ht="21">
      <c r="A10" s="18" t="s">
        <v>0</v>
      </c>
      <c r="B10" t="s">
        <v>19</v>
      </c>
      <c r="E10" s="3">
        <f>D11*D4</f>
        <v>72.696903696160717</v>
      </c>
      <c r="F10" s="3"/>
    </row>
    <row r="11" spans="1:9">
      <c r="D11" s="3">
        <f>C12*D4</f>
        <v>70.168836467206376</v>
      </c>
      <c r="E11" s="3"/>
      <c r="F11" s="3">
        <f>E12*D4</f>
        <v>70.168836467206376</v>
      </c>
    </row>
    <row r="12" spans="1:9">
      <c r="C12" s="3">
        <f>B13*D4</f>
        <v>67.728683902964931</v>
      </c>
      <c r="D12" s="3"/>
      <c r="E12" s="3">
        <f>D11*D5</f>
        <v>67.728683902964931</v>
      </c>
      <c r="F12" s="3"/>
    </row>
    <row r="13" spans="1:9">
      <c r="B13" s="4">
        <f>A14*D4</f>
        <v>65.373388731785099</v>
      </c>
      <c r="C13" s="3"/>
      <c r="D13" s="3">
        <f>C12*D5</f>
        <v>65.373388731785099</v>
      </c>
      <c r="E13" s="3"/>
      <c r="F13" s="3">
        <f>E12*D5</f>
        <v>65.373388731785099</v>
      </c>
    </row>
    <row r="14" spans="1:9">
      <c r="A14" s="4">
        <f>B4</f>
        <v>63.1</v>
      </c>
      <c r="B14" s="4"/>
      <c r="C14" s="3">
        <f>B13*D5</f>
        <v>63.099999999999994</v>
      </c>
      <c r="D14" s="3"/>
      <c r="E14" s="3">
        <f>D13*D5</f>
        <v>63.099999999999994</v>
      </c>
      <c r="F14" s="3"/>
    </row>
    <row r="15" spans="1:9">
      <c r="B15" s="4">
        <f>A14*D5</f>
        <v>60.905669374671824</v>
      </c>
      <c r="C15" s="3"/>
      <c r="D15" s="3">
        <f>C14*D5</f>
        <v>60.905669374671817</v>
      </c>
      <c r="E15" s="3"/>
      <c r="F15" s="3">
        <f>E14*D5</f>
        <v>60.905669374671817</v>
      </c>
    </row>
    <row r="16" spans="1:9">
      <c r="C16" s="3">
        <f>B15*D5</f>
        <v>58.78764757491026</v>
      </c>
      <c r="D16" s="3"/>
      <c r="E16" s="3">
        <f>D15*D5</f>
        <v>58.787647574910253</v>
      </c>
      <c r="F16" s="3"/>
    </row>
    <row r="17" spans="1:6">
      <c r="D17" s="3">
        <f>C16*D5</f>
        <v>56.743280927293377</v>
      </c>
      <c r="E17" s="3"/>
      <c r="F17" s="3">
        <f>E16*D5</f>
        <v>56.74328092729337</v>
      </c>
    </row>
    <row r="18" spans="1:6">
      <c r="E18" s="3">
        <f>D17*D5</f>
        <v>54.770008041075307</v>
      </c>
      <c r="F18" s="3"/>
    </row>
    <row r="19" spans="1:6">
      <c r="F19" s="3">
        <f>E18*D5</f>
        <v>52.865356599015051</v>
      </c>
    </row>
    <row r="20" spans="1:6">
      <c r="A20" s="6">
        <v>0</v>
      </c>
      <c r="B20" s="6">
        <f>A20+$B$8</f>
        <v>3.3333333333333333E-2</v>
      </c>
      <c r="C20" s="6">
        <f t="shared" ref="C20:F20" si="0">B20+$B$8</f>
        <v>6.6666666666666666E-2</v>
      </c>
      <c r="D20" s="6">
        <f t="shared" si="0"/>
        <v>0.1</v>
      </c>
      <c r="E20" s="6">
        <f t="shared" si="0"/>
        <v>0.13333333333333333</v>
      </c>
      <c r="F20" s="6">
        <f t="shared" si="0"/>
        <v>0.16666666666666666</v>
      </c>
    </row>
    <row r="23" spans="1:6" ht="21">
      <c r="A23" s="18" t="s">
        <v>2</v>
      </c>
      <c r="B23" t="s">
        <v>19</v>
      </c>
      <c r="F23" s="3">
        <f>MAX(0,F9-$B$3)</f>
        <v>5.3160530099248717</v>
      </c>
    </row>
    <row r="24" spans="1:6">
      <c r="E24">
        <v>0</v>
      </c>
      <c r="F24" s="3"/>
    </row>
    <row r="25" spans="1:6">
      <c r="D25">
        <v>0</v>
      </c>
      <c r="F25" s="3">
        <f t="shared" ref="F25:F33" si="1">MAX(0,F11-$B$3)</f>
        <v>0.16883646720637557</v>
      </c>
    </row>
    <row r="26" spans="1:6">
      <c r="C26">
        <v>0</v>
      </c>
      <c r="E26">
        <v>0</v>
      </c>
      <c r="F26" s="3"/>
    </row>
    <row r="27" spans="1:6">
      <c r="B27">
        <v>0</v>
      </c>
      <c r="D27">
        <v>0</v>
      </c>
      <c r="F27" s="3">
        <f t="shared" si="1"/>
        <v>0</v>
      </c>
    </row>
    <row r="28" spans="1:6">
      <c r="A28">
        <v>0</v>
      </c>
      <c r="C28">
        <v>0</v>
      </c>
      <c r="E28">
        <v>0</v>
      </c>
      <c r="F28" s="3"/>
    </row>
    <row r="29" spans="1:6">
      <c r="B29">
        <v>0</v>
      </c>
      <c r="D29">
        <v>0</v>
      </c>
      <c r="F29" s="3">
        <f t="shared" si="1"/>
        <v>0</v>
      </c>
    </row>
    <row r="30" spans="1:6">
      <c r="C30">
        <v>0</v>
      </c>
      <c r="E30">
        <v>0</v>
      </c>
      <c r="F30" s="3"/>
    </row>
    <row r="31" spans="1:6">
      <c r="D31">
        <f>MAX(0,D17-$B$3)</f>
        <v>0</v>
      </c>
      <c r="F31" s="3">
        <f t="shared" si="1"/>
        <v>0</v>
      </c>
    </row>
    <row r="32" spans="1:6">
      <c r="E32">
        <v>0</v>
      </c>
      <c r="F32" s="3"/>
    </row>
    <row r="33" spans="1:6">
      <c r="F33" s="3">
        <f t="shared" si="1"/>
        <v>0</v>
      </c>
    </row>
    <row r="34" spans="1:6">
      <c r="A34" s="6">
        <v>0</v>
      </c>
      <c r="B34" s="6">
        <f>A34+$B$8</f>
        <v>3.3333333333333333E-2</v>
      </c>
      <c r="C34" s="6">
        <f t="shared" ref="C34:F34" si="2">B34+$B$8</f>
        <v>6.6666666666666666E-2</v>
      </c>
      <c r="D34" s="6">
        <f t="shared" si="2"/>
        <v>0.1</v>
      </c>
      <c r="E34" s="6">
        <f t="shared" si="2"/>
        <v>0.13333333333333333</v>
      </c>
      <c r="F34" s="6">
        <f t="shared" si="2"/>
        <v>0.16666666666666666</v>
      </c>
    </row>
    <row r="37" spans="1:6" ht="21">
      <c r="A37" s="18" t="s">
        <v>28</v>
      </c>
      <c r="B37" t="s">
        <v>19</v>
      </c>
      <c r="C37" s="17" t="s">
        <v>27</v>
      </c>
      <c r="D37" s="17">
        <f>EXP(-D6*B8)</f>
        <v>0.99958342012683377</v>
      </c>
      <c r="F37">
        <f>F23</f>
        <v>5.3160530099248717</v>
      </c>
    </row>
    <row r="38" spans="1:6">
      <c r="E38" s="1">
        <f>$D$37*($D$7*F37+D8*F39)</f>
        <v>2.7260642872823455</v>
      </c>
    </row>
    <row r="39" spans="1:6">
      <c r="D39" s="3">
        <f>$D$37*(($D$7*E38)+($D$8*E40))</f>
        <v>1.396566471115106</v>
      </c>
      <c r="E39" s="1"/>
      <c r="F39">
        <f t="shared" ref="F39:F41" si="3">F25</f>
        <v>0.16883646720637557</v>
      </c>
    </row>
    <row r="40" spans="1:6">
      <c r="C40" s="3">
        <f>$D$37*(($D$7*D39)+($D$8*D41))</f>
        <v>0.71481050519502631</v>
      </c>
      <c r="D40" s="3"/>
      <c r="E40" s="1">
        <f>$D$37*($D$7*F39+D8*F41)</f>
        <v>8.3883237148262402E-2</v>
      </c>
    </row>
    <row r="41" spans="1:6">
      <c r="B41" s="3">
        <f>$D$37*(($D$7*C40)+($D$8*C42))</f>
        <v>0.36555012397147152</v>
      </c>
      <c r="C41" s="3"/>
      <c r="D41" s="3">
        <f>$D$37*(($D$7*E40)+($D$8*E42))</f>
        <v>4.1675815603691581E-2</v>
      </c>
      <c r="E41" s="1"/>
      <c r="F41">
        <f t="shared" si="3"/>
        <v>0</v>
      </c>
    </row>
    <row r="42" spans="1:6">
      <c r="A42" s="3">
        <f>$D$37*(($D$7*B41)+($D$8*B43))</f>
        <v>0.18678870266050498</v>
      </c>
      <c r="B42" s="3"/>
      <c r="C42" s="3">
        <f>$D$37*(($D$7*D41)+($D$8*D43))</f>
        <v>2.0705848573332998E-2</v>
      </c>
      <c r="D42" s="3"/>
      <c r="E42" s="1">
        <f t="shared" ref="E42:E46" si="4">$D$37*($D$7*F41+D10*F43)</f>
        <v>0</v>
      </c>
    </row>
    <row r="43" spans="1:6">
      <c r="B43" s="3">
        <f>$D$37*(($D$7*C42)+($D$8*C44))</f>
        <v>1.0287313131883127E-2</v>
      </c>
      <c r="C43" s="3"/>
      <c r="D43" s="3">
        <f>$D$37*(($D$7*E42)+($D$8*E44))</f>
        <v>0</v>
      </c>
      <c r="E43" s="1"/>
      <c r="F43">
        <f>F29</f>
        <v>0</v>
      </c>
    </row>
    <row r="44" spans="1:6">
      <c r="C44" s="3">
        <f>$D$37*(($D$7*D43)+($D$8*D45))</f>
        <v>0</v>
      </c>
      <c r="D44" s="3"/>
      <c r="E44" s="1">
        <f t="shared" si="4"/>
        <v>0</v>
      </c>
    </row>
    <row r="45" spans="1:6">
      <c r="D45" s="3">
        <f>$D$37*(($D$7*E44)+($D$8*E46))</f>
        <v>0</v>
      </c>
      <c r="E45" s="1"/>
      <c r="F45">
        <f>F31</f>
        <v>0</v>
      </c>
    </row>
    <row r="46" spans="1:6">
      <c r="E46" s="1">
        <f t="shared" si="4"/>
        <v>0</v>
      </c>
    </row>
    <row r="47" spans="1:6">
      <c r="F47">
        <f>F33</f>
        <v>0</v>
      </c>
    </row>
    <row r="48" spans="1:6">
      <c r="A48" s="6">
        <v>0</v>
      </c>
      <c r="B48" s="6">
        <f>A48+$B$8</f>
        <v>3.3333333333333333E-2</v>
      </c>
      <c r="C48" s="6">
        <f t="shared" ref="C48:F48" si="5">B48+$B$8</f>
        <v>6.6666666666666666E-2</v>
      </c>
      <c r="D48" s="6">
        <f t="shared" si="5"/>
        <v>0.1</v>
      </c>
      <c r="E48" s="6">
        <f t="shared" si="5"/>
        <v>0.13333333333333333</v>
      </c>
      <c r="F48" s="6">
        <f t="shared" si="5"/>
        <v>0.16666666666666666</v>
      </c>
    </row>
    <row r="51" spans="1:9">
      <c r="A51" s="5" t="s">
        <v>63</v>
      </c>
      <c r="B51" s="5"/>
      <c r="C51" s="5"/>
      <c r="D51" s="5"/>
      <c r="E51" s="5"/>
      <c r="F51" s="5"/>
      <c r="G51" s="5"/>
      <c r="H51" s="5"/>
    </row>
    <row r="52" spans="1:9">
      <c r="A52" s="4" t="s">
        <v>26</v>
      </c>
    </row>
    <row r="53" spans="1:9">
      <c r="A53" s="3" t="s">
        <v>66</v>
      </c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 t="s">
        <v>77</v>
      </c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Swap</vt:lpstr>
      <vt:lpstr>dataset</vt:lpstr>
      <vt:lpstr>MRK</vt:lpstr>
      <vt:lpstr>PSX</vt:lpstr>
      <vt:lpstr>Option-BS</vt:lpstr>
      <vt:lpstr>ExtraOption-Binomial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kittu</cp:lastModifiedBy>
  <dcterms:created xsi:type="dcterms:W3CDTF">2014-11-15T02:23:45Z</dcterms:created>
  <dcterms:modified xsi:type="dcterms:W3CDTF">2017-08-14T17:29:11Z</dcterms:modified>
</cp:coreProperties>
</file>