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vocado\Desktop\Rutgers\Spring 2018\Portfolio Theory\excels\"/>
    </mc:Choice>
  </mc:AlternateContent>
  <xr:revisionPtr revIDLastSave="0" documentId="8_{DECD58B8-4001-4551-8CD0-42E21C5BA6E2}" xr6:coauthVersionLast="31" xr6:coauthVersionMax="31" xr10:uidLastSave="{00000000-0000-0000-0000-000000000000}"/>
  <bookViews>
    <workbookView xWindow="0" yWindow="0" windowWidth="28800" windowHeight="12225" activeTab="2" xr2:uid="{00000000-000D-0000-FFFF-FFFF00000000}"/>
  </bookViews>
  <sheets>
    <sheet name="VaR+CVaR" sheetId="11" r:id="rId1"/>
    <sheet name="P1_data" sheetId="12" r:id="rId2"/>
    <sheet name="CAPM, FF3F" sheetId="9" r:id="rId3"/>
    <sheet name="P2_data" sheetId="10" r:id="rId4"/>
    <sheet name="portfolio scenario testing" sheetId="5" r:id="rId5"/>
    <sheet name="P3_data" sheetId="4" r:id="rId6"/>
    <sheet name="Extra" sheetId="6" r:id="rId7"/>
  </sheets>
  <definedNames>
    <definedName name="downside">Extra!$C$19:$C$26</definedName>
    <definedName name="downsidedev">Extra!$C$19:$C$26</definedName>
    <definedName name="M" localSheetId="4">'portfolio scenario testing'!$M$1</definedName>
    <definedName name="M">#REF!</definedName>
    <definedName name="Q" localSheetId="4">'portfolio scenario testing'!$B$16:$K$25</definedName>
    <definedName name="Q">#REF!</definedName>
    <definedName name="returnvector">Extra!$A$19:$A$26</definedName>
    <definedName name="solver_adj" localSheetId="4" hidden="1">'portfolio scenario testing'!$J$31:$J$40</definedName>
    <definedName name="solver_cvg" localSheetId="4" hidden="1">0.0001</definedName>
    <definedName name="solver_drv" localSheetId="4" hidden="1">1</definedName>
    <definedName name="solver_eng" localSheetId="2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'portfolio scenario testing'!$J$41</definedName>
    <definedName name="solver_lhs2" localSheetId="4" hidden="1">'portfolio scenario testing'!$F$41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2" hidden="1">1</definedName>
    <definedName name="solver_neg" localSheetId="4" hidden="1">2</definedName>
    <definedName name="solver_nod" localSheetId="4" hidden="1">2147483647</definedName>
    <definedName name="solver_num" localSheetId="2" hidden="1">0</definedName>
    <definedName name="solver_num" localSheetId="4" hidden="1">1</definedName>
    <definedName name="solver_nwt" localSheetId="4" hidden="1">1</definedName>
    <definedName name="solver_opt" localSheetId="2" hidden="1">'CAPM, FF3F'!$B$6</definedName>
    <definedName name="solver_opt" localSheetId="4" hidden="1">'portfolio scenario testing'!$J$43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2" localSheetId="4" hidden="1">2</definedName>
    <definedName name="solver_rhs1" localSheetId="4" hidden="1">1</definedName>
    <definedName name="solver_rhs2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2" hidden="1">1</definedName>
    <definedName name="solver_typ" localSheetId="4" hidden="1">3</definedName>
    <definedName name="solver_val" localSheetId="2" hidden="1">0</definedName>
    <definedName name="solver_val" localSheetId="4" hidden="1">0.18</definedName>
    <definedName name="solver_ver" localSheetId="2" hidden="1">3</definedName>
    <definedName name="solver_ver" localSheetId="4" hidden="1">3</definedName>
    <definedName name="target">Extra!$B$19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5" l="1"/>
  <c r="H18" i="6" l="1"/>
  <c r="D19" i="6"/>
  <c r="C19" i="6"/>
  <c r="C20" i="6"/>
  <c r="C21" i="6"/>
  <c r="C22" i="6"/>
  <c r="C23" i="6"/>
  <c r="C24" i="6"/>
  <c r="C25" i="6"/>
  <c r="C26" i="6"/>
  <c r="H20" i="6" l="1"/>
  <c r="D20" i="6"/>
  <c r="D21" i="6"/>
  <c r="D22" i="6"/>
  <c r="D23" i="6"/>
  <c r="D24" i="6"/>
  <c r="D25" i="6"/>
  <c r="D26" i="6"/>
  <c r="H19" i="6"/>
  <c r="H21" i="6" s="1"/>
  <c r="A27" i="6"/>
  <c r="D27" i="6" l="1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6" i="9"/>
  <c r="I31" i="9"/>
  <c r="M31" i="9"/>
  <c r="M33" i="9" a="1"/>
  <c r="M33" i="9" s="1"/>
  <c r="I33" i="9" a="1"/>
  <c r="I34" i="9" s="1"/>
  <c r="M35" i="9" l="1"/>
  <c r="I37" i="9"/>
  <c r="I33" i="9"/>
  <c r="M36" i="9"/>
  <c r="I36" i="9"/>
  <c r="I35" i="9"/>
  <c r="M38" i="9"/>
  <c r="M34" i="9"/>
  <c r="I38" i="9"/>
  <c r="M37" i="9"/>
  <c r="O8" i="11"/>
  <c r="Q3" i="11"/>
  <c r="S12" i="11" s="1"/>
  <c r="O7" i="11"/>
  <c r="O6" i="11"/>
  <c r="Q4" i="11"/>
  <c r="S13" i="11" s="1"/>
  <c r="Q2" i="11"/>
  <c r="S11" i="11" s="1"/>
  <c r="M4" i="11"/>
  <c r="O4" i="11" s="1"/>
  <c r="Q8" i="11" s="1"/>
  <c r="W13" i="11" s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4" i="11"/>
  <c r="D4" i="11"/>
  <c r="E4" i="11"/>
  <c r="B133" i="11"/>
  <c r="B134" i="11"/>
  <c r="B135" i="11"/>
  <c r="F135" i="11" s="1" a="1"/>
  <c r="F135" i="11" s="1"/>
  <c r="B136" i="11"/>
  <c r="B137" i="11"/>
  <c r="B138" i="11"/>
  <c r="B139" i="11"/>
  <c r="F139" i="11" s="1" a="1"/>
  <c r="F139" i="11" s="1"/>
  <c r="B140" i="11"/>
  <c r="B141" i="11"/>
  <c r="B142" i="11"/>
  <c r="B143" i="11"/>
  <c r="F143" i="11" s="1" a="1"/>
  <c r="F143" i="11" s="1"/>
  <c r="B144" i="11"/>
  <c r="B145" i="11"/>
  <c r="B146" i="11"/>
  <c r="B83" i="11"/>
  <c r="F83" i="11" s="1" a="1"/>
  <c r="F83" i="11" s="1"/>
  <c r="B84" i="11"/>
  <c r="B85" i="11"/>
  <c r="B86" i="11"/>
  <c r="B87" i="11"/>
  <c r="F87" i="11" s="1" a="1"/>
  <c r="F87" i="11" s="1"/>
  <c r="B88" i="11"/>
  <c r="B89" i="11"/>
  <c r="B90" i="11"/>
  <c r="B91" i="11"/>
  <c r="F91" i="11" s="1" a="1"/>
  <c r="F91" i="11" s="1"/>
  <c r="B92" i="11"/>
  <c r="B93" i="11"/>
  <c r="B94" i="11"/>
  <c r="B95" i="11"/>
  <c r="F95" i="11" s="1" a="1"/>
  <c r="F95" i="11" s="1"/>
  <c r="B96" i="11"/>
  <c r="B97" i="11"/>
  <c r="B98" i="11"/>
  <c r="B99" i="11"/>
  <c r="F99" i="11" s="1" a="1"/>
  <c r="F99" i="11" s="1"/>
  <c r="B100" i="11"/>
  <c r="B101" i="11"/>
  <c r="B102" i="11"/>
  <c r="B103" i="11"/>
  <c r="F103" i="11" s="1" a="1"/>
  <c r="F103" i="11" s="1"/>
  <c r="B104" i="11"/>
  <c r="B105" i="11"/>
  <c r="B106" i="11"/>
  <c r="B107" i="11"/>
  <c r="F107" i="11" s="1" a="1"/>
  <c r="F107" i="11" s="1"/>
  <c r="B108" i="11"/>
  <c r="B109" i="11"/>
  <c r="B110" i="11"/>
  <c r="B111" i="11"/>
  <c r="F111" i="11" s="1" a="1"/>
  <c r="F111" i="11" s="1"/>
  <c r="B112" i="11"/>
  <c r="B113" i="11"/>
  <c r="B114" i="11"/>
  <c r="B115" i="11"/>
  <c r="F115" i="11" s="1" a="1"/>
  <c r="F115" i="11" s="1"/>
  <c r="B116" i="11"/>
  <c r="B117" i="11"/>
  <c r="B118" i="11"/>
  <c r="B119" i="11"/>
  <c r="F119" i="11" s="1" a="1"/>
  <c r="F119" i="11" s="1"/>
  <c r="B120" i="11"/>
  <c r="B121" i="11"/>
  <c r="B122" i="11"/>
  <c r="B123" i="11"/>
  <c r="F123" i="11" s="1" a="1"/>
  <c r="F123" i="11" s="1"/>
  <c r="B124" i="11"/>
  <c r="B125" i="11"/>
  <c r="B126" i="11"/>
  <c r="B127" i="11"/>
  <c r="F127" i="11" s="1" a="1"/>
  <c r="F127" i="11" s="1"/>
  <c r="B128" i="11"/>
  <c r="B129" i="11"/>
  <c r="B130" i="11"/>
  <c r="B131" i="11"/>
  <c r="F131" i="11" s="1" a="1"/>
  <c r="F131" i="11" s="1"/>
  <c r="B132" i="11"/>
  <c r="B5" i="11"/>
  <c r="B6" i="11"/>
  <c r="B7" i="11"/>
  <c r="F7" i="11" s="1" a="1"/>
  <c r="F7" i="11" s="1"/>
  <c r="B8" i="11"/>
  <c r="B9" i="11"/>
  <c r="B10" i="11"/>
  <c r="B11" i="11"/>
  <c r="F11" i="11" s="1" a="1"/>
  <c r="F11" i="11" s="1"/>
  <c r="B12" i="11"/>
  <c r="B13" i="11"/>
  <c r="B14" i="11"/>
  <c r="B15" i="11"/>
  <c r="F15" i="11" s="1" a="1"/>
  <c r="F15" i="11" s="1"/>
  <c r="B16" i="11"/>
  <c r="B17" i="11"/>
  <c r="B18" i="11"/>
  <c r="B19" i="11"/>
  <c r="F19" i="11" s="1" a="1"/>
  <c r="F19" i="11" s="1"/>
  <c r="B20" i="11"/>
  <c r="B21" i="11"/>
  <c r="B22" i="11"/>
  <c r="B23" i="11"/>
  <c r="F23" i="11" s="1" a="1"/>
  <c r="F23" i="11" s="1"/>
  <c r="B24" i="11"/>
  <c r="B25" i="11"/>
  <c r="B26" i="11"/>
  <c r="B27" i="11"/>
  <c r="F27" i="11" s="1" a="1"/>
  <c r="F27" i="11" s="1"/>
  <c r="B28" i="11"/>
  <c r="B29" i="11"/>
  <c r="B30" i="11"/>
  <c r="B31" i="11"/>
  <c r="F31" i="11" s="1" a="1"/>
  <c r="F31" i="11" s="1"/>
  <c r="B32" i="11"/>
  <c r="B33" i="11"/>
  <c r="B34" i="11"/>
  <c r="B35" i="11"/>
  <c r="F35" i="11" s="1" a="1"/>
  <c r="F35" i="11" s="1"/>
  <c r="B36" i="11"/>
  <c r="B37" i="11"/>
  <c r="B38" i="11"/>
  <c r="B39" i="11"/>
  <c r="F39" i="11" s="1" a="1"/>
  <c r="F39" i="11" s="1"/>
  <c r="B40" i="11"/>
  <c r="B41" i="11"/>
  <c r="B42" i="11"/>
  <c r="B43" i="11"/>
  <c r="F43" i="11" s="1" a="1"/>
  <c r="F43" i="11" s="1"/>
  <c r="B44" i="11"/>
  <c r="B45" i="11"/>
  <c r="B46" i="11"/>
  <c r="B47" i="11"/>
  <c r="F47" i="11" s="1" a="1"/>
  <c r="F47" i="11" s="1"/>
  <c r="B48" i="11"/>
  <c r="B49" i="11"/>
  <c r="B50" i="11"/>
  <c r="B51" i="11"/>
  <c r="F51" i="11" s="1" a="1"/>
  <c r="F51" i="11" s="1"/>
  <c r="B52" i="11"/>
  <c r="B53" i="11"/>
  <c r="B54" i="11"/>
  <c r="B55" i="11"/>
  <c r="F55" i="11" s="1" a="1"/>
  <c r="F55" i="11" s="1"/>
  <c r="B56" i="11"/>
  <c r="B57" i="11"/>
  <c r="B58" i="11"/>
  <c r="B59" i="11"/>
  <c r="F59" i="11" s="1" a="1"/>
  <c r="F59" i="11" s="1"/>
  <c r="B60" i="11"/>
  <c r="B61" i="11"/>
  <c r="B62" i="11"/>
  <c r="B63" i="11"/>
  <c r="F63" i="11" s="1" a="1"/>
  <c r="F63" i="11" s="1"/>
  <c r="B64" i="11"/>
  <c r="B65" i="11"/>
  <c r="B66" i="11"/>
  <c r="B67" i="11"/>
  <c r="F67" i="11" s="1" a="1"/>
  <c r="F67" i="11" s="1"/>
  <c r="B68" i="11"/>
  <c r="B69" i="11"/>
  <c r="B70" i="11"/>
  <c r="B71" i="11"/>
  <c r="F71" i="11" s="1" a="1"/>
  <c r="F71" i="11" s="1"/>
  <c r="B72" i="11"/>
  <c r="B73" i="11"/>
  <c r="B74" i="11"/>
  <c r="B75" i="11"/>
  <c r="F75" i="11" s="1" a="1"/>
  <c r="F75" i="11" s="1"/>
  <c r="B76" i="11"/>
  <c r="B77" i="11"/>
  <c r="B78" i="11"/>
  <c r="B79" i="11"/>
  <c r="F79" i="11" s="1" a="1"/>
  <c r="F79" i="11" s="1"/>
  <c r="B80" i="11"/>
  <c r="B81" i="11"/>
  <c r="B82" i="11"/>
  <c r="B4" i="11"/>
  <c r="F4" i="11" s="1" a="1"/>
  <c r="F4" i="11" s="1"/>
  <c r="B3" i="11"/>
  <c r="C3" i="11"/>
  <c r="D3" i="11"/>
  <c r="E3" i="11"/>
  <c r="A3" i="11"/>
  <c r="F81" i="11" l="1" a="1"/>
  <c r="F81" i="11" s="1"/>
  <c r="F73" i="11" a="1"/>
  <c r="F73" i="11" s="1"/>
  <c r="F65" i="11" a="1"/>
  <c r="F65" i="11" s="1"/>
  <c r="F57" i="11" a="1"/>
  <c r="F57" i="11" s="1"/>
  <c r="F49" i="11" a="1"/>
  <c r="F49" i="11" s="1"/>
  <c r="F41" i="11" a="1"/>
  <c r="F41" i="11" s="1"/>
  <c r="F33" i="11" a="1"/>
  <c r="F33" i="11" s="1"/>
  <c r="F25" i="11" a="1"/>
  <c r="F25" i="11" s="1"/>
  <c r="F17" i="11" a="1"/>
  <c r="F17" i="11" s="1"/>
  <c r="F5" i="11" a="1"/>
  <c r="F5" i="11" s="1"/>
  <c r="F125" i="11" a="1"/>
  <c r="F125" i="11" s="1"/>
  <c r="F117" i="11" a="1"/>
  <c r="F117" i="11" s="1"/>
  <c r="F109" i="11" a="1"/>
  <c r="F109" i="11" s="1"/>
  <c r="F101" i="11" a="1"/>
  <c r="F101" i="11" s="1"/>
  <c r="F93" i="11" a="1"/>
  <c r="F93" i="11" s="1"/>
  <c r="F89" i="11" a="1"/>
  <c r="F89" i="11" s="1"/>
  <c r="F141" i="11" a="1"/>
  <c r="F141" i="11" s="1"/>
  <c r="F133" i="11" a="1"/>
  <c r="F133" i="11" s="1"/>
  <c r="O3" i="11"/>
  <c r="F77" i="11" a="1"/>
  <c r="F77" i="11" s="1"/>
  <c r="F69" i="11" a="1"/>
  <c r="F69" i="11" s="1"/>
  <c r="F61" i="11" a="1"/>
  <c r="F61" i="11" s="1"/>
  <c r="F53" i="11" a="1"/>
  <c r="F53" i="11" s="1"/>
  <c r="F45" i="11" a="1"/>
  <c r="F45" i="11" s="1"/>
  <c r="F37" i="11" a="1"/>
  <c r="F37" i="11" s="1"/>
  <c r="F29" i="11" a="1"/>
  <c r="F29" i="11" s="1"/>
  <c r="F21" i="11" a="1"/>
  <c r="F21" i="11" s="1"/>
  <c r="F13" i="11" a="1"/>
  <c r="F13" i="11" s="1"/>
  <c r="F9" i="11" a="1"/>
  <c r="F9" i="11" s="1"/>
  <c r="F129" i="11" a="1"/>
  <c r="F129" i="11" s="1"/>
  <c r="F121" i="11" a="1"/>
  <c r="F121" i="11" s="1"/>
  <c r="F113" i="11" a="1"/>
  <c r="F113" i="11" s="1"/>
  <c r="F105" i="11" a="1"/>
  <c r="F105" i="11" s="1"/>
  <c r="F97" i="11" a="1"/>
  <c r="F97" i="11" s="1"/>
  <c r="F85" i="11" a="1"/>
  <c r="F85" i="11" s="1"/>
  <c r="F145" i="11" a="1"/>
  <c r="F145" i="11" s="1"/>
  <c r="F137" i="11" a="1"/>
  <c r="F137" i="11" s="1"/>
  <c r="F82" i="11" a="1"/>
  <c r="F82" i="11" s="1"/>
  <c r="F80" i="11" a="1"/>
  <c r="F80" i="11" s="1"/>
  <c r="F78" i="11" a="1"/>
  <c r="F78" i="11" s="1"/>
  <c r="F76" i="11" a="1"/>
  <c r="F76" i="11" s="1"/>
  <c r="F74" i="11" a="1"/>
  <c r="F74" i="11" s="1"/>
  <c r="F72" i="11" a="1"/>
  <c r="F72" i="11" s="1"/>
  <c r="F70" i="11" a="1"/>
  <c r="F70" i="11" s="1"/>
  <c r="F68" i="11" a="1"/>
  <c r="F68" i="11" s="1"/>
  <c r="F66" i="11" a="1"/>
  <c r="F66" i="11" s="1"/>
  <c r="F64" i="11" a="1"/>
  <c r="F64" i="11" s="1"/>
  <c r="F62" i="11" a="1"/>
  <c r="F62" i="11" s="1"/>
  <c r="F60" i="11" a="1"/>
  <c r="F60" i="11" s="1"/>
  <c r="F58" i="11" a="1"/>
  <c r="F58" i="11" s="1"/>
  <c r="F56" i="11" a="1"/>
  <c r="F56" i="11" s="1"/>
  <c r="F54" i="11" a="1"/>
  <c r="F54" i="11" s="1"/>
  <c r="F52" i="11" a="1"/>
  <c r="F52" i="11" s="1"/>
  <c r="F50" i="11" a="1"/>
  <c r="F50" i="11" s="1"/>
  <c r="F48" i="11" a="1"/>
  <c r="F48" i="11" s="1"/>
  <c r="F46" i="11" a="1"/>
  <c r="F46" i="11" s="1"/>
  <c r="F44" i="11" a="1"/>
  <c r="F44" i="11" s="1"/>
  <c r="F42" i="11" a="1"/>
  <c r="F42" i="11" s="1"/>
  <c r="F40" i="11" a="1"/>
  <c r="F40" i="11" s="1"/>
  <c r="F38" i="11" a="1"/>
  <c r="F38" i="11" s="1"/>
  <c r="F36" i="11" a="1"/>
  <c r="F36" i="11" s="1"/>
  <c r="F34" i="11" a="1"/>
  <c r="F34" i="11" s="1"/>
  <c r="F32" i="11" a="1"/>
  <c r="F32" i="11" s="1"/>
  <c r="F30" i="11" a="1"/>
  <c r="F30" i="11" s="1"/>
  <c r="F28" i="11" a="1"/>
  <c r="F28" i="11" s="1"/>
  <c r="F26" i="11" a="1"/>
  <c r="F26" i="11" s="1"/>
  <c r="F24" i="11" a="1"/>
  <c r="F24" i="11" s="1"/>
  <c r="F22" i="11" a="1"/>
  <c r="F22" i="11" s="1"/>
  <c r="F20" i="11" a="1"/>
  <c r="F20" i="11" s="1"/>
  <c r="F18" i="11" a="1"/>
  <c r="F18" i="11" s="1"/>
  <c r="F16" i="11" a="1"/>
  <c r="F16" i="11" s="1"/>
  <c r="F14" i="11" a="1"/>
  <c r="F14" i="11" s="1"/>
  <c r="F12" i="11" a="1"/>
  <c r="F12" i="11" s="1"/>
  <c r="F10" i="11" a="1"/>
  <c r="F10" i="11" s="1"/>
  <c r="F8" i="11" a="1"/>
  <c r="F8" i="11" s="1"/>
  <c r="F6" i="11" a="1"/>
  <c r="F6" i="11" s="1"/>
  <c r="F132" i="11" a="1"/>
  <c r="F132" i="11" s="1"/>
  <c r="F130" i="11" a="1"/>
  <c r="F130" i="11" s="1"/>
  <c r="F128" i="11" a="1"/>
  <c r="F128" i="11" s="1"/>
  <c r="F126" i="11" a="1"/>
  <c r="F126" i="11" s="1"/>
  <c r="F124" i="11" a="1"/>
  <c r="F124" i="11" s="1"/>
  <c r="F122" i="11" a="1"/>
  <c r="F122" i="11" s="1"/>
  <c r="F120" i="11" a="1"/>
  <c r="F120" i="11" s="1"/>
  <c r="F118" i="11" a="1"/>
  <c r="F118" i="11" s="1"/>
  <c r="F116" i="11" a="1"/>
  <c r="F116" i="11" s="1"/>
  <c r="F114" i="11" a="1"/>
  <c r="F114" i="11" s="1"/>
  <c r="F112" i="11" a="1"/>
  <c r="F112" i="11" s="1"/>
  <c r="F110" i="11" a="1"/>
  <c r="F110" i="11" s="1"/>
  <c r="F108" i="11" a="1"/>
  <c r="F108" i="11" s="1"/>
  <c r="F106" i="11" a="1"/>
  <c r="F106" i="11" s="1"/>
  <c r="F104" i="11" a="1"/>
  <c r="F104" i="11" s="1"/>
  <c r="F102" i="11" a="1"/>
  <c r="F102" i="11" s="1"/>
  <c r="F100" i="11" a="1"/>
  <c r="F100" i="11" s="1"/>
  <c r="F98" i="11" a="1"/>
  <c r="F98" i="11" s="1"/>
  <c r="F96" i="11" a="1"/>
  <c r="F96" i="11" s="1"/>
  <c r="F94" i="11" a="1"/>
  <c r="F94" i="11" s="1"/>
  <c r="F92" i="11" a="1"/>
  <c r="F92" i="11" s="1"/>
  <c r="F90" i="11" a="1"/>
  <c r="F90" i="11" s="1"/>
  <c r="F88" i="11" a="1"/>
  <c r="F88" i="11" s="1"/>
  <c r="F86" i="11" a="1"/>
  <c r="F86" i="11" s="1"/>
  <c r="F84" i="11" a="1"/>
  <c r="F84" i="11" s="1"/>
  <c r="F146" i="11" a="1"/>
  <c r="F146" i="11" s="1"/>
  <c r="F144" i="11" a="1"/>
  <c r="F144" i="11" s="1"/>
  <c r="F142" i="11" a="1"/>
  <c r="F142" i="11" s="1"/>
  <c r="F140" i="11" a="1"/>
  <c r="F140" i="11" s="1"/>
  <c r="F138" i="11" a="1"/>
  <c r="F138" i="11" s="1"/>
  <c r="F136" i="11" a="1"/>
  <c r="F136" i="11" s="1"/>
  <c r="F134" i="11" a="1"/>
  <c r="F134" i="11" s="1"/>
  <c r="O2" i="11"/>
  <c r="Q7" i="11"/>
  <c r="W12" i="11" s="1"/>
  <c r="Q6" i="11"/>
  <c r="W11" i="11" s="1"/>
  <c r="D228" i="9"/>
  <c r="D230" i="9"/>
  <c r="D234" i="9"/>
  <c r="D240" i="9"/>
  <c r="D242" i="9"/>
  <c r="D244" i="9"/>
  <c r="D246" i="9"/>
  <c r="D250" i="9"/>
  <c r="D232" i="9"/>
  <c r="D236" i="9"/>
  <c r="D248" i="9"/>
  <c r="D252" i="9"/>
  <c r="D238" i="9"/>
  <c r="D254" i="9"/>
  <c r="D229" i="9"/>
  <c r="D231" i="9"/>
  <c r="D233" i="9"/>
  <c r="D235" i="9"/>
  <c r="D237" i="9"/>
  <c r="D239" i="9"/>
  <c r="D241" i="9"/>
  <c r="D243" i="9"/>
  <c r="D245" i="9"/>
  <c r="D247" i="9"/>
  <c r="D249" i="9"/>
  <c r="D251" i="9"/>
  <c r="D253" i="9"/>
  <c r="D255" i="9"/>
  <c r="D257" i="9"/>
  <c r="D25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W2" i="9" l="1"/>
  <c r="D6" i="9" l="1"/>
  <c r="R2" i="9"/>
  <c r="P2" i="9"/>
  <c r="N2" i="9"/>
  <c r="M2" i="9"/>
  <c r="P5" i="5" l="1"/>
  <c r="P12" i="5" s="1"/>
  <c r="P6" i="5"/>
  <c r="P7" i="5"/>
  <c r="P8" i="5"/>
  <c r="P9" i="5"/>
  <c r="P10" i="5"/>
  <c r="P11" i="5"/>
  <c r="P13" i="5"/>
  <c r="C4" i="5" l="1"/>
  <c r="D4" i="5"/>
  <c r="E4" i="5"/>
  <c r="F4" i="5"/>
  <c r="G4" i="5"/>
  <c r="H4" i="5"/>
  <c r="I4" i="5"/>
  <c r="J4" i="5"/>
  <c r="K4" i="5"/>
  <c r="C5" i="5"/>
  <c r="D5" i="5"/>
  <c r="E5" i="5"/>
  <c r="F5" i="5"/>
  <c r="G5" i="5"/>
  <c r="H5" i="5"/>
  <c r="I5" i="5"/>
  <c r="J5" i="5"/>
  <c r="K5" i="5"/>
  <c r="C6" i="5"/>
  <c r="D6" i="5"/>
  <c r="E6" i="5"/>
  <c r="F6" i="5"/>
  <c r="G6" i="5"/>
  <c r="H6" i="5"/>
  <c r="I6" i="5"/>
  <c r="J6" i="5"/>
  <c r="K6" i="5"/>
  <c r="C7" i="5"/>
  <c r="D7" i="5"/>
  <c r="E7" i="5"/>
  <c r="F7" i="5"/>
  <c r="G7" i="5"/>
  <c r="H7" i="5"/>
  <c r="I7" i="5"/>
  <c r="J7" i="5"/>
  <c r="K7" i="5"/>
  <c r="C8" i="5"/>
  <c r="D8" i="5"/>
  <c r="E8" i="5"/>
  <c r="F8" i="5"/>
  <c r="G8" i="5"/>
  <c r="H8" i="5"/>
  <c r="I8" i="5"/>
  <c r="J8" i="5"/>
  <c r="K8" i="5"/>
  <c r="C9" i="5"/>
  <c r="D9" i="5"/>
  <c r="E9" i="5"/>
  <c r="F9" i="5"/>
  <c r="G9" i="5"/>
  <c r="H9" i="5"/>
  <c r="I9" i="5"/>
  <c r="J9" i="5"/>
  <c r="K9" i="5"/>
  <c r="C10" i="5"/>
  <c r="D10" i="5"/>
  <c r="E10" i="5"/>
  <c r="F10" i="5"/>
  <c r="G10" i="5"/>
  <c r="H10" i="5"/>
  <c r="I10" i="5"/>
  <c r="J10" i="5"/>
  <c r="K10" i="5"/>
  <c r="C11" i="5"/>
  <c r="D11" i="5"/>
  <c r="E11" i="5"/>
  <c r="F11" i="5"/>
  <c r="G11" i="5"/>
  <c r="H11" i="5"/>
  <c r="I11" i="5"/>
  <c r="J11" i="5"/>
  <c r="K11" i="5"/>
  <c r="B5" i="5"/>
  <c r="B6" i="5"/>
  <c r="B7" i="5"/>
  <c r="B8" i="5"/>
  <c r="B9" i="5"/>
  <c r="B10" i="5"/>
  <c r="B11" i="5"/>
  <c r="B4" i="5"/>
  <c r="J41" i="5"/>
  <c r="I41" i="5"/>
  <c r="H41" i="5"/>
  <c r="G41" i="5"/>
  <c r="F41" i="5"/>
  <c r="E41" i="5"/>
  <c r="D41" i="5"/>
  <c r="B41" i="5"/>
  <c r="K3" i="5"/>
  <c r="J3" i="5"/>
  <c r="I3" i="5"/>
  <c r="H3" i="5"/>
  <c r="G3" i="5"/>
  <c r="F3" i="5"/>
  <c r="E3" i="5"/>
  <c r="D3" i="5"/>
  <c r="C3" i="5"/>
  <c r="B3" i="5"/>
  <c r="M1" i="5"/>
  <c r="B55" i="5" l="1" a="1"/>
  <c r="B55" i="5" s="1"/>
  <c r="B59" i="5" a="1"/>
  <c r="B59" i="5" s="1"/>
  <c r="B57" i="5" a="1"/>
  <c r="B57" i="5" s="1"/>
  <c r="B53" i="5" a="1"/>
  <c r="B53" i="5" s="1"/>
  <c r="B1" i="5"/>
  <c r="B52" i="5" a="1"/>
  <c r="B52" i="5" s="1"/>
  <c r="L4" i="5"/>
  <c r="B58" i="5" a="1"/>
  <c r="B58" i="5" s="1"/>
  <c r="B56" i="5" a="1"/>
  <c r="B56" i="5" s="1"/>
  <c r="B54" i="5" a="1"/>
  <c r="B54" i="5" s="1"/>
  <c r="L5" i="5"/>
  <c r="J1" i="5"/>
  <c r="H1" i="5"/>
  <c r="F1" i="5"/>
  <c r="D1" i="5"/>
  <c r="L11" i="5"/>
  <c r="L9" i="5"/>
  <c r="L7" i="5"/>
  <c r="K1" i="5"/>
  <c r="I1" i="5"/>
  <c r="G1" i="5"/>
  <c r="E1" i="5"/>
  <c r="N27" i="5"/>
  <c r="N28" i="5" s="1"/>
  <c r="C1" i="5"/>
  <c r="Q27" i="5"/>
  <c r="W25" i="5"/>
  <c r="U23" i="5"/>
  <c r="S21" i="5"/>
  <c r="O17" i="5"/>
  <c r="N16" i="5"/>
  <c r="V24" i="5"/>
  <c r="T22" i="5"/>
  <c r="R20" i="5"/>
  <c r="P18" i="5"/>
  <c r="L10" i="5"/>
  <c r="L8" i="5"/>
  <c r="L6" i="5"/>
  <c r="Q19" i="5"/>
  <c r="B12" i="5"/>
  <c r="F12" i="5"/>
  <c r="J12" i="5"/>
  <c r="D12" i="5"/>
  <c r="H12" i="5"/>
  <c r="C12" i="5"/>
  <c r="E12" i="5"/>
  <c r="G12" i="5"/>
  <c r="I12" i="5"/>
  <c r="K12" i="5"/>
  <c r="B61" i="5" l="1"/>
  <c r="B48" i="5" a="1"/>
  <c r="B48" i="5" s="1"/>
  <c r="O34" i="5" a="1"/>
  <c r="O34" i="5" s="1"/>
  <c r="P34" i="5" a="1"/>
  <c r="P34" i="5" s="1"/>
  <c r="V34" i="5" s="1"/>
  <c r="Q34" i="5" a="1"/>
  <c r="Q34" i="5" s="1"/>
  <c r="R34" i="5" a="1"/>
  <c r="R34" i="5" s="1"/>
  <c r="S34" i="5" a="1"/>
  <c r="S34" i="5" s="1"/>
  <c r="T34" i="5" a="1"/>
  <c r="T34" i="5" s="1"/>
  <c r="N34" i="5" a="1"/>
  <c r="N34" i="5" s="1"/>
  <c r="M34" i="5" a="1"/>
  <c r="M34" i="5" s="1"/>
  <c r="L12" i="5"/>
  <c r="M12" i="5"/>
  <c r="Q28" i="5"/>
  <c r="D43" i="5" a="1"/>
  <c r="D43" i="5" s="1"/>
  <c r="E43" i="5" a="1"/>
  <c r="E43" i="5" s="1"/>
  <c r="F43" i="5" a="1"/>
  <c r="F43" i="5" s="1"/>
  <c r="G43" i="5" a="1"/>
  <c r="G43" i="5" s="1"/>
  <c r="H43" i="5" a="1"/>
  <c r="H43" i="5" s="1"/>
  <c r="I43" i="5" a="1"/>
  <c r="I43" i="5" s="1"/>
  <c r="B43" i="5" a="1"/>
  <c r="B43" i="5" s="1"/>
  <c r="J43" i="5" a="1"/>
  <c r="J43" i="5" s="1"/>
  <c r="N12" i="5"/>
  <c r="B16" i="5" a="1"/>
  <c r="T38" i="5" l="1"/>
  <c r="T33" i="5"/>
  <c r="T36" i="5"/>
  <c r="S36" i="5"/>
  <c r="S38" i="5"/>
  <c r="S33" i="5"/>
  <c r="Q36" i="5"/>
  <c r="Q38" i="5"/>
  <c r="Q33" i="5"/>
  <c r="O36" i="5"/>
  <c r="O38" i="5"/>
  <c r="O33" i="5"/>
  <c r="M36" i="5"/>
  <c r="M33" i="5"/>
  <c r="M38" i="5"/>
  <c r="R38" i="5"/>
  <c r="R33" i="5"/>
  <c r="R36" i="5"/>
  <c r="P38" i="5"/>
  <c r="P33" i="5"/>
  <c r="P36" i="5"/>
  <c r="N38" i="5"/>
  <c r="N36" i="5"/>
  <c r="N33" i="5"/>
  <c r="B16" i="5"/>
  <c r="E16" i="5"/>
  <c r="C17" i="5"/>
  <c r="K17" i="5"/>
  <c r="I18" i="5"/>
  <c r="G19" i="5"/>
  <c r="E20" i="5"/>
  <c r="C21" i="5"/>
  <c r="K21" i="5"/>
  <c r="I22" i="5"/>
  <c r="G23" i="5"/>
  <c r="E24" i="5"/>
  <c r="C25" i="5"/>
  <c r="K25" i="5"/>
  <c r="I16" i="5"/>
  <c r="G17" i="5"/>
  <c r="E18" i="5"/>
  <c r="C19" i="5"/>
  <c r="K19" i="5"/>
  <c r="I20" i="5"/>
  <c r="G21" i="5"/>
  <c r="E22" i="5"/>
  <c r="C23" i="5"/>
  <c r="K23" i="5"/>
  <c r="I24" i="5"/>
  <c r="G25" i="5"/>
  <c r="I25" i="5"/>
  <c r="K24" i="5"/>
  <c r="C24" i="5"/>
  <c r="E23" i="5"/>
  <c r="G22" i="5"/>
  <c r="I21" i="5"/>
  <c r="K20" i="5"/>
  <c r="C20" i="5"/>
  <c r="E19" i="5"/>
  <c r="G18" i="5"/>
  <c r="I17" i="5"/>
  <c r="K16" i="5"/>
  <c r="C16" i="5"/>
  <c r="H25" i="5"/>
  <c r="D25" i="5"/>
  <c r="J24" i="5"/>
  <c r="F24" i="5"/>
  <c r="B24" i="5"/>
  <c r="H23" i="5"/>
  <c r="D23" i="5"/>
  <c r="J22" i="5"/>
  <c r="F22" i="5"/>
  <c r="B22" i="5"/>
  <c r="H21" i="5"/>
  <c r="D21" i="5"/>
  <c r="J20" i="5"/>
  <c r="F20" i="5"/>
  <c r="B20" i="5"/>
  <c r="H19" i="5"/>
  <c r="D19" i="5"/>
  <c r="J18" i="5"/>
  <c r="F18" i="5"/>
  <c r="B18" i="5"/>
  <c r="H17" i="5"/>
  <c r="D17" i="5"/>
  <c r="J16" i="5"/>
  <c r="F16" i="5"/>
  <c r="E25" i="5"/>
  <c r="G24" i="5"/>
  <c r="I23" i="5"/>
  <c r="K22" i="5"/>
  <c r="C22" i="5"/>
  <c r="E21" i="5"/>
  <c r="G20" i="5"/>
  <c r="I19" i="5"/>
  <c r="K18" i="5"/>
  <c r="C18" i="5"/>
  <c r="E17" i="5"/>
  <c r="G16" i="5"/>
  <c r="J25" i="5"/>
  <c r="F25" i="5"/>
  <c r="B25" i="5"/>
  <c r="H24" i="5"/>
  <c r="D24" i="5"/>
  <c r="J23" i="5"/>
  <c r="F23" i="5"/>
  <c r="B23" i="5"/>
  <c r="H22" i="5"/>
  <c r="D22" i="5"/>
  <c r="J21" i="5"/>
  <c r="F21" i="5"/>
  <c r="B21" i="5"/>
  <c r="H20" i="5"/>
  <c r="D20" i="5"/>
  <c r="J19" i="5"/>
  <c r="F19" i="5"/>
  <c r="B19" i="5"/>
  <c r="H18" i="5"/>
  <c r="D18" i="5"/>
  <c r="J17" i="5"/>
  <c r="F17" i="5"/>
  <c r="B17" i="5"/>
  <c r="H16" i="5"/>
  <c r="D16" i="5"/>
  <c r="B44" i="5"/>
  <c r="D45" i="5" l="1" a="1"/>
  <c r="D45" i="5" s="1"/>
  <c r="E45" i="5" a="1"/>
  <c r="E45" i="5" s="1"/>
  <c r="G45" i="5" a="1"/>
  <c r="G45" i="5" s="1"/>
  <c r="I45" i="5" a="1"/>
  <c r="I45" i="5" s="1"/>
  <c r="F45" i="5" a="1"/>
  <c r="F45" i="5" s="1"/>
  <c r="H45" i="5" a="1"/>
  <c r="H45" i="5" s="1"/>
  <c r="J45" i="5" a="1"/>
  <c r="J45" i="5" s="1"/>
  <c r="B45" i="5" a="1"/>
  <c r="B45" i="5" s="1"/>
  <c r="B46" i="5" l="1"/>
  <c r="M35" i="5"/>
  <c r="M37" i="5"/>
  <c r="R35" i="5"/>
  <c r="R37" i="5"/>
  <c r="S37" i="5"/>
  <c r="S35" i="5"/>
  <c r="O37" i="5"/>
  <c r="O35" i="5"/>
  <c r="T35" i="5"/>
  <c r="T37" i="5"/>
  <c r="P35" i="5"/>
  <c r="P37" i="5"/>
  <c r="Q37" i="5"/>
  <c r="Q35" i="5"/>
  <c r="N37" i="5"/>
  <c r="N35" i="5"/>
</calcChain>
</file>

<file path=xl/sharedStrings.xml><?xml version="1.0" encoding="utf-8"?>
<sst xmlns="http://schemas.openxmlformats.org/spreadsheetml/2006/main" count="282" uniqueCount="182">
  <si>
    <t>Average Annual Total Returns</t>
  </si>
  <si>
    <t>Year</t>
  </si>
  <si>
    <t>Portfolio*</t>
  </si>
  <si>
    <t>Avg Ann'l Ret</t>
  </si>
  <si>
    <t>ADBE</t>
  </si>
  <si>
    <t>Technology</t>
  </si>
  <si>
    <t>NKE</t>
  </si>
  <si>
    <t>Cons Goods</t>
  </si>
  <si>
    <t>BMW.DE</t>
  </si>
  <si>
    <t>Auto-German</t>
  </si>
  <si>
    <t>IGF</t>
  </si>
  <si>
    <t>Global Infrastructure ETF</t>
  </si>
  <si>
    <t>PFUAX</t>
  </si>
  <si>
    <t>PIMCO Foreign Bond A Unhedged</t>
  </si>
  <si>
    <t>Utilities</t>
  </si>
  <si>
    <t>PEG</t>
  </si>
  <si>
    <t>CVA</t>
  </si>
  <si>
    <t>Industrial Goods</t>
  </si>
  <si>
    <t>NVO</t>
  </si>
  <si>
    <t>Healthcare</t>
  </si>
  <si>
    <t>MSG</t>
  </si>
  <si>
    <t>Entertainment services</t>
  </si>
  <si>
    <t>AAXJ</t>
  </si>
  <si>
    <t>ishares MSCI Asia</t>
  </si>
  <si>
    <t>Check with Data Analysis Toolpack Covariance</t>
  </si>
  <si>
    <t>Equal W</t>
  </si>
  <si>
    <t>MVP</t>
  </si>
  <si>
    <t>MVP  LO</t>
  </si>
  <si>
    <t>∑ w</t>
  </si>
  <si>
    <t>E[rp)</t>
  </si>
  <si>
    <t>σp</t>
  </si>
  <si>
    <t>COVAR          (CVA, MSG)</t>
  </si>
  <si>
    <t>Check= AVG</t>
  </si>
  <si>
    <t>STDEV.P</t>
  </si>
  <si>
    <t>target return 6%</t>
  </si>
  <si>
    <t>Max return LO</t>
  </si>
  <si>
    <t>target risk 5%</t>
  </si>
  <si>
    <t xml:space="preserve"> </t>
  </si>
  <si>
    <t>target return 18%</t>
  </si>
  <si>
    <t>target risk 13%</t>
  </si>
  <si>
    <t>VAR.P (IGF)</t>
  </si>
  <si>
    <t>check</t>
  </si>
  <si>
    <t>Scenario Testing</t>
  </si>
  <si>
    <t>True or False</t>
  </si>
  <si>
    <t>Performance Ratios</t>
  </si>
  <si>
    <r>
      <rPr>
        <sz val="8"/>
        <color theme="1"/>
        <rFont val="Calibri"/>
        <family val="2"/>
      </rPr>
      <t>σ</t>
    </r>
    <r>
      <rPr>
        <vertAlign val="subscript"/>
        <sz val="8"/>
        <color theme="1"/>
        <rFont val="Calibri"/>
        <family val="2"/>
      </rPr>
      <t>p</t>
    </r>
    <r>
      <rPr>
        <i/>
        <sz val="7.2"/>
        <color theme="1"/>
        <rFont val="Calibri"/>
        <family val="2"/>
      </rPr>
      <t xml:space="preserve"> =</t>
    </r>
    <r>
      <rPr>
        <i/>
        <sz val="8"/>
        <color theme="1"/>
        <rFont val="Calibri"/>
        <family val="2"/>
        <scheme val="minor"/>
      </rPr>
      <t xml:space="preserve"> 5%</t>
    </r>
  </si>
  <si>
    <r>
      <t>σp</t>
    </r>
    <r>
      <rPr>
        <i/>
        <vertAlign val="subscript"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= 13%</t>
    </r>
  </si>
  <si>
    <r>
      <t>R</t>
    </r>
    <r>
      <rPr>
        <i/>
        <vertAlign val="subscript"/>
        <sz val="9"/>
        <color theme="1"/>
        <rFont val="Calibri"/>
        <family val="2"/>
        <scheme val="minor"/>
      </rPr>
      <t>p</t>
    </r>
    <r>
      <rPr>
        <i/>
        <sz val="9"/>
        <color theme="1"/>
        <rFont val="Calibri"/>
        <family val="2"/>
        <scheme val="minor"/>
      </rPr>
      <t xml:space="preserve"> = 6%</t>
    </r>
  </si>
  <si>
    <r>
      <t>R</t>
    </r>
    <r>
      <rPr>
        <i/>
        <vertAlign val="subscript"/>
        <sz val="8"/>
        <color theme="1"/>
        <rFont val="Calibri"/>
        <family val="2"/>
        <scheme val="minor"/>
      </rPr>
      <t>p</t>
    </r>
    <r>
      <rPr>
        <i/>
        <sz val="8"/>
        <color theme="1"/>
        <rFont val="Calibri"/>
        <family val="2"/>
        <scheme val="minor"/>
      </rPr>
      <t xml:space="preserve"> = 18%</t>
    </r>
  </si>
  <si>
    <t>beta</t>
  </si>
  <si>
    <t>Sharpe</t>
  </si>
  <si>
    <t>Treynor</t>
  </si>
  <si>
    <t>IR</t>
  </si>
  <si>
    <t>Sortino</t>
  </si>
  <si>
    <r>
      <t>M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</si>
  <si>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t>rf =</t>
  </si>
  <si>
    <t>10 year treasury yield on 3/15/18</t>
  </si>
  <si>
    <t>SP500</t>
  </si>
  <si>
    <t>EW</t>
  </si>
  <si>
    <r>
      <t xml:space="preserve">Beta </t>
    </r>
    <r>
      <rPr>
        <i/>
        <vertAlign val="subscript"/>
        <sz val="11"/>
        <color theme="1"/>
        <rFont val="Calibri"/>
        <family val="2"/>
        <scheme val="minor"/>
      </rPr>
      <t>p</t>
    </r>
  </si>
  <si>
    <r>
      <t>alpha</t>
    </r>
    <r>
      <rPr>
        <i/>
        <vertAlign val="subscript"/>
        <sz val="11"/>
        <color theme="1"/>
        <rFont val="Calibri"/>
        <family val="2"/>
        <scheme val="minor"/>
      </rPr>
      <t>p</t>
    </r>
  </si>
  <si>
    <t>Avg</t>
  </si>
  <si>
    <t>vol</t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</si>
  <si>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e</t>
    </r>
  </si>
  <si>
    <t>Excel IF statement to calculate the sortino ratio</t>
  </si>
  <si>
    <t>Extra</t>
  </si>
  <si>
    <t>rf</t>
  </si>
  <si>
    <t>SMB</t>
  </si>
  <si>
    <t>HML</t>
  </si>
  <si>
    <r>
      <t>RAR = a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 xml:space="preserve"> +B</t>
    </r>
    <r>
      <rPr>
        <i/>
        <vertAlign val="subscript"/>
        <sz val="11"/>
        <color theme="1"/>
        <rFont val="Calibri"/>
        <family val="2"/>
        <scheme val="minor"/>
      </rPr>
      <t>MKT</t>
    </r>
    <r>
      <rPr>
        <i/>
        <sz val="11"/>
        <color theme="1"/>
        <rFont val="Calibri"/>
        <family val="2"/>
        <scheme val="minor"/>
      </rPr>
      <t>MKT + B</t>
    </r>
    <r>
      <rPr>
        <i/>
        <vertAlign val="subscript"/>
        <sz val="11"/>
        <color theme="1"/>
        <rFont val="Calibri"/>
        <family val="2"/>
        <scheme val="minor"/>
      </rPr>
      <t>SMB</t>
    </r>
    <r>
      <rPr>
        <i/>
        <sz val="11"/>
        <color theme="1"/>
        <rFont val="Calibri"/>
        <family val="2"/>
        <scheme val="minor"/>
      </rPr>
      <t>SMB + B</t>
    </r>
    <r>
      <rPr>
        <i/>
        <vertAlign val="subscript"/>
        <sz val="11"/>
        <color theme="1"/>
        <rFont val="Calibri"/>
        <family val="2"/>
        <scheme val="minor"/>
      </rPr>
      <t>HML</t>
    </r>
    <r>
      <rPr>
        <i/>
        <sz val="11"/>
        <color theme="1"/>
        <rFont val="Calibri"/>
        <family val="2"/>
        <scheme val="minor"/>
      </rPr>
      <t>HML</t>
    </r>
  </si>
  <si>
    <t xml:space="preserve">RAR = </t>
  </si>
  <si>
    <t xml:space="preserve">MKT     + </t>
  </si>
  <si>
    <t>SMB   +</t>
  </si>
  <si>
    <t>RAR</t>
  </si>
  <si>
    <t>Fund returns</t>
  </si>
  <si>
    <t>Fund - rf</t>
  </si>
  <si>
    <t>MKT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</si>
  <si>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</si>
  <si>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</si>
  <si>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</si>
  <si>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</si>
  <si>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</si>
  <si>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</si>
  <si>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</si>
  <si>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</si>
  <si>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</si>
  <si>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</si>
  <si>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</si>
  <si>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</si>
  <si>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</si>
  <si>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</si>
  <si>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</si>
  <si>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</si>
  <si>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</si>
  <si>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</si>
  <si>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</si>
  <si>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</si>
  <si>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</si>
  <si>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</si>
  <si>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</si>
  <si>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</si>
  <si>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</si>
  <si>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</si>
  <si>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</si>
  <si>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REMINDER THIS IS ALL YEARLY DATA</t>
  </si>
  <si>
    <t>SPY</t>
  </si>
  <si>
    <t>IYY</t>
  </si>
  <si>
    <t>IYJ</t>
  </si>
  <si>
    <t>GLD</t>
  </si>
  <si>
    <t>XLF</t>
  </si>
  <si>
    <t>Describe these funds</t>
  </si>
  <si>
    <t>FF3F</t>
  </si>
  <si>
    <t>RAR =</t>
  </si>
  <si>
    <t>VOO</t>
  </si>
  <si>
    <t>REMINDER THIS IS ALL DAILY DATA, use log returns for fund returns</t>
  </si>
  <si>
    <t>VS</t>
  </si>
  <si>
    <t>weights</t>
  </si>
  <si>
    <t>portfolio</t>
  </si>
  <si>
    <t>Date</t>
  </si>
  <si>
    <t>SLV</t>
  </si>
  <si>
    <t>USO</t>
  </si>
  <si>
    <t>FXE</t>
  </si>
  <si>
    <t>returns</t>
  </si>
  <si>
    <t>..5/1/2006</t>
  </si>
  <si>
    <t>…</t>
  </si>
  <si>
    <t>Location</t>
  </si>
  <si>
    <t>sorted returns</t>
  </si>
  <si>
    <t>α</t>
  </si>
  <si>
    <t>α∙N</t>
  </si>
  <si>
    <t>VAR 1%</t>
  </si>
  <si>
    <t>N</t>
  </si>
  <si>
    <t>VAR 5%</t>
  </si>
  <si>
    <t>CVAR 1%</t>
  </si>
  <si>
    <t>CVAR 5%</t>
  </si>
  <si>
    <t>VaR 10%</t>
  </si>
  <si>
    <t>CVAR 10%</t>
  </si>
  <si>
    <t>expected loss</t>
  </si>
  <si>
    <t>99% confident the monthly portfolio losses won't exceed</t>
  </si>
  <si>
    <t xml:space="preserve">if it does I expect a loss of </t>
  </si>
  <si>
    <t>95% confident the monthly portfolio losses won't exceed</t>
  </si>
  <si>
    <t>90% confident the monthly portfolio losses won't exceed</t>
  </si>
  <si>
    <t>round (a*N) to the next whole number for location in column Q</t>
  </si>
  <si>
    <t>do not round (a*N) for the denominator</t>
  </si>
  <si>
    <t>Risk Analysis</t>
  </si>
  <si>
    <t>CAPM</t>
  </si>
  <si>
    <t>Fund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</si>
  <si>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</si>
  <si>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RAR = a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 xml:space="preserve"> +B</t>
    </r>
    <r>
      <rPr>
        <i/>
        <vertAlign val="subscript"/>
        <sz val="11"/>
        <color theme="1"/>
        <rFont val="Calibri"/>
        <family val="2"/>
        <scheme val="minor"/>
      </rPr>
      <t>MKT</t>
    </r>
    <r>
      <rPr>
        <i/>
        <sz val="11"/>
        <color theme="1"/>
        <rFont val="Calibri"/>
        <family val="2"/>
        <scheme val="minor"/>
      </rPr>
      <t>MKT</t>
    </r>
  </si>
  <si>
    <t>Smart beta</t>
  </si>
  <si>
    <t>FF3F is a better linear model for all the funds we have analyzed</t>
  </si>
  <si>
    <t>What is the GLD fund main assets : physical gold, derivative gold contracts, none of these</t>
  </si>
  <si>
    <t>Which fund might  be best explained by an alternate factor model</t>
  </si>
  <si>
    <t>Smart beta is strictly a passive investment</t>
  </si>
  <si>
    <t>Smart beta aims to get a better risk return relationship for investments</t>
  </si>
  <si>
    <t xml:space="preserve">Smart Beta attempts to underperforms benchmark returns by using weighting other than market capitalization </t>
  </si>
  <si>
    <t>Dimensional Fund Advisors believes Smart beta is not about outguessing the markets but more accurately investing in what the market has to offer</t>
  </si>
  <si>
    <t>https://www.youtube.com/watch?v=Y2DSAsEe2ro</t>
  </si>
  <si>
    <t xml:space="preserve"> Global Systematic Investors uses fundamental weighting and this seems similar to hedging activities</t>
  </si>
  <si>
    <t>https://www.youtube.com/watch?v=GMBAMaljqTQ</t>
  </si>
  <si>
    <t>Pt 3</t>
  </si>
  <si>
    <t>Pt 4</t>
  </si>
  <si>
    <t xml:space="preserve">Smart beta should completely replace traditional market cap weighted indexing funds. </t>
  </si>
  <si>
    <t>https://www.youtube.com/watch?v=INukrwWdMjc&amp;t=196s</t>
  </si>
  <si>
    <t>Pt2</t>
  </si>
  <si>
    <t>https://www.youtube.com/watch?v=Ga7Yd8-ebso</t>
  </si>
  <si>
    <t>Pt1</t>
  </si>
  <si>
    <t>Quigley mentions additional factors such as cash and cost of capital of the firms as factors to consider</t>
  </si>
  <si>
    <t>Do you think SP500 is a good index to measure each asset beta and portfolio alpha and beta? {No}</t>
  </si>
  <si>
    <t>Should we have used a 3month Tbill  yield as a measurement of risk free asset? {No}</t>
  </si>
  <si>
    <t>Do you notice any odd values for our ratios? If so can you identify the reasoning?</t>
  </si>
  <si>
    <t>Link</t>
  </si>
  <si>
    <t>http://www.cmegroup.com/education/files/sortino-a-sharper-ratio.pdf</t>
  </si>
  <si>
    <t>Sortino Ratio</t>
  </si>
  <si>
    <t>Returns</t>
  </si>
  <si>
    <t>Target</t>
  </si>
  <si>
    <t>numer</t>
  </si>
  <si>
    <t>denom</t>
  </si>
  <si>
    <t>downside</t>
  </si>
  <si>
    <t>sortino</t>
  </si>
  <si>
    <t>Which portfolio has the best risk-reward ratio {____}</t>
  </si>
  <si>
    <t>Which portfolio has the worst risk-reward ratio {______}</t>
  </si>
  <si>
    <t xml:space="preserve">{MVP} has odd values because vol and beta is near zero denominator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</si>
</sst>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%;[Red]\(#,##0.0%\)"/>
    <numFmt numFmtId="165" formatCode="0.0000"/>
    <numFmt numFmtId="166" formatCode="#,##0.000%;[Red]\(#,##0.000%\)"/>
    <numFmt numFmtId="167" formatCode="0.0000000"/>
    <numFmt numFmtId="168" formatCode="0.000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indexed="8"/>
      <name val="Calibri"/>
      <family val="2"/>
    </font>
    <font>
      <sz val="9"/>
      <color rgb="FF9C6500"/>
      <name val="Calibri"/>
      <family val="2"/>
      <scheme val="minor"/>
    </font>
    <font>
      <sz val="8"/>
      <color rgb="FF9C650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</font>
    <font>
      <i/>
      <sz val="7.2"/>
      <color theme="1"/>
      <name val="Calibri"/>
      <family val="2"/>
    </font>
    <font>
      <vertAlign val="subscript"/>
      <sz val="8"/>
      <color theme="1"/>
      <name val="Calibri"/>
      <family val="2"/>
    </font>
    <font>
      <i/>
      <vertAlign val="subscript"/>
      <sz val="8"/>
      <color theme="1"/>
      <name val="Calibri"/>
      <family val="2"/>
      <scheme val="minor"/>
    </font>
    <font>
      <i/>
      <vertAlign val="subscript"/>
      <sz val="9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2" tint="-9.9978637043366805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9">
    <xf numFmtId="0" fontId="0" fillId="0" borderId="0" xfId="0"/>
    <xf numFmtId="0" fontId="4" fillId="0" borderId="1" xfId="0" applyFont="1" applyBorder="1" applyAlignment="1">
      <alignment horizontal="center"/>
    </xf>
    <xf numFmtId="164" fontId="0" fillId="0" borderId="0" xfId="0" applyNumberFormat="1" applyBorder="1"/>
    <xf numFmtId="164" fontId="2" fillId="2" borderId="0" xfId="2" applyNumberFormat="1"/>
    <xf numFmtId="0" fontId="2" fillId="2" borderId="0" xfId="2"/>
    <xf numFmtId="0" fontId="0" fillId="3" borderId="0" xfId="0" applyFill="1"/>
    <xf numFmtId="164" fontId="0" fillId="3" borderId="0" xfId="0" applyNumberFormat="1" applyFill="1"/>
    <xf numFmtId="0" fontId="5" fillId="0" borderId="0" xfId="3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164" fontId="6" fillId="0" borderId="5" xfId="0" applyNumberFormat="1" applyFont="1" applyBorder="1"/>
    <xf numFmtId="164" fontId="6" fillId="3" borderId="6" xfId="0" applyNumberFormat="1" applyFont="1" applyFill="1" applyBorder="1"/>
    <xf numFmtId="166" fontId="2" fillId="2" borderId="0" xfId="2" applyNumberFormat="1"/>
    <xf numFmtId="0" fontId="4" fillId="5" borderId="0" xfId="0" applyFont="1" applyFill="1" applyBorder="1" applyAlignment="1">
      <alignment horizontal="center"/>
    </xf>
    <xf numFmtId="0" fontId="0" fillId="5" borderId="0" xfId="0" applyFill="1"/>
    <xf numFmtId="0" fontId="6" fillId="5" borderId="0" xfId="0" applyFont="1" applyFill="1"/>
    <xf numFmtId="0" fontId="4" fillId="6" borderId="0" xfId="0" applyFont="1" applyFill="1" applyBorder="1" applyAlignment="1">
      <alignment horizontal="center"/>
    </xf>
    <xf numFmtId="0" fontId="6" fillId="6" borderId="0" xfId="0" applyFont="1" applyFill="1"/>
    <xf numFmtId="0" fontId="0" fillId="7" borderId="0" xfId="0" applyFill="1"/>
    <xf numFmtId="2" fontId="0" fillId="0" borderId="2" xfId="0" applyNumberFormat="1" applyBorder="1"/>
    <xf numFmtId="0" fontId="0" fillId="0" borderId="2" xfId="0" applyBorder="1"/>
    <xf numFmtId="165" fontId="0" fillId="5" borderId="0" xfId="0" applyNumberFormat="1" applyFill="1"/>
    <xf numFmtId="165" fontId="0" fillId="6" borderId="0" xfId="0" applyNumberFormat="1" applyFill="1"/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9" fillId="2" borderId="0" xfId="2" applyFont="1"/>
    <xf numFmtId="0" fontId="0" fillId="4" borderId="0" xfId="0" applyFill="1"/>
    <xf numFmtId="2" fontId="6" fillId="0" borderId="0" xfId="0" applyNumberFormat="1" applyFont="1"/>
    <xf numFmtId="0" fontId="0" fillId="0" borderId="0" xfId="0"/>
    <xf numFmtId="167" fontId="0" fillId="0" borderId="0" xfId="0" applyNumberFormat="1"/>
    <xf numFmtId="167" fontId="0" fillId="0" borderId="2" xfId="0" applyNumberFormat="1" applyBorder="1"/>
    <xf numFmtId="0" fontId="0" fillId="0" borderId="0" xfId="0"/>
    <xf numFmtId="0" fontId="0" fillId="0" borderId="0" xfId="0"/>
    <xf numFmtId="0" fontId="13" fillId="0" borderId="1" xfId="0" applyFont="1" applyBorder="1"/>
    <xf numFmtId="0" fontId="0" fillId="0" borderId="1" xfId="0" applyBorder="1"/>
    <xf numFmtId="0" fontId="0" fillId="8" borderId="0" xfId="0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10" fontId="0" fillId="8" borderId="0" xfId="1" applyNumberFormat="1" applyFont="1" applyFill="1"/>
    <xf numFmtId="0" fontId="0" fillId="10" borderId="0" xfId="0" applyFill="1"/>
    <xf numFmtId="0" fontId="0" fillId="0" borderId="0" xfId="0" applyBorder="1"/>
    <xf numFmtId="0" fontId="0" fillId="0" borderId="7" xfId="0" applyBorder="1"/>
    <xf numFmtId="165" fontId="6" fillId="8" borderId="0" xfId="0" applyNumberFormat="1" applyFont="1" applyFill="1"/>
    <xf numFmtId="2" fontId="6" fillId="8" borderId="0" xfId="0" applyNumberFormat="1" applyFont="1" applyFill="1"/>
    <xf numFmtId="2" fontId="2" fillId="2" borderId="0" xfId="2" applyNumberFormat="1"/>
    <xf numFmtId="0" fontId="0" fillId="9" borderId="0" xfId="0" applyFill="1"/>
    <xf numFmtId="0" fontId="0" fillId="11" borderId="0" xfId="0" applyFill="1"/>
    <xf numFmtId="10" fontId="6" fillId="8" borderId="0" xfId="1" applyNumberFormat="1" applyFont="1" applyFill="1"/>
    <xf numFmtId="0" fontId="6" fillId="11" borderId="0" xfId="0" applyFont="1" applyFill="1"/>
    <xf numFmtId="0" fontId="6" fillId="9" borderId="0" xfId="0" applyFont="1" applyFill="1"/>
    <xf numFmtId="0" fontId="21" fillId="12" borderId="0" xfId="0" applyFont="1" applyFill="1"/>
    <xf numFmtId="0" fontId="0" fillId="12" borderId="0" xfId="0" applyFill="1"/>
    <xf numFmtId="0" fontId="0" fillId="12" borderId="0" xfId="0" applyNumberFormat="1" applyFill="1"/>
    <xf numFmtId="0" fontId="7" fillId="0" borderId="0" xfId="0" applyFont="1"/>
    <xf numFmtId="165" fontId="7" fillId="0" borderId="0" xfId="0" applyNumberFormat="1" applyFont="1"/>
    <xf numFmtId="0" fontId="23" fillId="0" borderId="0" xfId="0" applyNumberFormat="1" applyFont="1"/>
    <xf numFmtId="0" fontId="0" fillId="0" borderId="0" xfId="0"/>
    <xf numFmtId="0" fontId="0" fillId="3" borderId="0" xfId="0" applyFill="1" applyAlignment="1">
      <alignment horizontal="right"/>
    </xf>
    <xf numFmtId="10" fontId="0" fillId="3" borderId="0" xfId="1" applyNumberFormat="1" applyFont="1" applyFill="1"/>
    <xf numFmtId="0" fontId="6" fillId="3" borderId="0" xfId="0" applyFont="1" applyFill="1"/>
    <xf numFmtId="0" fontId="6" fillId="0" borderId="3" xfId="0" applyFont="1" applyFill="1" applyBorder="1" applyAlignment="1">
      <alignment horizontal="centerContinuous"/>
    </xf>
    <xf numFmtId="0" fontId="24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9" fontId="0" fillId="0" borderId="0" xfId="0" applyNumberFormat="1"/>
    <xf numFmtId="0" fontId="21" fillId="13" borderId="8" xfId="0" applyFont="1" applyFill="1" applyBorder="1" applyAlignment="1">
      <alignment horizontal="right"/>
    </xf>
    <xf numFmtId="9" fontId="0" fillId="13" borderId="9" xfId="1" applyFont="1" applyFill="1" applyBorder="1"/>
    <xf numFmtId="0" fontId="0" fillId="13" borderId="10" xfId="0" applyFill="1" applyBorder="1" applyAlignment="1">
      <alignment horizontal="right"/>
    </xf>
    <xf numFmtId="9" fontId="0" fillId="13" borderId="11" xfId="1" applyFont="1" applyFill="1" applyBorder="1"/>
    <xf numFmtId="0" fontId="0" fillId="10" borderId="8" xfId="0" applyFill="1" applyBorder="1"/>
    <xf numFmtId="0" fontId="0" fillId="10" borderId="9" xfId="0" applyFill="1" applyBorder="1"/>
    <xf numFmtId="0" fontId="0" fillId="13" borderId="12" xfId="0" applyFill="1" applyBorder="1" applyAlignment="1">
      <alignment horizontal="right"/>
    </xf>
    <xf numFmtId="0" fontId="0" fillId="13" borderId="13" xfId="0" applyFill="1" applyBorder="1"/>
    <xf numFmtId="0" fontId="0" fillId="10" borderId="12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0" borderId="10" xfId="0" applyFill="1" applyBorder="1"/>
    <xf numFmtId="0" fontId="0" fillId="10" borderId="11" xfId="0" applyFill="1" applyBorder="1"/>
    <xf numFmtId="0" fontId="6" fillId="4" borderId="0" xfId="0" applyFont="1" applyFill="1"/>
    <xf numFmtId="0" fontId="0" fillId="0" borderId="0" xfId="0"/>
    <xf numFmtId="0" fontId="0" fillId="15" borderId="0" xfId="0" applyFill="1"/>
    <xf numFmtId="9" fontId="0" fillId="15" borderId="0" xfId="0" applyNumberFormat="1" applyFill="1"/>
    <xf numFmtId="10" fontId="0" fillId="15" borderId="0" xfId="1" applyNumberFormat="1" applyFont="1" applyFill="1"/>
    <xf numFmtId="0" fontId="6" fillId="12" borderId="0" xfId="0" applyFont="1" applyFill="1"/>
    <xf numFmtId="0" fontId="25" fillId="0" borderId="0" xfId="0" applyFont="1"/>
    <xf numFmtId="0" fontId="26" fillId="0" borderId="0" xfId="0" applyFont="1"/>
    <xf numFmtId="0" fontId="6" fillId="7" borderId="0" xfId="0" applyFont="1" applyFill="1"/>
    <xf numFmtId="0" fontId="0" fillId="16" borderId="0" xfId="0" applyFill="1"/>
    <xf numFmtId="0" fontId="0" fillId="17" borderId="0" xfId="0" applyFill="1" applyBorder="1" applyAlignme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10" fontId="0" fillId="0" borderId="0" xfId="0" applyNumberFormat="1"/>
    <xf numFmtId="9" fontId="0" fillId="11" borderId="0" xfId="1" applyFont="1" applyFill="1"/>
    <xf numFmtId="2" fontId="0" fillId="11" borderId="0" xfId="0" applyNumberFormat="1" applyFill="1"/>
    <xf numFmtId="9" fontId="0" fillId="11" borderId="1" xfId="1" applyFont="1" applyFill="1" applyBorder="1"/>
    <xf numFmtId="10" fontId="0" fillId="11" borderId="0" xfId="0" applyNumberFormat="1" applyFill="1"/>
    <xf numFmtId="0" fontId="0" fillId="0" borderId="14" xfId="0" applyBorder="1"/>
    <xf numFmtId="0" fontId="0" fillId="0" borderId="15" xfId="0" applyBorder="1"/>
    <xf numFmtId="10" fontId="2" fillId="2" borderId="0" xfId="2" applyNumberFormat="1"/>
    <xf numFmtId="168" fontId="2" fillId="2" borderId="0" xfId="2" applyNumberFormat="1"/>
    <xf numFmtId="0" fontId="0" fillId="3" borderId="0" xfId="0" applyFill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/>
    <xf numFmtId="0" fontId="0" fillId="0" borderId="0" xfId="0"/>
    <xf numFmtId="0" fontId="10" fillId="2" borderId="0" xfId="2" applyFont="1" applyAlignment="1">
      <alignment horizontal="center" wrapText="1"/>
    </xf>
  </cellXfs>
  <cellStyles count="4">
    <cellStyle name="Hyperlink" xfId="3" builtinId="8"/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138112</xdr:colOff>
      <xdr:row>4</xdr:row>
      <xdr:rowOff>100012</xdr:rowOff>
    </xdr:from>
    <xdr:ext cx="500063" cy="4750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3186112" y="671512"/>
              <a:ext cx="500063" cy="475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186112" y="671512"/>
              <a:ext cx="500063" cy="475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𝛼∙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𝑁)▒〖</a:t>
              </a:r>
              <a:r>
                <a:rPr lang="en-US" sz="1100" b="0" i="0">
                  <a:latin typeface="Cambria Math" panose="02040503050406030204" pitchFamily="18" charset="0"/>
                </a:rPr>
                <a:t>𝑟=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</a:t>
              </a:r>
              <a:endParaRPr lang="en-US" sz="1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2"/>
  <sheetViews>
    <sheetView workbookViewId="0">
      <selection activeCell="I13" sqref="I13"/>
    </sheetView>
  </sheetViews>
  <sheetFormatPr defaultRowHeight="15" x14ac:dyDescent="0.25"/>
  <cols>
    <col min="1" max="1" width="12.85546875" customWidth="1"/>
    <col min="6" max="6" width="9.140625" style="34"/>
    <col min="15" max="15" width="10.85546875" customWidth="1"/>
  </cols>
  <sheetData>
    <row r="1" spans="1:24" s="70" customFormat="1" x14ac:dyDescent="0.25">
      <c r="A1" s="70" t="s">
        <v>116</v>
      </c>
      <c r="B1" s="73">
        <v>0.55000000000000004</v>
      </c>
      <c r="C1" s="73">
        <v>0.3</v>
      </c>
      <c r="D1" s="73">
        <v>0.11</v>
      </c>
      <c r="E1" s="73">
        <v>0.04</v>
      </c>
      <c r="F1" s="34"/>
      <c r="L1" s="74" t="s">
        <v>127</v>
      </c>
      <c r="M1" s="75">
        <v>0.01</v>
      </c>
      <c r="O1" s="58" t="s">
        <v>128</v>
      </c>
    </row>
    <row r="2" spans="1:24" x14ac:dyDescent="0.25">
      <c r="B2" s="13" t="s">
        <v>122</v>
      </c>
      <c r="I2" s="113" t="s">
        <v>126</v>
      </c>
      <c r="L2" s="76"/>
      <c r="M2" s="77">
        <v>0.05</v>
      </c>
      <c r="N2" s="70"/>
      <c r="O2" s="59">
        <f>M1*M4</f>
        <v>1.43</v>
      </c>
      <c r="P2" s="78" t="s">
        <v>129</v>
      </c>
      <c r="Q2" s="79">
        <f>VLOOKUP(2,H:I,2)</f>
        <v>-0.12986827571355383</v>
      </c>
      <c r="S2" s="96" t="s">
        <v>141</v>
      </c>
      <c r="T2" s="59"/>
      <c r="U2" s="59"/>
      <c r="V2" s="59"/>
      <c r="W2" s="59"/>
      <c r="X2" s="59"/>
    </row>
    <row r="3" spans="1:24" x14ac:dyDescent="0.25">
      <c r="A3" t="str">
        <f>P1_data!A2</f>
        <v>Date</v>
      </c>
      <c r="B3" s="70" t="str">
        <f>P1_data!B2</f>
        <v>GLD</v>
      </c>
      <c r="C3" s="70" t="str">
        <f>P1_data!C2</f>
        <v>USO</v>
      </c>
      <c r="D3" s="70" t="str">
        <f>P1_data!D2</f>
        <v>SLV</v>
      </c>
      <c r="E3" s="70" t="str">
        <f>P1_data!E2</f>
        <v>FXE</v>
      </c>
      <c r="F3" s="91" t="s">
        <v>117</v>
      </c>
      <c r="H3" t="s">
        <v>125</v>
      </c>
      <c r="I3" s="113"/>
      <c r="L3" s="76"/>
      <c r="M3" s="77">
        <v>0.1</v>
      </c>
      <c r="N3" s="70"/>
      <c r="O3" s="59">
        <f>M2*M4</f>
        <v>7.15</v>
      </c>
      <c r="P3" s="89" t="s">
        <v>131</v>
      </c>
      <c r="Q3" s="90">
        <f>VLOOKUP(8,H:I,2)</f>
        <v>-7.3850628168337887E-2</v>
      </c>
    </row>
    <row r="4" spans="1:24" x14ac:dyDescent="0.25">
      <c r="A4" s="10" t="s">
        <v>123</v>
      </c>
      <c r="B4">
        <f>(P1_data!B4-P1_data!B3)/P1_data!B3</f>
        <v>-1.3212368303110711E-2</v>
      </c>
      <c r="C4" s="70">
        <f>(P1_data!C4-P1_data!C3)/P1_data!C3</f>
        <v>-2.7147370275177964E-2</v>
      </c>
      <c r="D4" s="70">
        <f>(P1_data!D4-P1_data!D3)/P1_data!D3</f>
        <v>-8.5722560092672984E-2</v>
      </c>
      <c r="E4" s="70">
        <f>(P1_data!E4-P1_data!E3)/P1_data!E3</f>
        <v>1.4453842394330254E-2</v>
      </c>
      <c r="F4" s="34">
        <f t="array" ref="F4">MMULT(B4:E4,TRANSPOSE($B$1:$E$1))</f>
        <v>-2.4262341563685098E-2</v>
      </c>
      <c r="H4">
        <v>1</v>
      </c>
      <c r="I4">
        <v>-0.21024447614786182</v>
      </c>
      <c r="L4" s="80" t="s">
        <v>130</v>
      </c>
      <c r="M4" s="81">
        <f>COUNT(I4:I146)</f>
        <v>143</v>
      </c>
      <c r="N4" s="70"/>
      <c r="O4" s="59">
        <f>M3*M4</f>
        <v>14.3</v>
      </c>
      <c r="P4" s="82" t="s">
        <v>134</v>
      </c>
      <c r="Q4" s="90">
        <f>VLOOKUP(15,H:I,2)</f>
        <v>-5.5793780886011245E-2</v>
      </c>
    </row>
    <row r="5" spans="1:24" x14ac:dyDescent="0.25">
      <c r="A5" t="s">
        <v>124</v>
      </c>
      <c r="B5" s="70">
        <f>(P1_data!B5-P1_data!B4)/P1_data!B4</f>
        <v>-4.670719071895419E-2</v>
      </c>
      <c r="C5" s="70">
        <f>(P1_data!C5-P1_data!C4)/P1_data!C4</f>
        <v>3.011950257849549E-2</v>
      </c>
      <c r="D5" s="70">
        <f>(P1_data!D5-P1_data!D4)/P1_data!D4</f>
        <v>-0.11791257522964846</v>
      </c>
      <c r="E5" s="70">
        <f>(P1_data!E5-P1_data!E4)/P1_data!E4</f>
        <v>-2.6471192362639883E-3</v>
      </c>
      <c r="F5" s="34">
        <f t="array" ref="F5">MMULT(B5:E5,TRANSPOSE($B$1:$E$1))</f>
        <v>-2.9729372166588053E-2</v>
      </c>
      <c r="G5" s="70"/>
      <c r="H5" s="70">
        <v>2</v>
      </c>
      <c r="I5">
        <v>-0.12986827571355383</v>
      </c>
      <c r="L5" s="70"/>
      <c r="M5" s="70"/>
      <c r="N5" s="83"/>
      <c r="O5" s="84"/>
      <c r="P5" s="70"/>
      <c r="Q5" s="70"/>
    </row>
    <row r="6" spans="1:24" x14ac:dyDescent="0.25">
      <c r="B6" s="70">
        <f>(P1_data!B6-P1_data!B5)/P1_data!B5</f>
        <v>3.1520496488649352E-2</v>
      </c>
      <c r="C6" s="70">
        <f>(P1_data!C6-P1_data!C5)/P1_data!C5</f>
        <v>-3.5832021033339015E-3</v>
      </c>
      <c r="D6" s="70">
        <f>(P1_data!D6-P1_data!D5)/P1_data!D5</f>
        <v>2.4777807702666292E-2</v>
      </c>
      <c r="E6" s="70">
        <f>(P1_data!E6-P1_data!E5)/P1_data!E5</f>
        <v>-1.0148711468445305E-3</v>
      </c>
      <c r="F6" s="34">
        <f t="array" ref="F6">MMULT(B6:E6,TRANSPOSE($B$1:$E$1))</f>
        <v>1.8946276439176488E-2</v>
      </c>
      <c r="G6" s="70"/>
      <c r="H6" s="70">
        <v>3</v>
      </c>
      <c r="I6">
        <v>-0.10871687483776603</v>
      </c>
      <c r="L6" s="70"/>
      <c r="M6" s="70"/>
      <c r="N6" s="85"/>
      <c r="O6" s="86">
        <f>SUM(I4:I5)</f>
        <v>-0.34011275186141565</v>
      </c>
      <c r="P6" s="53" t="s">
        <v>132</v>
      </c>
      <c r="Q6" s="53">
        <f>O6/O2</f>
        <v>-0.2378410852177732</v>
      </c>
      <c r="R6" s="13" t="s">
        <v>136</v>
      </c>
      <c r="T6" s="56" t="s">
        <v>142</v>
      </c>
      <c r="U6" s="54"/>
      <c r="V6" s="54"/>
      <c r="W6" s="54"/>
    </row>
    <row r="7" spans="1:24" x14ac:dyDescent="0.25">
      <c r="B7" s="70">
        <f>(P1_data!B7-P1_data!B6)/P1_data!B6</f>
        <v>-1.3774525015832807E-2</v>
      </c>
      <c r="C7" s="70">
        <f>(P1_data!C7-P1_data!C6)/P1_data!C6</f>
        <v>-6.7894047809006666E-2</v>
      </c>
      <c r="D7" s="70">
        <f>(P1_data!D7-P1_data!D6)/P1_data!D6</f>
        <v>0.13079281646955765</v>
      </c>
      <c r="E7" s="70">
        <f>(P1_data!E7-P1_data!E6)/P1_data!E6</f>
        <v>3.7508478256556383E-3</v>
      </c>
      <c r="F7" s="34">
        <f t="array" ref="F7">MMULT(B7:E7,TRANSPOSE($B$1:$E$1))</f>
        <v>-1.3406959376732475E-2</v>
      </c>
      <c r="G7" s="70"/>
      <c r="H7" s="70">
        <v>4</v>
      </c>
      <c r="I7">
        <v>-0.10245570961572047</v>
      </c>
      <c r="L7" s="70"/>
      <c r="M7" s="70"/>
      <c r="N7" s="85"/>
      <c r="O7" s="86">
        <f>SUM(I4:I11)</f>
        <v>-0.89569604532249181</v>
      </c>
      <c r="P7" s="53" t="s">
        <v>133</v>
      </c>
      <c r="Q7" s="53">
        <f>O7/O3</f>
        <v>-0.12527217417097786</v>
      </c>
      <c r="R7" s="13" t="s">
        <v>136</v>
      </c>
    </row>
    <row r="8" spans="1:24" x14ac:dyDescent="0.25">
      <c r="B8" s="70">
        <f>(P1_data!B8-P1_data!B7)/P1_data!B7</f>
        <v>-4.5272113577265689E-2</v>
      </c>
      <c r="C8" s="70">
        <f>(P1_data!C8-P1_data!C7)/P1_data!C7</f>
        <v>-0.1203704110939625</v>
      </c>
      <c r="D8" s="70">
        <f>(P1_data!D8-P1_data!D7)/P1_data!D7</f>
        <v>-0.11287573597768819</v>
      </c>
      <c r="E8" s="70">
        <f>(P1_data!E8-P1_data!E7)/P1_data!E7</f>
        <v>-1.058778537768278E-2</v>
      </c>
      <c r="F8" s="34">
        <f t="array" ref="F8">MMULT(B8:E8,TRANSPOSE($B$1:$E$1))</f>
        <v>-7.3850628168337887E-2</v>
      </c>
      <c r="G8" s="70"/>
      <c r="H8" s="70">
        <v>5</v>
      </c>
      <c r="I8">
        <v>-0.10095474736579815</v>
      </c>
      <c r="N8" s="87"/>
      <c r="O8" s="88">
        <f>SUM(I4:I18)</f>
        <v>-1.3211279814789998</v>
      </c>
      <c r="P8" s="53" t="s">
        <v>135</v>
      </c>
      <c r="Q8" s="53">
        <f>O8/O4</f>
        <v>-9.2386572131398587E-2</v>
      </c>
      <c r="R8" s="13" t="s">
        <v>136</v>
      </c>
    </row>
    <row r="9" spans="1:24" x14ac:dyDescent="0.25">
      <c r="B9" s="70">
        <f>(P1_data!B9-P1_data!B8)/P1_data!B8</f>
        <v>1.294772132255376E-2</v>
      </c>
      <c r="C9" s="70">
        <f>(P1_data!C9-P1_data!C8)/P1_data!C8</f>
        <v>-8.5964947368421057E-2</v>
      </c>
      <c r="D9" s="70">
        <f>(P1_data!D9-P1_data!D8)/P1_data!D8</f>
        <v>7.1347480569382601E-2</v>
      </c>
      <c r="E9" s="70">
        <f>(P1_data!E9-P1_data!E8)/P1_data!E8</f>
        <v>7.0029666221721899E-3</v>
      </c>
      <c r="F9" s="34">
        <f t="array" ref="F9">MMULT(B9:E9,TRANSPOSE($B$1:$E$1))</f>
        <v>-1.0539895955602775E-2</v>
      </c>
      <c r="G9" s="70"/>
      <c r="H9" s="70">
        <v>6</v>
      </c>
      <c r="I9">
        <v>-8.6911836238094536E-2</v>
      </c>
    </row>
    <row r="10" spans="1:24" x14ac:dyDescent="0.25">
      <c r="B10" s="70">
        <f>(P1_data!B10-P1_data!B9)/P1_data!B9</f>
        <v>6.8891050169619952E-2</v>
      </c>
      <c r="C10" s="70">
        <f>(P1_data!C10-P1_data!C9)/P1_data!C9</f>
        <v>4.7600846357038269E-2</v>
      </c>
      <c r="D10" s="70">
        <f>(P1_data!D10-P1_data!D9)/P1_data!D9</f>
        <v>0.13857189435930869</v>
      </c>
      <c r="E10" s="70">
        <f>(P1_data!E10-P1_data!E9)/P1_data!E9</f>
        <v>3.7505828156606677E-2</v>
      </c>
      <c r="F10" s="34">
        <f t="array" ref="F10">MMULT(B10:E10,TRANSPOSE($B$1:$E$1))</f>
        <v>6.8913473006190676E-2</v>
      </c>
      <c r="G10" s="70"/>
      <c r="H10" s="70">
        <v>7</v>
      </c>
      <c r="I10">
        <v>-8.2693497235359098E-2</v>
      </c>
      <c r="M10" s="67" t="s">
        <v>143</v>
      </c>
      <c r="N10" s="5"/>
    </row>
    <row r="11" spans="1:24" x14ac:dyDescent="0.25">
      <c r="B11" s="70">
        <f>(P1_data!B11-P1_data!B10)/P1_data!B10</f>
        <v>-1.8325827276375634E-2</v>
      </c>
      <c r="C11" s="70">
        <f>(P1_data!C11-P1_data!C10)/P1_data!C10</f>
        <v>-5.4598825408617629E-2</v>
      </c>
      <c r="D11" s="70">
        <f>(P1_data!D11-P1_data!D10)/P1_data!D10</f>
        <v>-7.9037800687285165E-2</v>
      </c>
      <c r="E11" s="70">
        <f>(P1_data!E11-P1_data!E10)/P1_data!E10</f>
        <v>-3.5396972702191115E-3</v>
      </c>
      <c r="F11" s="34">
        <f t="array" ref="F11">MMULT(B11:E11,TRANSPOSE($B$1:$E$1))</f>
        <v>-3.5294598591002022E-2</v>
      </c>
      <c r="G11" s="70"/>
      <c r="H11" s="70">
        <v>8</v>
      </c>
      <c r="I11">
        <v>-7.3850628168337887E-2</v>
      </c>
      <c r="M11" s="93" t="s">
        <v>137</v>
      </c>
      <c r="N11" s="93"/>
      <c r="O11" s="93"/>
      <c r="P11" s="94"/>
      <c r="Q11" s="93"/>
      <c r="R11" s="93"/>
      <c r="S11" s="95">
        <f>Q2</f>
        <v>-0.12986827571355383</v>
      </c>
      <c r="T11" s="93" t="s">
        <v>138</v>
      </c>
      <c r="U11" s="93"/>
      <c r="V11" s="93"/>
      <c r="W11" s="95">
        <f>Q6</f>
        <v>-0.2378410852177732</v>
      </c>
    </row>
    <row r="12" spans="1:24" x14ac:dyDescent="0.25">
      <c r="B12" s="70">
        <f>(P1_data!B12-P1_data!B11)/P1_data!B11</f>
        <v>2.5628904059941369E-2</v>
      </c>
      <c r="C12" s="70">
        <f>(P1_data!C12-P1_data!C11)/P1_data!C11</f>
        <v>-6.511620407427153E-2</v>
      </c>
      <c r="D12" s="70">
        <f>(P1_data!D12-P1_data!D11)/P1_data!D11</f>
        <v>5.0684079601989986E-2</v>
      </c>
      <c r="E12" s="70">
        <f>(P1_data!E12-P1_data!E11)/P1_data!E11</f>
        <v>-1.1790477088511537E-2</v>
      </c>
      <c r="F12" s="34">
        <f t="array" ref="F12">MMULT(B12:E12,TRANSPOSE($B$1:$E$1))</f>
        <v>-3.3533431663526636E-4</v>
      </c>
      <c r="G12" s="70"/>
      <c r="H12" s="70">
        <v>9</v>
      </c>
      <c r="I12">
        <v>-7.01228632223167E-2</v>
      </c>
      <c r="M12" s="93" t="s">
        <v>139</v>
      </c>
      <c r="N12" s="93"/>
      <c r="O12" s="93"/>
      <c r="P12" s="94"/>
      <c r="Q12" s="93"/>
      <c r="R12" s="93"/>
      <c r="S12" s="95">
        <f t="shared" ref="S12:S13" si="0">Q3</f>
        <v>-7.3850628168337887E-2</v>
      </c>
      <c r="T12" s="93" t="s">
        <v>138</v>
      </c>
      <c r="U12" s="93"/>
      <c r="V12" s="93"/>
      <c r="W12" s="95">
        <f t="shared" ref="W12:W13" si="1">Q7</f>
        <v>-0.12527217417097786</v>
      </c>
    </row>
    <row r="13" spans="1:24" x14ac:dyDescent="0.25">
      <c r="B13" s="70">
        <f>(P1_data!B13-P1_data!B12)/P1_data!B12</f>
        <v>2.5451194649045411E-2</v>
      </c>
      <c r="C13" s="70">
        <f>(P1_data!C13-P1_data!C12)/P1_data!C12</f>
        <v>6.0945229645720224E-2</v>
      </c>
      <c r="D13" s="70">
        <f>(P1_data!D13-P1_data!D12)/P1_data!D12</f>
        <v>4.5057709381473805E-2</v>
      </c>
      <c r="E13" s="70">
        <f>(P1_data!E13-P1_data!E12)/P1_data!E12</f>
        <v>1.4531502868068775E-2</v>
      </c>
      <c r="F13" s="34">
        <f t="array" ref="F13">MMULT(B13:E13,TRANSPOSE($B$1:$E$1))</f>
        <v>3.7819334097375916E-2</v>
      </c>
      <c r="G13" s="70"/>
      <c r="H13" s="70">
        <v>10</v>
      </c>
      <c r="I13">
        <v>-6.3653886943278698E-2</v>
      </c>
      <c r="M13" s="93" t="s">
        <v>140</v>
      </c>
      <c r="N13" s="93"/>
      <c r="O13" s="93"/>
      <c r="P13" s="94"/>
      <c r="Q13" s="93"/>
      <c r="R13" s="93"/>
      <c r="S13" s="95">
        <f t="shared" si="0"/>
        <v>-5.5793780886011245E-2</v>
      </c>
      <c r="T13" s="93" t="s">
        <v>138</v>
      </c>
      <c r="U13" s="93"/>
      <c r="V13" s="93"/>
      <c r="W13" s="95">
        <f t="shared" si="1"/>
        <v>-9.2386572131398587E-2</v>
      </c>
    </row>
    <row r="14" spans="1:24" x14ac:dyDescent="0.25">
      <c r="B14" s="70">
        <f>(P1_data!B14-P1_data!B13)/P1_data!B13</f>
        <v>-1.1131241976628618E-2</v>
      </c>
      <c r="C14" s="70">
        <f>(P1_data!C14-P1_data!C13)/P1_data!C13</f>
        <v>4.2399335677999209E-2</v>
      </c>
      <c r="D14" s="70">
        <f>(P1_data!D14-P1_data!D13)/P1_data!D13</f>
        <v>-5.4725663716814137E-2</v>
      </c>
      <c r="E14" s="70">
        <f>(P1_data!E14-P1_data!E13)/P1_data!E13</f>
        <v>9.649446346752218E-3</v>
      </c>
      <c r="F14" s="34">
        <f t="array" ref="F14">MMULT(B14:E14,TRANSPOSE($B$1:$E$1))</f>
        <v>9.6377246127455447E-4</v>
      </c>
      <c r="G14" s="70"/>
      <c r="H14" s="70">
        <v>11</v>
      </c>
      <c r="I14">
        <v>-6.0732677237561976E-2</v>
      </c>
    </row>
    <row r="15" spans="1:24" x14ac:dyDescent="0.25">
      <c r="B15" s="70">
        <f>(P1_data!B15-P1_data!B14)/P1_data!B14</f>
        <v>2.0535412854743307E-2</v>
      </c>
      <c r="C15" s="70">
        <f>(P1_data!C15-P1_data!C14)/P1_data!C14</f>
        <v>-3.955006708716282E-2</v>
      </c>
      <c r="D15" s="70">
        <f>(P1_data!D15-P1_data!D14)/P1_data!D14</f>
        <v>-1.2732174955062507E-3</v>
      </c>
      <c r="E15" s="70">
        <f>(P1_data!E15-P1_data!E14)/P1_data!E14</f>
        <v>2.2250512624158732E-2</v>
      </c>
      <c r="F15" s="34">
        <f t="array" ref="F15">MMULT(B15:E15,TRANSPOSE($B$1:$E$1))</f>
        <v>1.7942352442063686E-4</v>
      </c>
      <c r="G15" s="70"/>
      <c r="H15" s="70">
        <v>12</v>
      </c>
      <c r="I15">
        <v>-5.900619708710228E-2</v>
      </c>
    </row>
    <row r="16" spans="1:24" x14ac:dyDescent="0.25">
      <c r="B16" s="70">
        <f>(P1_data!B16-P1_data!B15)/P1_data!B15</f>
        <v>-2.3103220933266944E-2</v>
      </c>
      <c r="C16" s="70">
        <f>(P1_data!C16-P1_data!C15)/P1_data!C15</f>
        <v>-4.44965439306578E-2</v>
      </c>
      <c r="D16" s="70">
        <f>(P1_data!D16-P1_data!D15)/P1_data!D15</f>
        <v>3.5995500562428394E-3</v>
      </c>
      <c r="E16" s="70">
        <f>(P1_data!E16-P1_data!E15)/P1_data!E15</f>
        <v>-1.4973361625202901E-2</v>
      </c>
      <c r="F16" s="34">
        <f t="array" ref="F16">MMULT(B16:E16,TRANSPOSE($B$1:$E$1))</f>
        <v>-2.6258718651315564E-2</v>
      </c>
      <c r="G16" s="70"/>
      <c r="H16" s="70">
        <v>13</v>
      </c>
      <c r="I16">
        <v>-5.8887673203346189E-2</v>
      </c>
    </row>
    <row r="17" spans="2:15" x14ac:dyDescent="0.25">
      <c r="B17" s="70">
        <f>(P1_data!B17-P1_data!B16)/P1_data!B16</f>
        <v>-1.9377540137663411E-2</v>
      </c>
      <c r="C17" s="70">
        <f>(P1_data!C17-P1_data!C16)/P1_data!C16</f>
        <v>8.2516361979500782E-2</v>
      </c>
      <c r="D17" s="70">
        <f>(P1_data!D17-P1_data!D16)/P1_data!D16</f>
        <v>-7.7187476649480655E-2</v>
      </c>
      <c r="E17" s="70">
        <f>(P1_data!E17-P1_data!E16)/P1_data!E16</f>
        <v>6.3028770109528551E-3</v>
      </c>
      <c r="F17" s="34">
        <f t="array" ref="F17">MMULT(B17:E17,TRANSPOSE($B$1:$E$1))</f>
        <v>5.8587541671306009E-3</v>
      </c>
      <c r="G17" s="70"/>
      <c r="H17" s="70">
        <v>14</v>
      </c>
      <c r="I17">
        <v>-5.723485757689073E-2</v>
      </c>
      <c r="O17" t="s">
        <v>37</v>
      </c>
    </row>
    <row r="18" spans="2:15" x14ac:dyDescent="0.25">
      <c r="B18" s="70">
        <f>(P1_data!B18-P1_data!B17)/P1_data!B17</f>
        <v>2.3650288952090662E-2</v>
      </c>
      <c r="C18" s="70">
        <f>(P1_data!C18-P1_data!C17)/P1_data!C17</f>
        <v>0.10433960377358484</v>
      </c>
      <c r="D18" s="70">
        <f>(P1_data!D18-P1_data!D17)/P1_data!D17</f>
        <v>3.6599190283400806E-2</v>
      </c>
      <c r="E18" s="70">
        <f>(P1_data!E18-P1_data!E17)/P1_data!E17</f>
        <v>1.1274024914021309E-2</v>
      </c>
      <c r="F18" s="34">
        <f t="array" ref="F18">MMULT(B18:E18,TRANSPOSE($B$1:$E$1))</f>
        <v>4.8786411983460259E-2</v>
      </c>
      <c r="G18" s="70"/>
      <c r="H18" s="70">
        <v>15</v>
      </c>
      <c r="I18">
        <v>-5.5793780886011245E-2</v>
      </c>
    </row>
    <row r="19" spans="2:15" x14ac:dyDescent="0.25">
      <c r="B19" s="70">
        <f>(P1_data!B19-P1_data!B18)/P1_data!B18</f>
        <v>1.1095850264540958E-2</v>
      </c>
      <c r="C19" s="70">
        <f>(P1_data!C19-P1_data!C18)/P1_data!C18</f>
        <v>-4.6984453220305027E-2</v>
      </c>
      <c r="D19" s="70">
        <f>(P1_data!D19-P1_data!D18)/P1_data!D18</f>
        <v>-6.2802687080143749E-2</v>
      </c>
      <c r="E19" s="70">
        <f>(P1_data!E19-P1_data!E18)/P1_data!E18</f>
        <v>-4.5177060435112031E-3</v>
      </c>
      <c r="F19" s="34">
        <f t="array" ref="F19">MMULT(B19:E19,TRANSPOSE($B$1:$E$1))</f>
        <v>-1.508162214115024E-2</v>
      </c>
      <c r="G19" s="70"/>
      <c r="H19" s="70">
        <v>16</v>
      </c>
      <c r="I19">
        <v>-5.3386453605101199E-2</v>
      </c>
    </row>
    <row r="20" spans="2:15" x14ac:dyDescent="0.25">
      <c r="B20" s="70">
        <f>(P1_data!B20-P1_data!B19)/P1_data!B19</f>
        <v>0.10508125849735074</v>
      </c>
      <c r="C20" s="70">
        <f>(P1_data!C20-P1_data!C19)/P1_data!C19</f>
        <v>0.12136966872301312</v>
      </c>
      <c r="D20" s="70">
        <f>(P1_data!D20-P1_data!D19)/P1_data!D19</f>
        <v>0.13810635105850977</v>
      </c>
      <c r="E20" s="70">
        <f>(P1_data!E20-P1_data!E19)/P1_data!E19</f>
        <v>4.6918490957344974E-2</v>
      </c>
      <c r="F20" s="34">
        <f t="array" ref="F20">MMULT(B20:E20,TRANSPOSE($B$1:$E$1))</f>
        <v>0.11127403104517672</v>
      </c>
      <c r="G20" s="70"/>
      <c r="H20" s="70">
        <v>17</v>
      </c>
      <c r="I20">
        <v>-5.0633411935941529E-2</v>
      </c>
    </row>
    <row r="21" spans="2:15" x14ac:dyDescent="0.25">
      <c r="B21" s="70">
        <f>(P1_data!B21-P1_data!B20)/P1_data!B20</f>
        <v>6.9514363501173584E-2</v>
      </c>
      <c r="C21" s="70">
        <f>(P1_data!C21-P1_data!C20)/P1_data!C20</f>
        <v>0.17138286445056544</v>
      </c>
      <c r="D21" s="70">
        <f>(P1_data!D21-P1_data!D20)/P1_data!D20</f>
        <v>5.1629439765653616E-2</v>
      </c>
      <c r="E21" s="70">
        <f>(P1_data!E21-P1_data!E20)/P1_data!E20</f>
        <v>1.4612291229897758E-2</v>
      </c>
      <c r="F21" s="34">
        <f t="array" ref="F21">MMULT(B21:E21,TRANSPOSE($B$1:$E$1))</f>
        <v>9.5911489284232918E-2</v>
      </c>
      <c r="G21" s="70"/>
      <c r="H21" s="70">
        <v>18</v>
      </c>
      <c r="I21">
        <v>-5.0250402587741966E-2</v>
      </c>
    </row>
    <row r="22" spans="2:15" x14ac:dyDescent="0.25">
      <c r="B22" s="70">
        <f>(P1_data!B22-P1_data!B21)/P1_data!B21</f>
        <v>-1.6535270292472565E-2</v>
      </c>
      <c r="C22" s="70">
        <f>(P1_data!C22-P1_data!C21)/P1_data!C21</f>
        <v>-4.5857692610523824E-2</v>
      </c>
      <c r="D22" s="70">
        <f>(P1_data!D22-P1_data!D21)/P1_data!D21</f>
        <v>-3.2033426183843951E-2</v>
      </c>
      <c r="E22" s="70">
        <f>(P1_data!E22-P1_data!E21)/P1_data!E21</f>
        <v>1.1300992671616444E-2</v>
      </c>
      <c r="F22" s="34">
        <f t="array" ref="F22">MMULT(B22:E22,TRANSPOSE($B$1:$E$1))</f>
        <v>-2.5923343617375236E-2</v>
      </c>
      <c r="G22" s="70"/>
      <c r="H22" s="70">
        <v>19</v>
      </c>
      <c r="I22">
        <v>-4.9076891536788306E-2</v>
      </c>
    </row>
    <row r="23" spans="2:15" x14ac:dyDescent="0.25">
      <c r="B23" s="70">
        <f>(P1_data!B23-P1_data!B22)/P1_data!B22</f>
        <v>6.6476965856182152E-2</v>
      </c>
      <c r="C23" s="70">
        <f>(P1_data!C23-P1_data!C22)/P1_data!C22</f>
        <v>8.3678982481534395E-2</v>
      </c>
      <c r="D23" s="70">
        <f>(P1_data!D23-P1_data!D22)/P1_data!D22</f>
        <v>5.7338129496402788E-2</v>
      </c>
      <c r="E23" s="70">
        <f>(P1_data!E23-P1_data!E22)/P1_data!E22</f>
        <v>-2.4529913618490592E-3</v>
      </c>
      <c r="F23" s="34">
        <f t="array" ref="F23">MMULT(B23:E23,TRANSPOSE($B$1:$E$1))</f>
        <v>6.7875100555490842E-2</v>
      </c>
      <c r="G23" s="70"/>
      <c r="H23" s="70">
        <v>20</v>
      </c>
      <c r="I23">
        <v>-4.8220025900421591E-2</v>
      </c>
    </row>
    <row r="24" spans="2:15" x14ac:dyDescent="0.25">
      <c r="B24" s="70">
        <f>(P1_data!B24-P1_data!B23)/P1_data!B23</f>
        <v>0.10841623949085913</v>
      </c>
      <c r="C24" s="70">
        <f>(P1_data!C24-P1_data!C23)/P1_data!C23</f>
        <v>-4.5010611272159162E-2</v>
      </c>
      <c r="D24" s="70">
        <f>(P1_data!D24-P1_data!D23)/P1_data!D23</f>
        <v>0.14431523440157853</v>
      </c>
      <c r="E24" s="70">
        <f>(P1_data!E24-P1_data!E23)/P1_data!E23</f>
        <v>1.9535526756920572E-2</v>
      </c>
      <c r="F24" s="34">
        <f t="array" ref="F24">MMULT(B24:E24,TRANSPOSE($B$1:$E$1))</f>
        <v>6.2781845192775229E-2</v>
      </c>
      <c r="G24" s="70"/>
      <c r="H24" s="70">
        <v>21</v>
      </c>
      <c r="I24">
        <v>-4.818329914069034E-2</v>
      </c>
    </row>
    <row r="25" spans="2:15" x14ac:dyDescent="0.25">
      <c r="B25" s="70">
        <f>(P1_data!B25-P1_data!B24)/P1_data!B24</f>
        <v>5.2297569971606853E-2</v>
      </c>
      <c r="C25" s="70">
        <f>(P1_data!C25-P1_data!C24)/P1_data!C24</f>
        <v>0.11154112264108158</v>
      </c>
      <c r="D25" s="70">
        <f>(P1_data!D25-P1_data!D24)/P1_data!D24</f>
        <v>0.16946116247703871</v>
      </c>
      <c r="E25" s="70">
        <f>(P1_data!E25-P1_data!E24)/P1_data!E24</f>
        <v>2.0300134674398229E-2</v>
      </c>
      <c r="F25" s="34">
        <f t="array" ref="F25">MMULT(B25:E25,TRANSPOSE($B$1:$E$1))</f>
        <v>8.1678733536158427E-2</v>
      </c>
      <c r="G25" s="70"/>
      <c r="H25" s="70">
        <v>22</v>
      </c>
      <c r="I25">
        <v>-4.726886608904745E-2</v>
      </c>
    </row>
    <row r="26" spans="2:15" x14ac:dyDescent="0.25">
      <c r="B26" s="70">
        <f>(P1_data!B26-P1_data!B25)/P1_data!B25</f>
        <v>-5.9991640673736801E-2</v>
      </c>
      <c r="C26" s="70">
        <f>(P1_data!C26-P1_data!C25)/P1_data!C25</f>
        <v>1.1688672262836789E-2</v>
      </c>
      <c r="D26" s="70">
        <f>(P1_data!D26-P1_data!D25)/P1_data!D25</f>
        <v>-0.13356717172906091</v>
      </c>
      <c r="E26" s="70">
        <f>(P1_data!E26-P1_data!E25)/P1_data!E25</f>
        <v>3.9398517800181394E-2</v>
      </c>
      <c r="F26" s="34">
        <f t="array" ref="F26">MMULT(B26:E26,TRANSPOSE($B$1:$E$1))</f>
        <v>-4.2605248869893655E-2</v>
      </c>
      <c r="G26" s="70"/>
      <c r="H26" s="70">
        <v>23</v>
      </c>
      <c r="I26">
        <v>-4.6373148164403237E-2</v>
      </c>
    </row>
    <row r="27" spans="2:15" x14ac:dyDescent="0.25">
      <c r="B27" s="70">
        <f>(P1_data!B27-P1_data!B26)/P1_data!B26</f>
        <v>-4.1588340157578139E-2</v>
      </c>
      <c r="C27" s="70">
        <f>(P1_data!C27-P1_data!C26)/P1_data!C26</f>
        <v>0.13692230657666785</v>
      </c>
      <c r="D27" s="70">
        <f>(P1_data!D27-P1_data!D26)/P1_data!D26</f>
        <v>-1.8836981397805232E-2</v>
      </c>
      <c r="E27" s="70">
        <f>(P1_data!E27-P1_data!E26)/P1_data!E26</f>
        <v>-1.1118795109176649E-2</v>
      </c>
      <c r="F27" s="34">
        <f t="array" ref="F27">MMULT(B27:E27,TRANSPOSE($B$1:$E$1))</f>
        <v>1.5686285128206731E-2</v>
      </c>
      <c r="G27" s="70"/>
      <c r="H27" s="70">
        <v>24</v>
      </c>
      <c r="I27">
        <v>-4.4469220068779174E-2</v>
      </c>
    </row>
    <row r="28" spans="2:15" x14ac:dyDescent="0.25">
      <c r="B28" s="70">
        <f>(P1_data!B28-P1_data!B27)/P1_data!B27</f>
        <v>9.2324868036355676E-3</v>
      </c>
      <c r="C28" s="70">
        <f>(P1_data!C28-P1_data!C27)/P1_data!C27</f>
        <v>0.11416214054054047</v>
      </c>
      <c r="D28" s="70">
        <f>(P1_data!D28-P1_data!D27)/P1_data!D27</f>
        <v>-2.8109451441954703E-3</v>
      </c>
      <c r="E28" s="70">
        <f>(P1_data!E28-P1_data!E27)/P1_data!E27</f>
        <v>-2.9386826994102244E-3</v>
      </c>
      <c r="F28" s="34">
        <f t="array" ref="F28">MMULT(B28:E28,TRANSPOSE($B$1:$E$1))</f>
        <v>3.8899758630323786E-2</v>
      </c>
      <c r="G28" s="70"/>
      <c r="H28" s="70">
        <v>25</v>
      </c>
      <c r="I28">
        <v>-4.4263782122485495E-2</v>
      </c>
    </row>
    <row r="29" spans="2:15" x14ac:dyDescent="0.25">
      <c r="B29" s="70">
        <f>(P1_data!B29-P1_data!B28)/P1_data!B28</f>
        <v>4.5168726535233669E-2</v>
      </c>
      <c r="C29" s="70">
        <f>(P1_data!C29-P1_data!C28)/P1_data!C28</f>
        <v>0.10285276737536914</v>
      </c>
      <c r="D29" s="70">
        <f>(P1_data!D29-P1_data!D28)/P1_data!D28</f>
        <v>3.5386553109818475E-2</v>
      </c>
      <c r="E29" s="70">
        <f>(P1_data!E29-P1_data!E28)/P1_data!E28</f>
        <v>1.1212916777789341E-2</v>
      </c>
      <c r="F29" s="34">
        <f t="array" ref="F29">MMULT(B29:E29,TRANSPOSE($B$1:$E$1))</f>
        <v>6.0039667320180866E-2</v>
      </c>
      <c r="G29" s="70"/>
      <c r="H29" s="70">
        <v>26</v>
      </c>
      <c r="I29">
        <v>-4.3709665343325904E-2</v>
      </c>
    </row>
    <row r="30" spans="2:15" x14ac:dyDescent="0.25">
      <c r="B30" s="70">
        <f>(P1_data!B30-P1_data!B29)/P1_data!B29</f>
        <v>-1.444201281308514E-2</v>
      </c>
      <c r="C30" s="70">
        <f>(P1_data!C30-P1_data!C29)/P1_data!C29</f>
        <v>-0.12027103219176379</v>
      </c>
      <c r="D30" s="70">
        <f>(P1_data!D30-P1_data!D29)/P1_data!D29</f>
        <v>1.5466662804842548E-2</v>
      </c>
      <c r="E30" s="70">
        <f>(P1_data!E30-P1_data!E29)/P1_data!E29</f>
        <v>-8.1739192927548169E-3</v>
      </c>
      <c r="F30" s="34">
        <f t="array" ref="F30">MMULT(B30:E30,TRANSPOSE($B$1:$E$1))</f>
        <v>-4.2650040567903474E-2</v>
      </c>
      <c r="G30" s="70"/>
      <c r="H30" s="70">
        <v>27</v>
      </c>
      <c r="I30">
        <v>-4.2650040567903474E-2</v>
      </c>
    </row>
    <row r="31" spans="2:15" x14ac:dyDescent="0.25">
      <c r="B31" s="70">
        <f>(P1_data!B31-P1_data!B30)/P1_data!B30</f>
        <v>-9.291743799028776E-2</v>
      </c>
      <c r="C31" s="70">
        <f>(P1_data!C31-P1_data!C30)/P1_data!C30</f>
        <v>-7.1207072131354604E-2</v>
      </c>
      <c r="D31" s="70">
        <f>(P1_data!D31-P1_data!D30)/P1_data!D30</f>
        <v>-0.23730751641143658</v>
      </c>
      <c r="E31" s="70">
        <f>(P1_data!E31-P1_data!E30)/P1_data!E30</f>
        <v>-5.960520066188723E-2</v>
      </c>
      <c r="F31" s="34">
        <f t="array" ref="F31">MMULT(B31:E31,TRANSPOSE($B$1:$E$1))</f>
        <v>-0.10095474736579815</v>
      </c>
      <c r="G31" s="70"/>
      <c r="H31" s="70">
        <v>28</v>
      </c>
      <c r="I31">
        <v>-4.2605248869893655E-2</v>
      </c>
    </row>
    <row r="32" spans="2:15" x14ac:dyDescent="0.25">
      <c r="B32" s="70">
        <f>(P1_data!B32-P1_data!B31)/P1_data!B31</f>
        <v>4.112105055832882E-2</v>
      </c>
      <c r="C32" s="70">
        <f>(P1_data!C32-P1_data!C31)/P1_data!C31</f>
        <v>-0.11693766177653722</v>
      </c>
      <c r="D32" s="70">
        <f>(P1_data!D32-P1_data!D31)/P1_data!D31</f>
        <v>-0.11368735976065816</v>
      </c>
      <c r="E32" s="70">
        <f>(P1_data!E32-P1_data!E31)/P1_data!E31</f>
        <v>-4.2595136737672623E-2</v>
      </c>
      <c r="F32" s="34">
        <f t="array" ref="F32">MMULT(B32:E32,TRANSPOSE($B$1:$E$1))</f>
        <v>-2.6674135769059616E-2</v>
      </c>
      <c r="G32" s="70"/>
      <c r="H32" s="70">
        <v>29</v>
      </c>
      <c r="I32">
        <v>-4.0652109022867977E-2</v>
      </c>
    </row>
    <row r="33" spans="2:9" x14ac:dyDescent="0.25">
      <c r="B33" s="70">
        <f>(P1_data!B33-P1_data!B32)/P1_data!B32</f>
        <v>-0.16139654402256959</v>
      </c>
      <c r="C33" s="70">
        <f>(P1_data!C33-P1_data!C32)/P1_data!C32</f>
        <v>-0.32215585118507856</v>
      </c>
      <c r="D33" s="70">
        <f>(P1_data!D33-P1_data!D32)/P1_data!D32</f>
        <v>-0.19156118143459913</v>
      </c>
      <c r="E33" s="70">
        <f>(P1_data!E33-P1_data!E32)/P1_data!E32</f>
        <v>-9.394729055297682E-2</v>
      </c>
      <c r="F33" s="34">
        <f t="array" ref="F33">MMULT(B33:E33,TRANSPOSE($B$1:$E$1))</f>
        <v>-0.21024447614786182</v>
      </c>
      <c r="G33" s="70"/>
      <c r="H33" s="70">
        <v>30</v>
      </c>
      <c r="I33">
        <v>-4.0241096987074391E-2</v>
      </c>
    </row>
    <row r="34" spans="2:9" x14ac:dyDescent="0.25">
      <c r="B34" s="70">
        <f>(P1_data!B34-P1_data!B33)/P1_data!B33</f>
        <v>0.12573594761625714</v>
      </c>
      <c r="C34" s="70">
        <f>(P1_data!C34-P1_data!C33)/P1_data!C33</f>
        <v>-0.24284943335132217</v>
      </c>
      <c r="D34" s="70">
        <f>(P1_data!D34-P1_data!D33)/P1_data!D33</f>
        <v>6.7849686847599205E-2</v>
      </c>
      <c r="E34" s="70">
        <f>(P1_data!E34-P1_data!E33)/P1_data!E33</f>
        <v>-2.5843918461212804E-3</v>
      </c>
      <c r="F34" s="34">
        <f t="array" ref="F34">MMULT(B34:E34,TRANSPOSE($B$1:$E$1))</f>
        <v>3.6600310629358464E-3</v>
      </c>
      <c r="G34" s="70"/>
      <c r="H34" s="70">
        <v>31</v>
      </c>
      <c r="I34">
        <v>-3.5561166422372059E-2</v>
      </c>
    </row>
    <row r="35" spans="2:9" x14ac:dyDescent="0.25">
      <c r="B35" s="70">
        <f>(P1_data!B35-P1_data!B34)/P1_data!B34</f>
        <v>7.732535368759455E-2</v>
      </c>
      <c r="C35" s="70">
        <f>(P1_data!C35-P1_data!C34)/P1_data!C34</f>
        <v>-0.21358997386552633</v>
      </c>
      <c r="D35" s="70">
        <f>(P1_data!D35-P1_data!D34)/P1_data!D34</f>
        <v>9.4819159335288256E-2</v>
      </c>
      <c r="E35" s="70">
        <f>(P1_data!E35-P1_data!E34)/P1_data!E34</f>
        <v>9.838252121244874E-2</v>
      </c>
      <c r="F35" s="34">
        <f t="array" ref="F35">MMULT(B35:E35,TRANSPOSE($B$1:$E$1))</f>
        <v>-7.1826392561012316E-3</v>
      </c>
      <c r="G35" s="70"/>
      <c r="H35" s="70">
        <v>32</v>
      </c>
      <c r="I35">
        <v>-3.5294598591002022E-2</v>
      </c>
    </row>
    <row r="36" spans="2:9" x14ac:dyDescent="0.25">
      <c r="B36" s="70">
        <f>(P1_data!B36-P1_data!B35)/P1_data!B35</f>
        <v>5.5362935345455333E-2</v>
      </c>
      <c r="C36" s="70">
        <f>(P1_data!C36-P1_data!C35)/P1_data!C35</f>
        <v>-0.11722052067797702</v>
      </c>
      <c r="D36" s="70">
        <f>(P1_data!D36-P1_data!D35)/P1_data!D35</f>
        <v>0.1178571428571429</v>
      </c>
      <c r="E36" s="70">
        <f>(P1_data!E36-P1_data!E35)/P1_data!E35</f>
        <v>-8.335122655909083E-2</v>
      </c>
      <c r="F36" s="34">
        <f t="array" ref="F36">MMULT(B36:E36,TRANSPOSE($B$1:$E$1))</f>
        <v>4.9136948885294147E-3</v>
      </c>
      <c r="G36" s="70"/>
      <c r="H36" s="70">
        <v>33</v>
      </c>
      <c r="I36">
        <v>-3.3907109945895103E-2</v>
      </c>
    </row>
    <row r="37" spans="2:9" x14ac:dyDescent="0.25">
      <c r="B37" s="70">
        <f>(P1_data!B37-P1_data!B36)/P1_data!B36</f>
        <v>1.4456237311493644E-2</v>
      </c>
      <c r="C37" s="70">
        <f>(P1_data!C37-P1_data!C36)/P1_data!C36</f>
        <v>-7.426420514251221E-2</v>
      </c>
      <c r="D37" s="70">
        <f>(P1_data!D37-P1_data!D36)/P1_data!D36</f>
        <v>2.8753993610223738E-2</v>
      </c>
      <c r="E37" s="70">
        <f>(P1_data!E37-P1_data!E36)/P1_data!E36</f>
        <v>-1.1151782302168957E-2</v>
      </c>
      <c r="F37" s="34">
        <f t="array" ref="F37">MMULT(B37:E37,TRANSPOSE($B$1:$E$1))</f>
        <v>-1.1611463016394305E-2</v>
      </c>
      <c r="G37" s="70"/>
      <c r="H37" s="70">
        <v>34</v>
      </c>
      <c r="I37">
        <v>-3.2616383748230122E-2</v>
      </c>
    </row>
    <row r="38" spans="2:9" x14ac:dyDescent="0.25">
      <c r="B38" s="70">
        <f>(P1_data!B38-P1_data!B37)/P1_data!B37</f>
        <v>-2.5369729851119387E-2</v>
      </c>
      <c r="C38" s="70">
        <f>(P1_data!C38-P1_data!C37)/P1_data!C37</f>
        <v>7.3937156152944772E-2</v>
      </c>
      <c r="D38" s="70">
        <f>(P1_data!D38-P1_data!D37)/P1_data!D37</f>
        <v>-6.9875776397516796E-3</v>
      </c>
      <c r="E38" s="70">
        <f>(P1_data!E38-P1_data!E37)/P1_data!E37</f>
        <v>4.7870598236499924E-2</v>
      </c>
      <c r="F38" s="34">
        <f t="array" ref="F38">MMULT(B38:E38,TRANSPOSE($B$1:$E$1))</f>
        <v>9.3739858168550797E-3</v>
      </c>
      <c r="G38" s="70"/>
      <c r="H38" s="70">
        <v>35</v>
      </c>
      <c r="I38">
        <v>-3.223020216328773E-2</v>
      </c>
    </row>
    <row r="39" spans="2:9" x14ac:dyDescent="0.25">
      <c r="B39" s="70">
        <f>(P1_data!B39-P1_data!B38)/P1_data!B38</f>
        <v>-3.3340740289551841E-2</v>
      </c>
      <c r="C39" s="70">
        <f>(P1_data!C39-P1_data!C38)/P1_data!C38</f>
        <v>-1.4457831822988983E-2</v>
      </c>
      <c r="D39" s="70">
        <f>(P1_data!D39-P1_data!D38)/P1_data!D38</f>
        <v>-4.5347928068803625E-2</v>
      </c>
      <c r="E39" s="70">
        <f>(P1_data!E39-P1_data!E38)/P1_data!E38</f>
        <v>-4.0640702966834715E-3</v>
      </c>
      <c r="F39" s="34">
        <f t="array" ref="F39">MMULT(B39:E39,TRANSPOSE($B$1:$E$1))</f>
        <v>-2.7825591605585946E-2</v>
      </c>
      <c r="G39" s="70"/>
      <c r="H39" s="70">
        <v>36</v>
      </c>
      <c r="I39">
        <v>-3.1386258672667922E-2</v>
      </c>
    </row>
    <row r="40" spans="2:9" x14ac:dyDescent="0.25">
      <c r="B40" s="70">
        <f>(P1_data!B40-P1_data!B39)/P1_data!B39</f>
        <v>0.10232611787531048</v>
      </c>
      <c r="C40" s="70">
        <f>(P1_data!C40-P1_data!C39)/P1_data!C39</f>
        <v>0.27139375729632398</v>
      </c>
      <c r="D40" s="70">
        <f>(P1_data!D40-P1_data!D39)/P1_data!D39</f>
        <v>0.26699426699426698</v>
      </c>
      <c r="E40" s="70">
        <f>(P1_data!E40-P1_data!E39)/P1_data!E39</f>
        <v>6.8389653617627874E-2</v>
      </c>
      <c r="F40" s="34">
        <f t="array" ref="F40">MMULT(B40:E40,TRANSPOSE($B$1:$E$1))</f>
        <v>0.16980244753439247</v>
      </c>
      <c r="G40" s="70"/>
      <c r="H40" s="70">
        <v>37</v>
      </c>
      <c r="I40">
        <v>-3.1248828401843474E-2</v>
      </c>
    </row>
    <row r="41" spans="2:9" x14ac:dyDescent="0.25">
      <c r="B41" s="70">
        <f>(P1_data!B41-P1_data!B40)/P1_data!B40</f>
        <v>-5.2182922625246958E-2</v>
      </c>
      <c r="C41" s="70">
        <f>(P1_data!C41-P1_data!C40)/P1_data!C40</f>
        <v>4.2032909778411523E-2</v>
      </c>
      <c r="D41" s="70">
        <f>(P1_data!D41-P1_data!D40)/P1_data!D40</f>
        <v>-0.13510019392372333</v>
      </c>
      <c r="E41" s="70">
        <f>(P1_data!E41-P1_data!E40)/P1_data!E40</f>
        <v>-7.4268139967883272E-3</v>
      </c>
      <c r="F41" s="34">
        <f t="array" ref="F41">MMULT(B41:E41,TRANSPOSE($B$1:$E$1))</f>
        <v>-3.1248828401843474E-2</v>
      </c>
      <c r="G41" s="70"/>
      <c r="H41" s="70">
        <v>38</v>
      </c>
      <c r="I41">
        <v>-2.9729372166588053E-2</v>
      </c>
    </row>
    <row r="42" spans="2:9" x14ac:dyDescent="0.25">
      <c r="B42" s="70">
        <f>(P1_data!B42-P1_data!B41)/P1_data!B41</f>
        <v>2.3799056810704017E-2</v>
      </c>
      <c r="C42" s="70">
        <f>(P1_data!C42-P1_data!C41)/P1_data!C41</f>
        <v>-2.9528051674136566E-2</v>
      </c>
      <c r="D42" s="70">
        <f>(P1_data!D42-P1_data!D41)/P1_data!D41</f>
        <v>2.3916292974588825E-2</v>
      </c>
      <c r="E42" s="70">
        <f>(P1_data!E42-P1_data!E41)/P1_data!E41</f>
        <v>1.5249761059648448E-2</v>
      </c>
      <c r="F42" s="34">
        <f t="array" ref="F42">MMULT(B42:E42,TRANSPOSE($B$1:$E$1))</f>
        <v>7.4718484132369496E-3</v>
      </c>
      <c r="G42" s="70"/>
      <c r="H42" s="70">
        <v>39</v>
      </c>
      <c r="I42">
        <v>-2.9645762312209192E-2</v>
      </c>
    </row>
    <row r="43" spans="2:9" x14ac:dyDescent="0.25">
      <c r="B43" s="70">
        <f>(P1_data!B43-P1_data!B42)/P1_data!B42</f>
        <v>5.3566150049624286E-4</v>
      </c>
      <c r="C43" s="70">
        <f>(P1_data!C43-P1_data!C42)/P1_data!C42</f>
        <v>-2.0646617206014205E-2</v>
      </c>
      <c r="D43" s="70">
        <f>(P1_data!D43-P1_data!D42)/P1_data!D42</f>
        <v>6.7153284671532851E-2</v>
      </c>
      <c r="E43" s="70">
        <f>(P1_data!E43-P1_data!E42)/P1_data!E42</f>
        <v>5.7555414771142833E-3</v>
      </c>
      <c r="F43" s="34">
        <f t="array" ref="F43">MMULT(B43:E43,TRANSPOSE($B$1:$E$1))</f>
        <v>1.7177116364218577E-3</v>
      </c>
      <c r="G43" s="70"/>
      <c r="H43" s="70">
        <v>40</v>
      </c>
      <c r="I43">
        <v>-2.8400589009280146E-2</v>
      </c>
    </row>
    <row r="44" spans="2:9" x14ac:dyDescent="0.25">
      <c r="B44" s="70">
        <f>(P1_data!B44-P1_data!B43)/P1_data!B43</f>
        <v>5.8351133654151302E-2</v>
      </c>
      <c r="C44" s="70">
        <f>(P1_data!C44-P1_data!C43)/P1_data!C43</f>
        <v>3.8834952533563336E-3</v>
      </c>
      <c r="D44" s="70">
        <f>(P1_data!D44-P1_data!D43)/P1_data!D43</f>
        <v>0.12038296853625187</v>
      </c>
      <c r="E44" s="70">
        <f>(P1_data!E44-P1_data!E43)/P1_data!E43</f>
        <v>2.0517852911054228E-2</v>
      </c>
      <c r="F44" s="34">
        <f t="array" ref="F44">MMULT(B44:E44,TRANSPOSE($B$1:$E$1))</f>
        <v>4.7321012741219991E-2</v>
      </c>
      <c r="G44" s="70"/>
      <c r="H44" s="70">
        <v>41</v>
      </c>
      <c r="I44">
        <v>-2.7825591605585946E-2</v>
      </c>
    </row>
    <row r="45" spans="2:9" x14ac:dyDescent="0.25">
      <c r="B45" s="70">
        <f>(P1_data!B45-P1_data!B44)/P1_data!B44</f>
        <v>3.7228134288884905E-2</v>
      </c>
      <c r="C45" s="70">
        <f>(P1_data!C45-P1_data!C44)/P1_data!C44</f>
        <v>8.6488010126775636E-2</v>
      </c>
      <c r="D45" s="70">
        <f>(P1_data!D45-P1_data!D44)/P1_data!D44</f>
        <v>-1.892545903085838E-2</v>
      </c>
      <c r="E45" s="70">
        <f>(P1_data!E45-P1_data!E44)/P1_data!E44</f>
        <v>5.4025030541613381E-3</v>
      </c>
      <c r="F45" s="34">
        <f t="array" ref="F45">MMULT(B45:E45,TRANSPOSE($B$1:$E$1))</f>
        <v>4.4556176525691417E-2</v>
      </c>
      <c r="G45" s="70"/>
      <c r="H45" s="70">
        <v>42</v>
      </c>
      <c r="I45">
        <v>-2.6739193116261866E-2</v>
      </c>
    </row>
    <row r="46" spans="2:9" x14ac:dyDescent="0.25">
      <c r="B46" s="70">
        <f>(P1_data!B46-P1_data!B45)/P1_data!B45</f>
        <v>0.12786501636462513</v>
      </c>
      <c r="C46" s="70">
        <f>(P1_data!C46-P1_data!C45)/P1_data!C45</f>
        <v>-4.3234486266530937E-3</v>
      </c>
      <c r="D46" s="70">
        <f>(P1_data!D46-P1_data!D45)/P1_data!D45</f>
        <v>0.12943372744243922</v>
      </c>
      <c r="E46" s="70">
        <f>(P1_data!E46-P1_data!E45)/P1_data!E45</f>
        <v>1.9725166107327764E-2</v>
      </c>
      <c r="F46" s="34">
        <f t="array" ref="F46">MMULT(B46:E46,TRANSPOSE($B$1:$E$1))</f>
        <v>8.405544107550933E-2</v>
      </c>
      <c r="G46" s="70"/>
      <c r="H46" s="70">
        <v>43</v>
      </c>
      <c r="I46">
        <v>-2.6674135769059616E-2</v>
      </c>
    </row>
    <row r="47" spans="2:9" x14ac:dyDescent="0.25">
      <c r="B47" s="70">
        <f>(P1_data!B47-P1_data!B46)/P1_data!B46</f>
        <v>-7.2033907575526787E-2</v>
      </c>
      <c r="C47" s="70">
        <f>(P1_data!C47-P1_data!C46)/P1_data!C46</f>
        <v>3.3204851432701312E-3</v>
      </c>
      <c r="D47" s="70">
        <f>(P1_data!D47-P1_data!D46)/P1_data!D46</f>
        <v>-8.8705179063360798E-2</v>
      </c>
      <c r="E47" s="70">
        <f>(P1_data!E47-P1_data!E46)/P1_data!E46</f>
        <v>-4.675823168033931E-2</v>
      </c>
      <c r="F47" s="34">
        <f t="array" ref="F47">MMULT(B47:E47,TRANSPOSE($B$1:$E$1))</f>
        <v>-5.0250402587741966E-2</v>
      </c>
      <c r="G47" s="70"/>
      <c r="H47" s="70">
        <v>44</v>
      </c>
      <c r="I47">
        <v>-2.6547051483016566E-2</v>
      </c>
    </row>
    <row r="48" spans="2:9" x14ac:dyDescent="0.25">
      <c r="B48" s="70">
        <f>(P1_data!B48-P1_data!B47)/P1_data!B47</f>
        <v>-1.2580365531271344E-2</v>
      </c>
      <c r="C48" s="70">
        <f>(P1_data!C48-P1_data!C47)/P1_data!C47</f>
        <v>-9.2668026799084022E-2</v>
      </c>
      <c r="D48" s="70">
        <f>(P1_data!D48-P1_data!D47)/P1_data!D47</f>
        <v>-3.8694133089834749E-2</v>
      </c>
      <c r="E48" s="70">
        <f>(P1_data!E48-P1_data!E47)/P1_data!E47</f>
        <v>-3.162833163170297E-2</v>
      </c>
      <c r="F48" s="34">
        <f t="array" ref="F48">MMULT(B48:E48,TRANSPOSE($B$1:$E$1))</f>
        <v>-4.0241096987074391E-2</v>
      </c>
      <c r="G48" s="70"/>
      <c r="H48" s="70">
        <v>45</v>
      </c>
      <c r="I48">
        <v>-2.6258718651315564E-2</v>
      </c>
    </row>
    <row r="49" spans="2:9" x14ac:dyDescent="0.25">
      <c r="B49" s="70">
        <f>(P1_data!B49-P1_data!B48)/P1_data!B48</f>
        <v>3.2748216617102935E-2</v>
      </c>
      <c r="C49" s="70">
        <f>(P1_data!C49-P1_data!C48)/P1_data!C48</f>
        <v>8.9225619787475216E-2</v>
      </c>
      <c r="D49" s="70">
        <f>(P1_data!D49-P1_data!D48)/P1_data!D48</f>
        <v>1.0691823899371065E-2</v>
      </c>
      <c r="E49" s="70">
        <f>(P1_data!E49-P1_data!E48)/P1_data!E48</f>
        <v>-1.8353876857821073E-2</v>
      </c>
      <c r="F49" s="34">
        <f t="array" ref="F49">MMULT(B49:E49,TRANSPOSE($B$1:$E$1))</f>
        <v>4.522115063026716E-2</v>
      </c>
      <c r="G49" s="70"/>
      <c r="H49" s="70">
        <v>46</v>
      </c>
      <c r="I49">
        <v>-2.5923343617375236E-2</v>
      </c>
    </row>
    <row r="50" spans="2:9" x14ac:dyDescent="0.25">
      <c r="B50" s="70">
        <f>(P1_data!B50-P1_data!B49)/P1_data!B49</f>
        <v>-4.3863931280271459E-3</v>
      </c>
      <c r="C50" s="70">
        <f>(P1_data!C50-P1_data!C49)/P1_data!C49</f>
        <v>3.7867104585265231E-2</v>
      </c>
      <c r="D50" s="70">
        <f>(P1_data!D50-P1_data!D49)/P1_data!D49</f>
        <v>6.6583634100808919E-2</v>
      </c>
      <c r="E50" s="70">
        <f>(P1_data!E50-P1_data!E49)/P1_data!E49</f>
        <v>-8.2444604382277877E-3</v>
      </c>
      <c r="F50" s="34">
        <f t="array" ref="F50">MMULT(B50:E50,TRANSPOSE($B$1:$E$1))</f>
        <v>1.5942036488724505E-2</v>
      </c>
      <c r="G50" s="70"/>
      <c r="H50" s="70">
        <v>47</v>
      </c>
      <c r="I50">
        <v>-2.5681575354466878E-2</v>
      </c>
    </row>
    <row r="51" spans="2:9" x14ac:dyDescent="0.25">
      <c r="B51" s="70">
        <f>(P1_data!B51-P1_data!B50)/P1_data!B50</f>
        <v>5.8834366007371262E-2</v>
      </c>
      <c r="C51" s="70">
        <f>(P1_data!C51-P1_data!C50)/P1_data!C50</f>
        <v>2.5812880967662519E-2</v>
      </c>
      <c r="D51" s="70">
        <f>(P1_data!D51-P1_data!D50)/P1_data!D50</f>
        <v>6.5344286192782278E-2</v>
      </c>
      <c r="E51" s="70">
        <f>(P1_data!E51-P1_data!E50)/P1_data!E50</f>
        <v>-1.4547554799897713E-2</v>
      </c>
      <c r="F51" s="34">
        <f t="array" ref="F51">MMULT(B51:E51,TRANSPOSE($B$1:$E$1))</f>
        <v>4.6708734883563092E-2</v>
      </c>
      <c r="G51" s="70"/>
      <c r="H51" s="70">
        <v>48</v>
      </c>
      <c r="I51">
        <v>-2.4262341563685098E-2</v>
      </c>
    </row>
    <row r="52" spans="2:9" x14ac:dyDescent="0.25">
      <c r="B52" s="70">
        <f>(P1_data!B52-P1_data!B51)/P1_data!B51</f>
        <v>3.0513141205676709E-2</v>
      </c>
      <c r="C52" s="70">
        <f>(P1_data!C52-P1_data!C51)/P1_data!C51</f>
        <v>-0.17638520801426535</v>
      </c>
      <c r="D52" s="70">
        <f>(P1_data!D52-P1_data!D51)/P1_data!D51</f>
        <v>-1.2595783132530281E-2</v>
      </c>
      <c r="E52" s="70">
        <f>(P1_data!E52-P1_data!E51)/P1_data!E51</f>
        <v>-7.833095342830601E-2</v>
      </c>
      <c r="F52" s="34">
        <f t="array" ref="F52">MMULT(B52:E52,TRANSPOSE($B$1:$E$1))</f>
        <v>-4.0652109022867977E-2</v>
      </c>
      <c r="G52" s="70"/>
      <c r="H52" s="70">
        <v>49</v>
      </c>
      <c r="I52">
        <v>-2.4090063781624243E-2</v>
      </c>
    </row>
    <row r="53" spans="2:9" x14ac:dyDescent="0.25">
      <c r="B53" s="70">
        <f>(P1_data!B53-P1_data!B52)/P1_data!B52</f>
        <v>2.3553188683206341E-2</v>
      </c>
      <c r="C53" s="70">
        <f>(P1_data!C53-P1_data!C52)/P1_data!C52</f>
        <v>-2.350234948582794E-3</v>
      </c>
      <c r="D53" s="70">
        <f>(P1_data!D53-P1_data!D52)/P1_data!D52</f>
        <v>9.9832495849557206E-3</v>
      </c>
      <c r="E53" s="70">
        <f>(P1_data!E53-P1_data!E52)/P1_data!E52</f>
        <v>-4.0859686830276533E-3</v>
      </c>
      <c r="F53" s="34">
        <f t="array" ref="F53">MMULT(B53:E53,TRANSPOSE($B$1:$E$1))</f>
        <v>1.3183901998212674E-2</v>
      </c>
      <c r="G53" s="70"/>
      <c r="H53" s="70">
        <v>50</v>
      </c>
      <c r="I53">
        <v>-2.0720280064918217E-2</v>
      </c>
    </row>
    <row r="54" spans="2:9" x14ac:dyDescent="0.25">
      <c r="B54" s="70">
        <f>(P1_data!B54-P1_data!B53)/P1_data!B53</f>
        <v>-5.0871153846153899E-2</v>
      </c>
      <c r="C54" s="70">
        <f>(P1_data!C54-P1_data!C53)/P1_data!C53</f>
        <v>4.0636073045820759E-2</v>
      </c>
      <c r="D54" s="70">
        <f>(P1_data!D54-P1_data!D53)/P1_data!D53</f>
        <v>-3.4596322602763546E-2</v>
      </c>
      <c r="E54" s="70">
        <f>(P1_data!E54-P1_data!E53)/P1_data!E53</f>
        <v>6.5725788158059004E-2</v>
      </c>
      <c r="F54" s="34">
        <f t="array" ref="F54">MMULT(B54:E54,TRANSPOSE($B$1:$E$1))</f>
        <v>-1.6964876661620051E-2</v>
      </c>
      <c r="G54" s="70"/>
      <c r="H54" s="70">
        <v>51</v>
      </c>
      <c r="I54">
        <v>-1.8288626598237399E-2</v>
      </c>
    </row>
    <row r="55" spans="2:9" x14ac:dyDescent="0.25">
      <c r="B55" s="70">
        <f>(P1_data!B55-P1_data!B54)/P1_data!B54</f>
        <v>5.7061253044614249E-2</v>
      </c>
      <c r="C55" s="70">
        <f>(P1_data!C55-P1_data!C54)/P1_data!C54</f>
        <v>-9.6774193548387136E-2</v>
      </c>
      <c r="D55" s="70">
        <f>(P1_data!D55-P1_data!D54)/P1_data!D54</f>
        <v>7.6791808873720224E-2</v>
      </c>
      <c r="E55" s="70">
        <f>(P1_data!E55-P1_data!E54)/P1_data!E54</f>
        <v>-2.7948913306555623E-2</v>
      </c>
      <c r="F55" s="34">
        <f t="array" ref="F55">MMULT(B55:E55,TRANSPOSE($B$1:$E$1))</f>
        <v>9.6805735538687005E-3</v>
      </c>
      <c r="G55" s="70"/>
      <c r="H55" s="70">
        <v>52</v>
      </c>
      <c r="I55">
        <v>-1.6964876661620051E-2</v>
      </c>
    </row>
    <row r="56" spans="2:9" x14ac:dyDescent="0.25">
      <c r="B56" s="70">
        <f>(P1_data!B56-P1_data!B55)/P1_data!B55</f>
        <v>4.7755585718289945E-2</v>
      </c>
      <c r="C56" s="70">
        <f>(P1_data!C56-P1_data!C55)/P1_data!C55</f>
        <v>9.1478696741854687E-2</v>
      </c>
      <c r="D56" s="70">
        <f>(P1_data!D56-P1_data!D55)/P1_data!D55</f>
        <v>0.12572630744849453</v>
      </c>
      <c r="E56" s="70">
        <f>(P1_data!E56-P1_data!E55)/P1_data!E55</f>
        <v>7.5722756435643621E-2</v>
      </c>
      <c r="F56" s="34">
        <f t="array" ref="F56">MMULT(B56:E56,TRANSPOSE($B$1:$E$1))</f>
        <v>7.0567985244376019E-2</v>
      </c>
      <c r="G56" s="70"/>
      <c r="H56" s="70">
        <v>53</v>
      </c>
      <c r="I56">
        <v>-1.5469597186277542E-2</v>
      </c>
    </row>
    <row r="57" spans="2:9" x14ac:dyDescent="0.25">
      <c r="B57" s="70">
        <f>(P1_data!B57-P1_data!B56)/P1_data!B56</f>
        <v>3.6822694493856695E-2</v>
      </c>
      <c r="C57" s="70">
        <f>(P1_data!C57-P1_data!C56)/P1_data!C56</f>
        <v>9.4718140068885247E-3</v>
      </c>
      <c r="D57" s="70">
        <f>(P1_data!D57-P1_data!D56)/P1_data!D56</f>
        <v>0.13420934463675949</v>
      </c>
      <c r="E57" s="70">
        <f>(P1_data!E57-P1_data!E56)/P1_data!E56</f>
        <v>2.1206126518019574E-2</v>
      </c>
      <c r="F57" s="34">
        <f t="array" ref="F57">MMULT(B57:E57,TRANSPOSE($B$1:$E$1))</f>
        <v>3.870529914445206E-2</v>
      </c>
      <c r="G57" s="70"/>
      <c r="H57" s="70">
        <v>54</v>
      </c>
      <c r="I57">
        <v>-1.508162214115024E-2</v>
      </c>
    </row>
    <row r="58" spans="2:9" x14ac:dyDescent="0.25">
      <c r="B58" s="70">
        <f>(P1_data!B58-P1_data!B57)/P1_data!B57</f>
        <v>2.1112977722552349E-2</v>
      </c>
      <c r="C58" s="70">
        <f>(P1_data!C58-P1_data!C57)/P1_data!C57</f>
        <v>2.4737078461022289E-2</v>
      </c>
      <c r="D58" s="70">
        <f>(P1_data!D58-P1_data!D57)/P1_data!D57</f>
        <v>0.13529172527927169</v>
      </c>
      <c r="E58" s="70">
        <f>(P1_data!E58-P1_data!E57)/P1_data!E57</f>
        <v>-6.7704945306727951E-2</v>
      </c>
      <c r="F58" s="34">
        <f t="array" ref="F58">MMULT(B58:E58,TRANSPOSE($B$1:$E$1))</f>
        <v>3.1207153254161245E-2</v>
      </c>
      <c r="G58" s="70"/>
      <c r="H58" s="70">
        <v>55</v>
      </c>
      <c r="I58">
        <v>-1.3406959376732475E-2</v>
      </c>
    </row>
    <row r="59" spans="2:9" x14ac:dyDescent="0.25">
      <c r="B59" s="70">
        <f>(P1_data!B59-P1_data!B58)/P1_data!B58</f>
        <v>2.4368653439206255E-2</v>
      </c>
      <c r="C59" s="70">
        <f>(P1_data!C59-P1_data!C58)/P1_data!C58</f>
        <v>8.2130935567954158E-2</v>
      </c>
      <c r="D59" s="70">
        <f>(P1_data!D59-P1_data!D58)/P1_data!D58</f>
        <v>9.985418732309817E-2</v>
      </c>
      <c r="E59" s="70">
        <f>(P1_data!E59-P1_data!E58)/P1_data!E58</f>
        <v>2.9311623449846398E-2</v>
      </c>
      <c r="F59" s="34">
        <f t="array" ref="F59">MMULT(B59:E59,TRANSPOSE($B$1:$E$1))</f>
        <v>5.0198465605484341E-2</v>
      </c>
      <c r="G59" s="70"/>
      <c r="H59" s="70">
        <v>56</v>
      </c>
      <c r="I59">
        <v>-1.1611463016394305E-2</v>
      </c>
    </row>
    <row r="60" spans="2:9" x14ac:dyDescent="0.25">
      <c r="B60" s="70">
        <f>(P1_data!B60-P1_data!B59)/P1_data!B59</f>
        <v>-6.3797620647364384E-2</v>
      </c>
      <c r="C60" s="70">
        <f>(P1_data!C60-P1_data!C59)/P1_data!C59</f>
        <v>-9.9999743589744387E-3</v>
      </c>
      <c r="D60" s="70">
        <f>(P1_data!D60-P1_data!D59)/P1_data!D59</f>
        <v>-9.2445361166335324E-2</v>
      </c>
      <c r="E60" s="70">
        <f>(P1_data!E60-P1_data!E59)/P1_data!E59</f>
        <v>2.4720182574804475E-2</v>
      </c>
      <c r="F60" s="34">
        <f t="array" ref="F60">MMULT(B60:E60,TRANSPOSE($B$1:$E$1))</f>
        <v>-4.726886608904745E-2</v>
      </c>
      <c r="G60" s="70"/>
      <c r="H60" s="70">
        <v>57</v>
      </c>
      <c r="I60">
        <v>-1.0539895955602775E-2</v>
      </c>
    </row>
    <row r="61" spans="2:9" x14ac:dyDescent="0.25">
      <c r="B61" s="70">
        <f>(P1_data!B61-P1_data!B60)/P1_data!B60</f>
        <v>5.9983131592482149E-2</v>
      </c>
      <c r="C61" s="70">
        <f>(P1_data!C61-P1_data!C60)/P1_data!C60</f>
        <v>1.5021962832894083E-2</v>
      </c>
      <c r="D61" s="70">
        <f>(P1_data!D61-P1_data!D60)/P1_data!D60</f>
        <v>0.20883542200932528</v>
      </c>
      <c r="E61" s="70">
        <f>(P1_data!E61-P1_data!E60)/P1_data!E60</f>
        <v>7.6989878391629674E-3</v>
      </c>
      <c r="F61" s="34">
        <f t="array" ref="F61">MMULT(B61:E61,TRANSPOSE($B$1:$E$1))</f>
        <v>6.0777167160325711E-2</v>
      </c>
      <c r="G61" s="70"/>
      <c r="H61" s="70">
        <v>58</v>
      </c>
      <c r="I61">
        <v>-8.8470759478952495E-3</v>
      </c>
    </row>
    <row r="62" spans="2:9" x14ac:dyDescent="0.25">
      <c r="B62" s="70">
        <f>(P1_data!B62-P1_data!B61)/P1_data!B61</f>
        <v>1.5981381200599304E-2</v>
      </c>
      <c r="C62" s="70">
        <f>(P1_data!C62-P1_data!C61)/P1_data!C61</f>
        <v>8.7011969558866253E-2</v>
      </c>
      <c r="D62" s="70">
        <f>(P1_data!D62-P1_data!D61)/P1_data!D61</f>
        <v>0.11054058862758738</v>
      </c>
      <c r="E62" s="70">
        <f>(P1_data!E62-P1_data!E61)/P1_data!E61</f>
        <v>2.7141171432643458E-2</v>
      </c>
      <c r="F62" s="34">
        <f t="array" ref="F62">MMULT(B62:E62,TRANSPOSE($B$1:$E$1))</f>
        <v>4.8138462134329839E-2</v>
      </c>
      <c r="G62" s="70"/>
      <c r="H62" s="70">
        <v>59</v>
      </c>
      <c r="I62">
        <v>-8.518463614300616E-3</v>
      </c>
    </row>
    <row r="63" spans="2:9" x14ac:dyDescent="0.25">
      <c r="B63" s="70">
        <f>(P1_data!B63-P1_data!B62)/P1_data!B62</f>
        <v>8.9446545907002933E-2</v>
      </c>
      <c r="C63" s="70">
        <f>(P1_data!C63-P1_data!C62)/P1_data!C62</f>
        <v>5.9859251636584614E-2</v>
      </c>
      <c r="D63" s="70">
        <f>(P1_data!D63-P1_data!D62)/P1_data!D62</f>
        <v>0.27495243404949676</v>
      </c>
      <c r="E63" s="70">
        <f>(P1_data!E63-P1_data!E62)/P1_data!E62</f>
        <v>4.5196860436473377E-2</v>
      </c>
      <c r="F63" s="34">
        <f t="array" ref="F63">MMULT(B63:E63,TRANSPOSE($B$1:$E$1))</f>
        <v>9.9206017902730578E-2</v>
      </c>
      <c r="G63" s="70"/>
      <c r="H63" s="70">
        <v>60</v>
      </c>
      <c r="I63">
        <v>-8.19042263427547E-3</v>
      </c>
    </row>
    <row r="64" spans="2:9" x14ac:dyDescent="0.25">
      <c r="B64" s="70">
        <f>(P1_data!B64-P1_data!B63)/P1_data!B63</f>
        <v>-1.7916887114159188E-2</v>
      </c>
      <c r="C64" s="70">
        <f>(P1_data!C64-P1_data!C63)/P1_data!C63</f>
        <v>-0.10299007295725038</v>
      </c>
      <c r="D64" s="70">
        <f>(P1_data!D64-P1_data!D63)/P1_data!D63</f>
        <v>-0.19795227820067668</v>
      </c>
      <c r="E64" s="70">
        <f>(P1_data!E64-P1_data!E63)/P1_data!E63</f>
        <v>-2.819566353104001E-2</v>
      </c>
      <c r="F64" s="34">
        <f t="array" ref="F64">MMULT(B64:E64,TRANSPOSE($B$1:$E$1))</f>
        <v>-6.3653886943278698E-2</v>
      </c>
      <c r="G64" s="70"/>
      <c r="H64" s="70">
        <v>61</v>
      </c>
      <c r="I64">
        <v>-7.1826392561012316E-3</v>
      </c>
    </row>
    <row r="65" spans="2:9" x14ac:dyDescent="0.25">
      <c r="B65" s="70">
        <f>(P1_data!B65-P1_data!B64)/P1_data!B64</f>
        <v>-2.4325040258787956E-2</v>
      </c>
      <c r="C65" s="70">
        <f>(P1_data!C65-P1_data!C64)/P1_data!C64</f>
        <v>-8.0493777777777858E-2</v>
      </c>
      <c r="D65" s="70">
        <f>(P1_data!D65-P1_data!D64)/P1_data!D64</f>
        <v>-9.9999952127656916E-2</v>
      </c>
      <c r="E65" s="70">
        <f>(P1_data!E65-P1_data!E64)/P1_data!E64</f>
        <v>7.6718577321851014E-3</v>
      </c>
      <c r="F65" s="34">
        <f t="array" ref="F65">MMULT(B65:E65,TRANSPOSE($B$1:$E$1))</f>
        <v>-4.8220025900421591E-2</v>
      </c>
      <c r="G65" s="70"/>
      <c r="H65" s="70">
        <v>62</v>
      </c>
      <c r="I65">
        <v>-7.0468583900712327E-3</v>
      </c>
    </row>
    <row r="66" spans="2:9" x14ac:dyDescent="0.25">
      <c r="B66" s="70">
        <f>(P1_data!B66-P1_data!B65)/P1_data!B65</f>
        <v>8.4178034246575412E-2</v>
      </c>
      <c r="C66" s="70">
        <f>(P1_data!C66-P1_data!C65)/P1_data!C65</f>
        <v>4.8334046813424637E-3</v>
      </c>
      <c r="D66" s="70">
        <f>(P1_data!D66-P1_data!D65)/P1_data!D65</f>
        <v>0.14804958628841594</v>
      </c>
      <c r="E66" s="70">
        <f>(P1_data!E66-P1_data!E65)/P1_data!E65</f>
        <v>-9.2746195812464655E-3</v>
      </c>
      <c r="F66" s="34">
        <f t="array" ref="F66">MMULT(B66:E66,TRANSPOSE($B$1:$E$1))</f>
        <v>6.3662409948495105E-2</v>
      </c>
      <c r="G66" s="70"/>
      <c r="H66" s="70">
        <v>63</v>
      </c>
      <c r="I66">
        <v>-7.0228894625927654E-3</v>
      </c>
    </row>
    <row r="67" spans="2:9" x14ac:dyDescent="0.25">
      <c r="B67" s="70">
        <f>(P1_data!B67-P1_data!B66)/P1_data!B66</f>
        <v>0.12274944001039904</v>
      </c>
      <c r="C67" s="70">
        <f>(P1_data!C67-P1_data!C66)/P1_data!C66</f>
        <v>-7.7765904744302672E-2</v>
      </c>
      <c r="D67" s="70">
        <f>(P1_data!D67-P1_data!D66)/P1_data!D66</f>
        <v>4.1184120524279076E-2</v>
      </c>
      <c r="E67" s="70">
        <f>(P1_data!E67-P1_data!E66)/P1_data!E66</f>
        <v>-1.3975129341729374E-4</v>
      </c>
      <c r="F67" s="34">
        <f t="array" ref="F67">MMULT(B67:E67,TRANSPOSE($B$1:$E$1))</f>
        <v>4.8707083788362686E-2</v>
      </c>
      <c r="G67" s="70"/>
      <c r="H67" s="70">
        <v>64</v>
      </c>
      <c r="I67">
        <v>-6.7291056301496659E-3</v>
      </c>
    </row>
    <row r="68" spans="2:9" x14ac:dyDescent="0.25">
      <c r="B68" s="70">
        <f>(P1_data!B68-P1_data!B67)/P1_data!B67</f>
        <v>-0.11062346888012897</v>
      </c>
      <c r="C68" s="70">
        <f>(P1_data!C68-P1_data!C67)/P1_data!C67</f>
        <v>-0.11648792329689513</v>
      </c>
      <c r="D68" s="70">
        <f>(P1_data!D68-P1_data!D67)/P1_data!D67</f>
        <v>-0.2852904997455995</v>
      </c>
      <c r="E68" s="70">
        <f>(P1_data!E68-P1_data!E67)/P1_data!E67</f>
        <v>-6.7425896709960007E-2</v>
      </c>
      <c r="F68" s="34">
        <f t="array" ref="F68">MMULT(B68:E68,TRANSPOSE($B$1:$E$1))</f>
        <v>-0.12986827571355383</v>
      </c>
      <c r="G68" s="70"/>
      <c r="H68" s="70">
        <v>65</v>
      </c>
      <c r="I68">
        <v>-3.8834896269442738E-3</v>
      </c>
    </row>
    <row r="69" spans="2:9" x14ac:dyDescent="0.25">
      <c r="B69" s="70">
        <f>(P1_data!B69-P1_data!B68)/P1_data!B68</f>
        <v>5.8711869653446443E-2</v>
      </c>
      <c r="C69" s="70">
        <f>(P1_data!C69-P1_data!C68)/P1_data!C68</f>
        <v>0.17218766808789762</v>
      </c>
      <c r="D69" s="70">
        <f>(P1_data!D69-P1_data!D68)/P1_data!D68</f>
        <v>0.15669315115876858</v>
      </c>
      <c r="E69" s="70">
        <f>(P1_data!E69-P1_data!E68)/P1_data!E68</f>
        <v>3.2966164434208647E-2</v>
      </c>
      <c r="F69" s="34">
        <f t="array" ref="F69">MMULT(B69:E69,TRANSPOSE($B$1:$E$1))</f>
        <v>0.10250272194059772</v>
      </c>
      <c r="G69" s="70"/>
      <c r="H69" s="70">
        <v>66</v>
      </c>
      <c r="I69">
        <v>-2.5828007155548477E-3</v>
      </c>
    </row>
    <row r="70" spans="2:9" x14ac:dyDescent="0.25">
      <c r="B70" s="70">
        <f>(P1_data!B70-P1_data!B69)/P1_data!B69</f>
        <v>1.6672696705454668E-2</v>
      </c>
      <c r="C70" s="70">
        <f>(P1_data!C70-P1_data!C69)/P1_data!C69</f>
        <v>8.5058668995038111E-2</v>
      </c>
      <c r="D70" s="70">
        <f>(P1_data!D70-P1_data!D69)/P1_data!D69</f>
        <v>-4.3062172340375973E-2</v>
      </c>
      <c r="E70" s="70">
        <f>(P1_data!E70-P1_data!E69)/P1_data!E69</f>
        <v>-2.9157823643933413E-2</v>
      </c>
      <c r="F70" s="34">
        <f t="array" ref="F70">MMULT(B70:E70,TRANSPOSE($B$1:$E$1))</f>
        <v>2.8784431983312812E-2</v>
      </c>
      <c r="G70" s="70"/>
      <c r="H70" s="70">
        <v>67</v>
      </c>
      <c r="I70">
        <v>-2.1292055886937009E-3</v>
      </c>
    </row>
    <row r="71" spans="2:9" x14ac:dyDescent="0.25">
      <c r="B71" s="70">
        <f>(P1_data!B71-P1_data!B70)/P1_data!B70</f>
        <v>-0.10662434295467171</v>
      </c>
      <c r="C71" s="70">
        <f>(P1_data!C71-P1_data!C70)/P1_data!C70</f>
        <v>-1.727689575236966E-2</v>
      </c>
      <c r="D71" s="70">
        <f>(P1_data!D71-P1_data!D70)/P1_data!D70</f>
        <v>-0.15812496875000004</v>
      </c>
      <c r="E71" s="70">
        <f>(P1_data!E71-P1_data!E70)/P1_data!E70</f>
        <v>-3.6832333051968744E-2</v>
      </c>
      <c r="F71" s="34">
        <f t="array" ref="F71">MMULT(B71:E71,TRANSPOSE($B$1:$E$1))</f>
        <v>-8.2693497235359098E-2</v>
      </c>
      <c r="G71" s="70"/>
      <c r="H71" s="70">
        <v>68</v>
      </c>
      <c r="I71">
        <v>-3.3533431663526636E-4</v>
      </c>
    </row>
    <row r="72" spans="2:9" x14ac:dyDescent="0.25">
      <c r="B72" s="70">
        <f>(P1_data!B72-P1_data!B71)/P1_data!B71</f>
        <v>0.11395481564725267</v>
      </c>
      <c r="C72" s="70">
        <f>(P1_data!C72-P1_data!C71)/P1_data!C71</f>
        <v>-7.6095773390296327E-3</v>
      </c>
      <c r="D72" s="70">
        <f>(P1_data!D72-P1_data!D71)/P1_data!D71</f>
        <v>0.19821818120942156</v>
      </c>
      <c r="E72" s="70">
        <f>(P1_data!E72-P1_data!E71)/P1_data!E71</f>
        <v>1.047165700390414E-2</v>
      </c>
      <c r="F72" s="34">
        <f t="array" ref="F72">MMULT(B72:E72,TRANSPOSE($B$1:$E$1))</f>
        <v>8.2615141617472618E-2</v>
      </c>
      <c r="G72" s="70"/>
      <c r="H72" s="70">
        <v>69</v>
      </c>
      <c r="I72">
        <v>5.2306620338783173E-5</v>
      </c>
    </row>
    <row r="73" spans="2:9" x14ac:dyDescent="0.25">
      <c r="B73" s="70">
        <f>(P1_data!B73-P1_data!B72)/P1_data!B72</f>
        <v>-2.9649784769355425E-2</v>
      </c>
      <c r="C73" s="70">
        <f>(P1_data!C73-P1_data!C72)/P1_data!C72</f>
        <v>8.1967160232681108E-2</v>
      </c>
      <c r="D73" s="70">
        <f>(P1_data!D73-P1_data!D72)/P1_data!D72</f>
        <v>3.9343247811129217E-2</v>
      </c>
      <c r="E73" s="70">
        <f>(P1_data!E73-P1_data!E72)/P1_data!E72</f>
        <v>1.8039386872207269E-2</v>
      </c>
      <c r="F73" s="34">
        <f t="array" ref="F73">MMULT(B73:E73,TRANSPOSE($B$1:$E$1))</f>
        <v>1.3332099180771349E-2</v>
      </c>
      <c r="G73" s="70"/>
      <c r="H73" s="70">
        <v>70</v>
      </c>
      <c r="I73">
        <v>1.7942352442063686E-4</v>
      </c>
    </row>
    <row r="74" spans="2:9" x14ac:dyDescent="0.25">
      <c r="B74" s="70">
        <f>(P1_data!B74-P1_data!B73)/P1_data!B73</f>
        <v>-1.3208339475673486E-2</v>
      </c>
      <c r="C74" s="70">
        <f>(P1_data!C74-P1_data!C73)/P1_data!C73</f>
        <v>-4.1300050894430708E-2</v>
      </c>
      <c r="D74" s="70">
        <f>(P1_data!D74-P1_data!D73)/P1_data!D73</f>
        <v>-6.4679584640226009E-2</v>
      </c>
      <c r="E74" s="70">
        <f>(P1_data!E74-P1_data!E73)/P1_data!E73</f>
        <v>7.5407935281559613E-4</v>
      </c>
      <c r="F74" s="34">
        <f t="array" ref="F74">MMULT(B74:E74,TRANSPOSE($B$1:$E$1))</f>
        <v>-2.6739193116261866E-2</v>
      </c>
      <c r="G74" s="70"/>
      <c r="H74" s="70">
        <v>71</v>
      </c>
      <c r="I74">
        <v>9.6377246127455447E-4</v>
      </c>
    </row>
    <row r="75" spans="2:9" x14ac:dyDescent="0.25">
      <c r="B75" s="70">
        <f>(P1_data!B75-P1_data!B74)/P1_data!B74</f>
        <v>-1.4803232630248818E-3</v>
      </c>
      <c r="C75" s="70">
        <f>(P1_data!C75-P1_data!C74)/P1_data!C74</f>
        <v>1.1470813153199156E-2</v>
      </c>
      <c r="D75" s="70">
        <f>(P1_data!D75-P1_data!D74)/P1_data!D74</f>
        <v>-4.0471575540840556E-2</v>
      </c>
      <c r="E75" s="70">
        <f>(P1_data!E75-P1_data!E74)/P1_data!E74</f>
        <v>-7.6099607624325293E-3</v>
      </c>
      <c r="F75" s="34">
        <f t="array" ref="F75">MMULT(B75:E75,TRANSPOSE($B$1:$E$1))</f>
        <v>-2.1292055886937009E-3</v>
      </c>
      <c r="G75" s="70"/>
      <c r="H75" s="70">
        <v>72</v>
      </c>
      <c r="I75">
        <v>1.7177116364218577E-3</v>
      </c>
    </row>
    <row r="76" spans="2:9" x14ac:dyDescent="0.25">
      <c r="B76" s="70">
        <f>(P1_data!B76-P1_data!B75)/P1_data!B75</f>
        <v>-6.3380341506661192E-2</v>
      </c>
      <c r="C76" s="70">
        <f>(P1_data!C76-P1_data!C75)/P1_data!C75</f>
        <v>-0.17817537802419361</v>
      </c>
      <c r="D76" s="70">
        <f>(P1_data!D76-P1_data!D75)/P1_data!D75</f>
        <v>-0.10461646945810466</v>
      </c>
      <c r="E76" s="70">
        <f>(P1_data!E76-P1_data!E75)/P1_data!E75</f>
        <v>-6.5902418485179998E-2</v>
      </c>
      <c r="F76" s="34">
        <f t="array" ref="F76">MMULT(B76:E76,TRANSPOSE($B$1:$E$1))</f>
        <v>-0.10245570961572047</v>
      </c>
      <c r="G76" s="70"/>
      <c r="H76" s="70">
        <v>73</v>
      </c>
      <c r="I76">
        <v>3.2289158487429472E-3</v>
      </c>
    </row>
    <row r="77" spans="2:9" x14ac:dyDescent="0.25">
      <c r="B77" s="70">
        <f>(P1_data!B77-P1_data!B76)/P1_data!B76</f>
        <v>2.3545753315715411E-2</v>
      </c>
      <c r="C77" s="70">
        <f>(P1_data!C77-P1_data!C76)/P1_data!C76</f>
        <v>-2.3919073170221572E-2</v>
      </c>
      <c r="D77" s="70">
        <f>(P1_data!D77-P1_data!D76)/P1_data!D76</f>
        <v>-1.1498479654988163E-2</v>
      </c>
      <c r="E77" s="70">
        <f>(P1_data!E77-P1_data!E76)/P1_data!E76</f>
        <v>2.3165065619483581E-2</v>
      </c>
      <c r="F77" s="34">
        <f t="array" ref="F77">MMULT(B77:E77,TRANSPOSE($B$1:$E$1))</f>
        <v>5.4362122353076503E-3</v>
      </c>
      <c r="G77" s="70"/>
      <c r="H77" s="70">
        <v>74</v>
      </c>
      <c r="I77">
        <v>3.6600310629358464E-3</v>
      </c>
    </row>
    <row r="78" spans="2:9" x14ac:dyDescent="0.25">
      <c r="B78" s="70">
        <f>(P1_data!B78-P1_data!B77)/P1_data!B77</f>
        <v>8.3768476270784757E-3</v>
      </c>
      <c r="C78" s="70">
        <f>(P1_data!C78-P1_data!C77)/P1_data!C77</f>
        <v>2.6704366949418832E-2</v>
      </c>
      <c r="D78" s="70">
        <f>(P1_data!D78-P1_data!D77)/P1_data!D77</f>
        <v>1.7636060037523448E-2</v>
      </c>
      <c r="E78" s="70">
        <f>(P1_data!E78-P1_data!E77)/P1_data!E77</f>
        <v>-2.8439736934534558E-2</v>
      </c>
      <c r="F78" s="34">
        <f t="array" ref="F78">MMULT(B78:E78,TRANSPOSE($B$1:$E$1))</f>
        <v>1.3420953406465007E-2</v>
      </c>
      <c r="G78" s="70"/>
      <c r="H78" s="70">
        <v>75</v>
      </c>
      <c r="I78">
        <v>4.9136948885294147E-3</v>
      </c>
    </row>
    <row r="79" spans="2:9" x14ac:dyDescent="0.25">
      <c r="B79" s="70">
        <f>(P1_data!B79-P1_data!B78)/P1_data!B78</f>
        <v>4.9396100409096415E-2</v>
      </c>
      <c r="C79" s="70">
        <f>(P1_data!C79-P1_data!C78)/P1_data!C78</f>
        <v>9.8225183598531315E-2</v>
      </c>
      <c r="D79" s="70">
        <f>(P1_data!D79-P1_data!D78)/P1_data!D78</f>
        <v>0.13532447878597062</v>
      </c>
      <c r="E79" s="70">
        <f>(P1_data!E79-P1_data!E78)/P1_data!E78</f>
        <v>2.1913327344726168E-2</v>
      </c>
      <c r="F79" s="34">
        <f t="array" ref="F79">MMULT(B79:E79,TRANSPOSE($B$1:$E$1))</f>
        <v>7.2397636064808243E-2</v>
      </c>
      <c r="G79" s="70"/>
      <c r="H79" s="70">
        <v>76</v>
      </c>
      <c r="I79">
        <v>5.4362122353076503E-3</v>
      </c>
    </row>
    <row r="80" spans="2:9" x14ac:dyDescent="0.25">
      <c r="B80" s="70">
        <f>(P1_data!B80-P1_data!B79)/P1_data!B79</f>
        <v>4.6705626314056552E-2</v>
      </c>
      <c r="C80" s="70">
        <f>(P1_data!C80-P1_data!C79)/P1_data!C79</f>
        <v>-4.9317359969834579E-2</v>
      </c>
      <c r="D80" s="70">
        <f>(P1_data!D80-P1_data!D79)/P1_data!D79</f>
        <v>8.736599261558961E-2</v>
      </c>
      <c r="E80" s="70">
        <f>(P1_data!E80-P1_data!E79)/P1_data!E79</f>
        <v>2.1683460833330358E-2</v>
      </c>
      <c r="F80" s="34">
        <f t="array" ref="F80">MMULT(B80:E80,TRANSPOSE($B$1:$E$1))</f>
        <v>2.1370484102828807E-2</v>
      </c>
      <c r="G80" s="70"/>
      <c r="H80" s="70">
        <v>77</v>
      </c>
      <c r="I80">
        <v>5.8587541671306009E-3</v>
      </c>
    </row>
    <row r="81" spans="2:9" x14ac:dyDescent="0.25">
      <c r="B81" s="70">
        <f>(P1_data!B81-P1_data!B80)/P1_data!B80</f>
        <v>-2.9437413633355027E-2</v>
      </c>
      <c r="C81" s="70">
        <f>(P1_data!C81-P1_data!C80)/P1_data!C80</f>
        <v>-6.8581420532866991E-2</v>
      </c>
      <c r="D81" s="70">
        <f>(P1_data!D81-P1_data!D80)/P1_data!D80</f>
        <v>-6.6009557945041736E-2</v>
      </c>
      <c r="E81" s="70">
        <f>(P1_data!E81-P1_data!E80)/P1_data!E80</f>
        <v>7.909742220851319E-3</v>
      </c>
      <c r="F81" s="34">
        <f t="array" ref="F81">MMULT(B81:E81,TRANSPOSE($B$1:$E$1))</f>
        <v>-4.3709665343325904E-2</v>
      </c>
      <c r="G81" s="70"/>
      <c r="H81" s="70">
        <v>78</v>
      </c>
      <c r="I81">
        <v>7.4718484132369496E-3</v>
      </c>
    </row>
    <row r="82" spans="2:9" x14ac:dyDescent="0.25">
      <c r="B82" s="70">
        <f>(P1_data!B82-P1_data!B81)/P1_data!B81</f>
        <v>-4.6754120400957838E-3</v>
      </c>
      <c r="C82" s="70">
        <f>(P1_data!C82-P1_data!C81)/P1_data!C81</f>
        <v>2.4543737427824536E-2</v>
      </c>
      <c r="D82" s="70">
        <f>(P1_data!D82-P1_data!D81)/P1_data!D81</f>
        <v>3.485772305724328E-2</v>
      </c>
      <c r="E82" s="70">
        <f>(P1_data!E82-P1_data!E81)/P1_data!E81</f>
        <v>3.0302953309316498E-3</v>
      </c>
      <c r="F82" s="34">
        <f t="array" ref="F82">MMULT(B82:E82,TRANSPOSE($B$1:$E$1))</f>
        <v>8.7472059558287053E-3</v>
      </c>
      <c r="G82" s="70"/>
      <c r="H82" s="70">
        <v>79</v>
      </c>
      <c r="I82">
        <v>8.7472059558287053E-3</v>
      </c>
    </row>
    <row r="83" spans="2:9" x14ac:dyDescent="0.25">
      <c r="B83" s="70">
        <f>(P1_data!B83-P1_data!B82)/P1_data!B82</f>
        <v>-2.4269791792777044E-2</v>
      </c>
      <c r="C83" s="70">
        <f>(P1_data!C83-P1_data!C82)/P1_data!C82</f>
        <v>2.487708768805014E-2</v>
      </c>
      <c r="D83" s="70">
        <f>(P1_data!D83-P1_data!D82)/P1_data!D82</f>
        <v>-9.2398019394375128E-2</v>
      </c>
      <c r="E83" s="70">
        <f>(P1_data!E83-P1_data!E82)/P1_data!E82</f>
        <v>1.448610316790138E-2</v>
      </c>
      <c r="F83" s="34">
        <f t="array" ref="F83">MMULT(B83:E83,TRANSPOSE($B$1:$E$1))</f>
        <v>-1.5469597186277542E-2</v>
      </c>
      <c r="G83" s="70"/>
      <c r="H83" s="70">
        <v>80</v>
      </c>
      <c r="I83">
        <v>9.3739858168550797E-3</v>
      </c>
    </row>
    <row r="84" spans="2:9" x14ac:dyDescent="0.25">
      <c r="B84" s="70">
        <f>(P1_data!B84-P1_data!B83)/P1_data!B83</f>
        <v>-5.0611466470523231E-3</v>
      </c>
      <c r="C84" s="70">
        <f>(P1_data!C84-P1_data!C83)/P1_data!C83</f>
        <v>5.723704097204188E-2</v>
      </c>
      <c r="D84" s="70">
        <f>(P1_data!D84-P1_data!D83)/P1_data!D83</f>
        <v>3.6431731820506248E-2</v>
      </c>
      <c r="E84" s="70">
        <f>(P1_data!E84-P1_data!E83)/P1_data!E83</f>
        <v>2.8711009461079261E-2</v>
      </c>
      <c r="F84" s="34">
        <f t="array" ref="F84">MMULT(B84:E84,TRANSPOSE($B$1:$E$1))</f>
        <v>1.9543412514432642E-2</v>
      </c>
      <c r="G84" s="70"/>
      <c r="H84" s="70">
        <v>81</v>
      </c>
      <c r="I84">
        <v>9.5156846625026395E-3</v>
      </c>
    </row>
    <row r="85" spans="2:9" x14ac:dyDescent="0.25">
      <c r="B85" s="70">
        <f>(P1_data!B85-P1_data!B84)/P1_data!B84</f>
        <v>-5.086846868861912E-2</v>
      </c>
      <c r="C85" s="70">
        <f>(P1_data!C85-P1_data!C84)/P1_data!C84</f>
        <v>-6.2925115162276418E-2</v>
      </c>
      <c r="D85" s="70">
        <f>(P1_data!D85-P1_data!D84)/P1_data!D84</f>
        <v>-9.5269379261846893E-2</v>
      </c>
      <c r="E85" s="70">
        <f>(P1_data!E85-P1_data!E84)/P1_data!E84</f>
        <v>-3.8821228927989691E-2</v>
      </c>
      <c r="F85" s="34">
        <f t="array" ref="F85">MMULT(B85:E85,TRANSPOSE($B$1:$E$1))</f>
        <v>-5.8887673203346189E-2</v>
      </c>
      <c r="G85" s="70"/>
      <c r="H85" s="70">
        <v>82</v>
      </c>
      <c r="I85">
        <v>9.6805735538687005E-3</v>
      </c>
    </row>
    <row r="86" spans="2:9" x14ac:dyDescent="0.25">
      <c r="B86" s="70">
        <f>(P1_data!B86-P1_data!B85)/P1_data!B85</f>
        <v>9.4771045751633736E-3</v>
      </c>
      <c r="C86" s="70">
        <f>(P1_data!C86-P1_data!C85)/P1_data!C85</f>
        <v>5.1119145459191009E-2</v>
      </c>
      <c r="D86" s="70">
        <f>(P1_data!D86-P1_data!D85)/P1_data!D85</f>
        <v>-4.3573346275477065E-3</v>
      </c>
      <c r="E86" s="70">
        <f>(P1_data!E86-P1_data!E85)/P1_data!E85</f>
        <v>-1.8534318536785888E-2</v>
      </c>
      <c r="F86" s="34">
        <f t="array" ref="F86">MMULT(B86:E86,TRANSPOSE($B$1:$E$1))</f>
        <v>1.9327471603595475E-2</v>
      </c>
      <c r="G86" s="70"/>
      <c r="H86" s="70">
        <v>83</v>
      </c>
      <c r="I86">
        <v>1.001139051560144E-2</v>
      </c>
    </row>
    <row r="87" spans="2:9" x14ac:dyDescent="0.25">
      <c r="B87" s="70">
        <f>(P1_data!B87-P1_data!B86)/P1_data!B86</f>
        <v>-7.5623135169112343E-2</v>
      </c>
      <c r="C87" s="70">
        <f>(P1_data!C87-P1_data!C86)/P1_data!C86</f>
        <v>-4.5755395683453333E-2</v>
      </c>
      <c r="D87" s="70">
        <f>(P1_data!D87-P1_data!D86)/P1_data!D86</f>
        <v>-0.14442016776075864</v>
      </c>
      <c r="E87" s="70">
        <f>(P1_data!E87-P1_data!E86)/P1_data!E86</f>
        <v>2.7067456985363381E-2</v>
      </c>
      <c r="F87" s="34">
        <f t="array" ref="F87">MMULT(B87:E87,TRANSPOSE($B$1:$E$1))</f>
        <v>-7.01228632223167E-2</v>
      </c>
      <c r="G87" s="70"/>
      <c r="H87" s="70">
        <v>84</v>
      </c>
      <c r="I87">
        <v>1.2064258253205515E-2</v>
      </c>
    </row>
    <row r="88" spans="2:9" x14ac:dyDescent="0.25">
      <c r="B88" s="70">
        <f>(P1_data!B88-P1_data!B87)/P1_data!B87</f>
        <v>-6.1987852854581471E-2</v>
      </c>
      <c r="C88" s="70">
        <f>(P1_data!C88-P1_data!C87)/P1_data!C87</f>
        <v>-1.658621833534378E-2</v>
      </c>
      <c r="D88" s="70">
        <f>(P1_data!D88-P1_data!D87)/P1_data!D87</f>
        <v>-8.6103925238871545E-2</v>
      </c>
      <c r="E88" s="70">
        <f>(P1_data!E88-P1_data!E87)/P1_data!E87</f>
        <v>-1.3406879747237262E-2</v>
      </c>
      <c r="F88" s="34">
        <f t="array" ref="F88">MMULT(B88:E88,TRANSPOSE($B$1:$E$1))</f>
        <v>-4.9076891536788306E-2</v>
      </c>
      <c r="G88" s="70"/>
      <c r="H88" s="70">
        <v>85</v>
      </c>
      <c r="I88">
        <v>1.3048862531250208E-2</v>
      </c>
    </row>
    <row r="89" spans="2:9" x14ac:dyDescent="0.25">
      <c r="B89" s="70">
        <f>(P1_data!B89-P1_data!B88)/P1_data!B88</f>
        <v>-0.11058839024176208</v>
      </c>
      <c r="C89" s="70">
        <f>(P1_data!C89-P1_data!C88)/P1_data!C88</f>
        <v>4.8144708735212947E-2</v>
      </c>
      <c r="D89" s="70">
        <f>(P1_data!D89-P1_data!D88)/P1_data!D88</f>
        <v>-0.1152053117907969</v>
      </c>
      <c r="E89" s="70">
        <f>(P1_data!E89-P1_data!E88)/P1_data!E88</f>
        <v>1.1647305572660581E-3</v>
      </c>
      <c r="F89" s="34">
        <f t="array" ref="F89">MMULT(B89:E89,TRANSPOSE($B$1:$E$1))</f>
        <v>-5.900619708710228E-2</v>
      </c>
      <c r="G89" s="70"/>
      <c r="H89" s="70">
        <v>86</v>
      </c>
      <c r="I89">
        <v>1.3183901998212674E-2</v>
      </c>
    </row>
    <row r="90" spans="2:9" x14ac:dyDescent="0.25">
      <c r="B90" s="70">
        <f>(P1_data!B90-P1_data!B89)/P1_data!B89</f>
        <v>7.4301048826286215E-2</v>
      </c>
      <c r="C90" s="70">
        <f>(P1_data!C90-P1_data!C89)/P1_data!C89</f>
        <v>9.3036892919836078E-2</v>
      </c>
      <c r="D90" s="70">
        <f>(P1_data!D90-P1_data!D89)/P1_data!D89</f>
        <v>8.9615186590151184E-3</v>
      </c>
      <c r="E90" s="70">
        <f>(P1_data!E90-P1_data!E89)/P1_data!E89</f>
        <v>2.1794866614163241E-2</v>
      </c>
      <c r="F90" s="34">
        <f t="array" ref="F90">MMULT(B90:E90,TRANSPOSE($B$1:$E$1))</f>
        <v>7.0634206447466444E-2</v>
      </c>
      <c r="G90" s="70"/>
      <c r="H90" s="70">
        <v>87</v>
      </c>
      <c r="I90">
        <v>1.3332099180771349E-2</v>
      </c>
    </row>
    <row r="91" spans="2:9" x14ac:dyDescent="0.25">
      <c r="B91" s="70">
        <f>(P1_data!B91-P1_data!B90)/P1_data!B90</f>
        <v>5.2047483995369466E-2</v>
      </c>
      <c r="C91" s="70">
        <f>(P1_data!C91-P1_data!C90)/P1_data!C90</f>
        <v>2.9978559154749489E-2</v>
      </c>
      <c r="D91" s="70">
        <f>(P1_data!D91-P1_data!D90)/P1_data!D90</f>
        <v>0.18077331143016268</v>
      </c>
      <c r="E91" s="70">
        <f>(P1_data!E91-P1_data!E90)/P1_data!E90</f>
        <v>-6.8317061320893602E-3</v>
      </c>
      <c r="F91" s="34">
        <f t="array" ref="F91">MMULT(B91:E91,TRANSPOSE($B$1:$E$1))</f>
        <v>5.7231479955912386E-2</v>
      </c>
      <c r="G91" s="70"/>
      <c r="H91" s="70">
        <v>88</v>
      </c>
      <c r="I91">
        <v>1.3420953406465007E-2</v>
      </c>
    </row>
    <row r="92" spans="2:9" x14ac:dyDescent="0.25">
      <c r="B92" s="70">
        <f>(P1_data!B92-P1_data!B91)/P1_data!B91</f>
        <v>-4.783837646108955E-2</v>
      </c>
      <c r="C92" s="70">
        <f>(P1_data!C92-P1_data!C91)/P1_data!C91</f>
        <v>-4.235971933471927E-2</v>
      </c>
      <c r="D92" s="70">
        <f>(P1_data!D92-P1_data!D91)/P1_data!D91</f>
        <v>-7.5221238938053214E-2</v>
      </c>
      <c r="E92" s="70">
        <f>(P1_data!E92-P1_data!E91)/P1_data!E91</f>
        <v>2.300527431994108E-2</v>
      </c>
      <c r="F92" s="34">
        <f t="array" ref="F92">MMULT(B92:E92,TRANSPOSE($B$1:$E$1))</f>
        <v>-4.6373148164403237E-2</v>
      </c>
      <c r="G92" s="70"/>
      <c r="H92" s="70">
        <v>89</v>
      </c>
      <c r="I92">
        <v>1.5667330869840134E-2</v>
      </c>
    </row>
    <row r="93" spans="2:9" x14ac:dyDescent="0.25">
      <c r="B93" s="70">
        <f>(P1_data!B93-P1_data!B92)/P1_data!B92</f>
        <v>-3.4326339836825872E-3</v>
      </c>
      <c r="C93" s="70">
        <f>(P1_data!C93-P1_data!C92)/P1_data!C92</f>
        <v>-5.8615986899103745E-2</v>
      </c>
      <c r="D93" s="70">
        <f>(P1_data!D93-P1_data!D92)/P1_data!D92</f>
        <v>9.5693779904307587E-3</v>
      </c>
      <c r="E93" s="70">
        <f>(P1_data!E93-P1_data!E92)/P1_data!E92</f>
        <v>3.2871645892940948E-3</v>
      </c>
      <c r="F93" s="34">
        <f t="array" ref="F93">MMULT(B93:E93,TRANSPOSE($B$1:$E$1))</f>
        <v>-1.8288626598237399E-2</v>
      </c>
      <c r="G93" s="70"/>
      <c r="H93" s="70">
        <v>90</v>
      </c>
      <c r="I93">
        <v>1.5686285128206731E-2</v>
      </c>
    </row>
    <row r="94" spans="2:9" x14ac:dyDescent="0.25">
      <c r="B94" s="70">
        <f>(P1_data!B94-P1_data!B93)/P1_data!B93</f>
        <v>-5.5111954831876572E-2</v>
      </c>
      <c r="C94" s="70">
        <f>(P1_data!C94-P1_data!C93)/P1_data!C93</f>
        <v>-3.5456905029025709E-2</v>
      </c>
      <c r="D94" s="70">
        <f>(P1_data!D94-P1_data!D93)/P1_data!D93</f>
        <v>-8.8151658767772645E-2</v>
      </c>
      <c r="E94" s="70">
        <f>(P1_data!E94-P1_data!E93)/P1_data!E93</f>
        <v>2.9792986883242847E-4</v>
      </c>
      <c r="F94" s="34">
        <f t="array" ref="F94">MMULT(B94:E94,TRANSPOSE($B$1:$E$1))</f>
        <v>-5.0633411935941529E-2</v>
      </c>
      <c r="G94" s="70"/>
      <c r="H94" s="70">
        <v>91</v>
      </c>
      <c r="I94">
        <v>1.5942036488724505E-2</v>
      </c>
    </row>
    <row r="95" spans="2:9" x14ac:dyDescent="0.25">
      <c r="B95" s="70">
        <f>(P1_data!B95-P1_data!B94)/P1_data!B94</f>
        <v>-3.794527020576479E-2</v>
      </c>
      <c r="C95" s="70">
        <f>(P1_data!C95-P1_data!C94)/P1_data!C94</f>
        <v>5.5588794249515572E-2</v>
      </c>
      <c r="D95" s="70">
        <f>(P1_data!D95-P1_data!D94)/P1_data!D94</f>
        <v>-2.7546829521829453E-2</v>
      </c>
      <c r="E95" s="70">
        <f>(P1_data!E95-P1_data!E94)/P1_data!E94</f>
        <v>1.2357648889188499E-2</v>
      </c>
      <c r="F95" s="34">
        <f t="array" ref="F95">MMULT(B95:E95,TRANSPOSE($B$1:$E$1))</f>
        <v>-6.7291056301496659E-3</v>
      </c>
      <c r="G95" s="70"/>
      <c r="H95" s="70">
        <v>92</v>
      </c>
      <c r="I95">
        <v>1.8519186337856899E-2</v>
      </c>
    </row>
    <row r="96" spans="2:9" x14ac:dyDescent="0.25">
      <c r="B96" s="70">
        <f>(P1_data!B96-P1_data!B95)/P1_data!B95</f>
        <v>3.4188709071941742E-2</v>
      </c>
      <c r="C96" s="70">
        <f>(P1_data!C96-P1_data!C95)/P1_data!C95</f>
        <v>-1.4722565118912814E-2</v>
      </c>
      <c r="D96" s="70">
        <f>(P1_data!D96-P1_data!D95)/P1_data!D95</f>
        <v>-1.3896205980556147E-2</v>
      </c>
      <c r="E96" s="70">
        <f>(P1_data!E96-P1_data!E95)/P1_data!E95</f>
        <v>-1.9854488570685669E-2</v>
      </c>
      <c r="F96" s="34">
        <f t="array" ref="F96">MMULT(B96:E96,TRANSPOSE($B$1:$E$1))</f>
        <v>1.2064258253205515E-2</v>
      </c>
      <c r="G96" s="70"/>
      <c r="H96" s="70">
        <v>93</v>
      </c>
      <c r="I96">
        <v>1.8946276439176488E-2</v>
      </c>
    </row>
    <row r="97" spans="2:9" x14ac:dyDescent="0.25">
      <c r="B97" s="70">
        <f>(P1_data!B97-P1_data!B96)/P1_data!B96</f>
        <v>6.2703033148572992E-2</v>
      </c>
      <c r="C97" s="70">
        <f>(P1_data!C97-P1_data!C96)/P1_data!C96</f>
        <v>5.5747214245609529E-2</v>
      </c>
      <c r="D97" s="70">
        <f>(P1_data!D97-P1_data!D96)/P1_data!D96</f>
        <v>0.10298097002813177</v>
      </c>
      <c r="E97" s="70">
        <f>(P1_data!E97-P1_data!E96)/P1_data!E96</f>
        <v>2.2957559912243356E-2</v>
      </c>
      <c r="F97" s="34">
        <f t="array" ref="F97">MMULT(B97:E97,TRANSPOSE($B$1:$E$1))</f>
        <v>6.3457041604982251E-2</v>
      </c>
      <c r="G97" s="70"/>
      <c r="H97" s="70">
        <v>94</v>
      </c>
      <c r="I97">
        <v>1.9327471603595475E-2</v>
      </c>
    </row>
    <row r="98" spans="2:9" x14ac:dyDescent="0.25">
      <c r="B98" s="70">
        <f>(P1_data!B98-P1_data!B97)/P1_data!B97</f>
        <v>-3.1421422235823018E-2</v>
      </c>
      <c r="C98" s="70">
        <f>(P1_data!C98-P1_data!C97)/P1_data!C97</f>
        <v>-4.0827978180293387E-3</v>
      </c>
      <c r="D98" s="70">
        <f>(P1_data!D98-P1_data!D97)/P1_data!D97</f>
        <v>-6.437341523341529E-2</v>
      </c>
      <c r="E98" s="70">
        <f>(P1_data!E98-P1_data!E97)/P1_data!E97</f>
        <v>-2.346952591993314E-3</v>
      </c>
      <c r="F98" s="34">
        <f t="array" ref="F98">MMULT(B98:E98,TRANSPOSE($B$1:$E$1))</f>
        <v>-2.5681575354466878E-2</v>
      </c>
      <c r="G98" s="70"/>
      <c r="H98" s="70">
        <v>95</v>
      </c>
      <c r="I98">
        <v>1.9543412514432642E-2</v>
      </c>
    </row>
    <row r="99" spans="2:9" x14ac:dyDescent="0.25">
      <c r="B99" s="70">
        <f>(P1_data!B99-P1_data!B98)/P1_data!B98</f>
        <v>4.9348757791855321E-3</v>
      </c>
      <c r="C99" s="70">
        <f>(P1_data!C99-P1_data!C98)/P1_data!C98</f>
        <v>-7.3790653183930886E-3</v>
      </c>
      <c r="D99" s="70">
        <f>(P1_data!D99-P1_data!D98)/P1_data!D98</f>
        <v>-3.0462288316056303E-2</v>
      </c>
      <c r="E99" s="70">
        <f>(P1_data!E99-P1_data!E98)/P1_data!E98</f>
        <v>6.6897229044307277E-3</v>
      </c>
      <c r="F99" s="34">
        <f t="array" ref="F99">MMULT(B99:E99,TRANSPOSE($B$1:$E$1))</f>
        <v>-2.5828007155548477E-3</v>
      </c>
      <c r="G99" s="70"/>
      <c r="H99" s="70">
        <v>96</v>
      </c>
      <c r="I99">
        <v>2.0584941572686598E-2</v>
      </c>
    </row>
    <row r="100" spans="2:9" x14ac:dyDescent="0.25">
      <c r="B100" s="70">
        <f>(P1_data!B100-P1_data!B99)/P1_data!B99</f>
        <v>-3.0510392605776825E-2</v>
      </c>
      <c r="C100" s="70">
        <f>(P1_data!C100-P1_data!C99)/P1_data!C99</f>
        <v>3.7444933920704832E-2</v>
      </c>
      <c r="D100" s="70">
        <f>(P1_data!D100-P1_data!D99)/P1_data!D99</f>
        <v>-2.0584995697995517E-2</v>
      </c>
      <c r="E100" s="70">
        <f>(P1_data!E100-P1_data!E99)/P1_data!E99</f>
        <v>-1.7671958263882549E-2</v>
      </c>
      <c r="F100" s="34">
        <f t="array" ref="F100">MMULT(B100:E100,TRANSPOSE($B$1:$E$1))</f>
        <v>-8.518463614300616E-3</v>
      </c>
      <c r="G100" s="70"/>
      <c r="H100" s="70">
        <v>97</v>
      </c>
      <c r="I100">
        <v>2.1370484102828807E-2</v>
      </c>
    </row>
    <row r="101" spans="2:9" x14ac:dyDescent="0.25">
      <c r="B101" s="70">
        <f>(P1_data!B101-P1_data!B100)/P1_data!B100</f>
        <v>6.3190176866229367E-2</v>
      </c>
      <c r="C101" s="70">
        <f>(P1_data!C101-P1_data!C100)/P1_data!C100</f>
        <v>3.1847160297239926E-2</v>
      </c>
      <c r="D101" s="70">
        <f>(P1_data!D101-P1_data!D100)/P1_data!D100</f>
        <v>0.12002212389380541</v>
      </c>
      <c r="E101" s="70">
        <f>(P1_data!E101-P1_data!E100)/P1_data!E100</f>
        <v>4.4602362634481385E-3</v>
      </c>
      <c r="F101" s="34">
        <f t="array" ref="F101">MMULT(B101:E101,TRANSPOSE($B$1:$E$1))</f>
        <v>5.7689588444454654E-2</v>
      </c>
      <c r="G101" s="70"/>
      <c r="H101" s="70">
        <v>98</v>
      </c>
      <c r="I101">
        <v>2.192644972742841E-2</v>
      </c>
    </row>
    <row r="102" spans="2:9" x14ac:dyDescent="0.25">
      <c r="B102" s="70">
        <f>(P1_data!B102-P1_data!B101)/P1_data!B101</f>
        <v>-3.6316731132592345E-2</v>
      </c>
      <c r="C102" s="70">
        <f>(P1_data!C102-P1_data!C101)/P1_data!C101</f>
        <v>-6.5843645425832154E-2</v>
      </c>
      <c r="D102" s="70">
        <f>(P1_data!D102-P1_data!D101)/P1_data!D101</f>
        <v>-3.3086419753086502E-2</v>
      </c>
      <c r="E102" s="70">
        <f>(P1_data!E102-P1_data!E101)/P1_data!E101</f>
        <v>-2.2424504974263619E-2</v>
      </c>
      <c r="F102" s="34">
        <f t="array" ref="F102">MMULT(B102:E102,TRANSPOSE($B$1:$E$1))</f>
        <v>-4.4263782122485495E-2</v>
      </c>
      <c r="G102" s="70"/>
      <c r="H102" s="70">
        <v>99</v>
      </c>
      <c r="I102">
        <v>2.3533866434668361E-2</v>
      </c>
    </row>
    <row r="103" spans="2:9" x14ac:dyDescent="0.25">
      <c r="B103" s="70">
        <f>(P1_data!B103-P1_data!B102)/P1_data!B102</f>
        <v>3.8090769414788131E-3</v>
      </c>
      <c r="C103" s="70">
        <f>(P1_data!C103-P1_data!C102)/P1_data!C102</f>
        <v>-1.5418557268722391E-2</v>
      </c>
      <c r="D103" s="70">
        <f>(P1_data!D103-P1_data!D102)/P1_data!D102</f>
        <v>-4.4433146067415656E-2</v>
      </c>
      <c r="E103" s="70">
        <f>(P1_data!E103-P1_data!E102)/P1_data!E102</f>
        <v>-1.9305042601409448E-2</v>
      </c>
      <c r="F103" s="34">
        <f t="array" ref="F103">MMULT(B103:E103,TRANSPOSE($B$1:$E$1))</f>
        <v>-8.19042263427547E-3</v>
      </c>
      <c r="G103" s="70"/>
      <c r="H103" s="70">
        <v>100</v>
      </c>
      <c r="I103">
        <v>2.4224549415564258E-2</v>
      </c>
    </row>
    <row r="104" spans="2:9" x14ac:dyDescent="0.25">
      <c r="B104" s="70">
        <f>(P1_data!B104-P1_data!B103)/P1_data!B103</f>
        <v>-6.1763296772458454E-2</v>
      </c>
      <c r="C104" s="70">
        <f>(P1_data!C104-P1_data!C103)/P1_data!C103</f>
        <v>-3.7751624035325906E-2</v>
      </c>
      <c r="D104" s="70">
        <f>(P1_data!D104-P1_data!D103)/P1_data!D103</f>
        <v>-0.12613570957432965</v>
      </c>
      <c r="E104" s="70">
        <f>(P1_data!E104-P1_data!E103)/P1_data!E103</f>
        <v>-3.9061218723394658E-2</v>
      </c>
      <c r="F104" s="34">
        <f t="array" ref="F104">MMULT(B104:E104,TRANSPOSE($B$1:$E$1))</f>
        <v>-6.0732677237561976E-2</v>
      </c>
      <c r="G104" s="70"/>
      <c r="H104" s="70">
        <v>101</v>
      </c>
      <c r="I104">
        <v>2.5081503114668814E-2</v>
      </c>
    </row>
    <row r="105" spans="2:9" x14ac:dyDescent="0.25">
      <c r="B105" s="70">
        <f>(P1_data!B105-P1_data!B104)/P1_data!B104</f>
        <v>-3.0548102835798112E-2</v>
      </c>
      <c r="C105" s="70">
        <f>(P1_data!C105-P1_data!C104)/P1_data!C104</f>
        <v>-0.10985181633246136</v>
      </c>
      <c r="D105" s="70">
        <f>(P1_data!D105-P1_data!D104)/P1_data!D104</f>
        <v>-5.1987767584097941E-2</v>
      </c>
      <c r="E105" s="70">
        <f>(P1_data!E105-P1_data!E104)/P1_data!E104</f>
        <v>-7.953124808327619E-3</v>
      </c>
      <c r="F105" s="34">
        <f t="array" ref="F105">MMULT(B105:E105,TRANSPOSE($B$1:$E$1))</f>
        <v>-5.5793780886011245E-2</v>
      </c>
      <c r="G105" s="70"/>
      <c r="H105" s="70">
        <v>102</v>
      </c>
      <c r="I105">
        <v>2.5110249362472536E-2</v>
      </c>
    </row>
    <row r="106" spans="2:9" x14ac:dyDescent="0.25">
      <c r="B106" s="70">
        <f>(P1_data!B106-P1_data!B105)/P1_data!B105</f>
        <v>-4.8819721327189357E-3</v>
      </c>
      <c r="C106" s="70">
        <f>(P1_data!C106-P1_data!C105)/P1_data!C105</f>
        <v>-0.16487101419755198</v>
      </c>
      <c r="D106" s="70">
        <f>(P1_data!D106-P1_data!D105)/P1_data!D105</f>
        <v>-4.3225806451612898E-2</v>
      </c>
      <c r="E106" s="70">
        <f>(P1_data!E106-P1_data!E105)/P1_data!E105</f>
        <v>-8.3407483738075997E-3</v>
      </c>
      <c r="F106" s="34">
        <f t="array" ref="F106">MMULT(B106:E106,TRANSPOSE($B$1:$E$1))</f>
        <v>-5.723485757689073E-2</v>
      </c>
      <c r="G106" s="70"/>
      <c r="H106" s="70">
        <v>103</v>
      </c>
      <c r="I106">
        <v>2.8784431983312812E-2</v>
      </c>
    </row>
    <row r="107" spans="2:9" x14ac:dyDescent="0.25">
      <c r="B107" s="70">
        <f>(P1_data!B107-P1_data!B106)/P1_data!B106</f>
        <v>1.3112130825866252E-2</v>
      </c>
      <c r="C107" s="70">
        <f>(P1_data!C107-P1_data!C106)/P1_data!C106</f>
        <v>-0.20406563721657539</v>
      </c>
      <c r="D107" s="70">
        <f>(P1_data!D107-P1_data!D106)/P1_data!D106</f>
        <v>1.5509103169251547E-2</v>
      </c>
      <c r="E107" s="70">
        <f>(P1_data!E107-P1_data!E106)/P1_data!E106</f>
        <v>-2.7110893574317219E-2</v>
      </c>
      <c r="F107" s="34">
        <f t="array" ref="F107">MMULT(B107:E107,TRANSPOSE($B$1:$E$1))</f>
        <v>-5.3386453605101199E-2</v>
      </c>
      <c r="G107" s="70"/>
      <c r="H107" s="70">
        <v>104</v>
      </c>
      <c r="I107">
        <v>2.9416219216566314E-2</v>
      </c>
    </row>
    <row r="108" spans="2:9" x14ac:dyDescent="0.25">
      <c r="B108" s="70">
        <f>(P1_data!B108-P1_data!B107)/P1_data!B107</f>
        <v>8.6899056402552299E-2</v>
      </c>
      <c r="C108" s="70">
        <f>(P1_data!C108-P1_data!C107)/P1_data!C107</f>
        <v>-0.12475446342070416</v>
      </c>
      <c r="D108" s="70">
        <f>(P1_data!D108-P1_data!D107)/P1_data!D107</f>
        <v>9.8273638778220429E-2</v>
      </c>
      <c r="E108" s="70">
        <f>(P1_data!E108-P1_data!E107)/P1_data!E107</f>
        <v>-6.647639807349677E-2</v>
      </c>
      <c r="F108" s="34">
        <f t="array" ref="F108">MMULT(B108:E108,TRANSPOSE($B$1:$E$1))</f>
        <v>1.8519186337856899E-2</v>
      </c>
      <c r="G108" s="70"/>
      <c r="H108" s="70">
        <v>105</v>
      </c>
      <c r="I108">
        <v>3.1207153254161245E-2</v>
      </c>
    </row>
    <row r="109" spans="2:9" x14ac:dyDescent="0.25">
      <c r="B109" s="70">
        <f>(P1_data!B109-P1_data!B108)/P1_data!B108</f>
        <v>-5.9052192605561549E-2</v>
      </c>
      <c r="C109" s="70">
        <f>(P1_data!C109-P1_data!C108)/P1_data!C108</f>
        <v>1.571268237934911E-2</v>
      </c>
      <c r="D109" s="70">
        <f>(P1_data!D109-P1_data!D108)/P1_data!D108</f>
        <v>-4.0507917744382296E-2</v>
      </c>
      <c r="E109" s="70">
        <f>(P1_data!E109-P1_data!E108)/P1_data!E108</f>
        <v>-9.8902894273485888E-3</v>
      </c>
      <c r="F109" s="34">
        <f t="array" ref="F109">MMULT(B109:E109,TRANSPOSE($B$1:$E$1))</f>
        <v>-3.2616383748230122E-2</v>
      </c>
      <c r="G109" s="70"/>
      <c r="H109" s="70">
        <v>106</v>
      </c>
      <c r="I109">
        <v>3.491837344722689E-2</v>
      </c>
    </row>
    <row r="110" spans="2:9" x14ac:dyDescent="0.25">
      <c r="B110" s="70">
        <f>(P1_data!B110-P1_data!B109)/P1_data!B109</f>
        <v>-2.1522037826376107E-2</v>
      </c>
      <c r="C110" s="70">
        <f>(P1_data!C110-P1_data!C109)/P1_data!C109</f>
        <v>-6.961325966850837E-2</v>
      </c>
      <c r="D110" s="70">
        <f>(P1_data!D110-P1_data!D109)/P1_data!D109</f>
        <v>3.7807183364839633E-3</v>
      </c>
      <c r="E110" s="70">
        <f>(P1_data!E110-P1_data!E109)/P1_data!E109</f>
        <v>-4.0047256446224408E-2</v>
      </c>
      <c r="F110" s="34">
        <f t="array" ref="F110">MMULT(B110:E110,TRANSPOSE($B$1:$E$1))</f>
        <v>-3.3907109945895103E-2</v>
      </c>
      <c r="G110" s="70"/>
      <c r="H110" s="70">
        <v>107</v>
      </c>
      <c r="I110">
        <v>3.7819334097375916E-2</v>
      </c>
    </row>
    <row r="111" spans="2:9" x14ac:dyDescent="0.25">
      <c r="B111" s="70">
        <f>(P1_data!B111-P1_data!B110)/P1_data!B110</f>
        <v>-1.6716786320014943E-3</v>
      </c>
      <c r="C111" s="70">
        <f>(P1_data!C111-P1_data!C110)/P1_data!C110</f>
        <v>0.21793349168646092</v>
      </c>
      <c r="D111" s="70">
        <f>(P1_data!D111-P1_data!D110)/P1_data!D110</f>
        <v>-3.1387319522912745E-2</v>
      </c>
      <c r="E111" s="70">
        <f>(P1_data!E111-P1_data!E110)/P1_data!E110</f>
        <v>4.4082906480776722E-2</v>
      </c>
      <c r="F111" s="34">
        <f t="array" ref="F111">MMULT(B111:E111,TRANSPOSE($B$1:$E$1))</f>
        <v>6.2771335370048129E-2</v>
      </c>
      <c r="G111" s="70"/>
      <c r="H111" s="70">
        <v>108</v>
      </c>
      <c r="I111">
        <v>3.870529914445206E-2</v>
      </c>
    </row>
    <row r="112" spans="2:9" x14ac:dyDescent="0.25">
      <c r="B112" s="70">
        <f>(P1_data!B112-P1_data!B111)/P1_data!B111</f>
        <v>5.5521018282180421E-3</v>
      </c>
      <c r="C112" s="70">
        <f>(P1_data!C112-P1_data!C111)/P1_data!C111</f>
        <v>-9.7513895660653483E-3</v>
      </c>
      <c r="D112" s="70">
        <f>(P1_data!D112-P1_data!D111)/P1_data!D111</f>
        <v>3.6292935839274176E-2</v>
      </c>
      <c r="E112" s="70">
        <f>(P1_data!E112-P1_data!E111)/P1_data!E111</f>
        <v>-2.2288655731938292E-2</v>
      </c>
      <c r="F112" s="34">
        <f t="array" ref="F112">MMULT(B112:E112,TRANSPOSE($B$1:$E$1))</f>
        <v>3.2289158487429472E-3</v>
      </c>
      <c r="G112" s="70"/>
      <c r="H112" s="70">
        <v>109</v>
      </c>
      <c r="I112">
        <v>3.8899758630323786E-2</v>
      </c>
    </row>
    <row r="113" spans="2:9" x14ac:dyDescent="0.25">
      <c r="B113" s="70">
        <f>(P1_data!B113-P1_data!B112)/P1_data!B112</f>
        <v>-1.5162094919581001E-2</v>
      </c>
      <c r="C113" s="70">
        <f>(P1_data!C113-P1_data!C112)/P1_data!C112</f>
        <v>-2.1171837576161361E-2</v>
      </c>
      <c r="D113" s="70">
        <f>(P1_data!D113-P1_data!D112)/P1_data!D112</f>
        <v>-6.0037523452157654E-2</v>
      </c>
      <c r="E113" s="70">
        <f>(P1_data!E113-P1_data!E112)/P1_data!E112</f>
        <v>1.4363774835927127E-2</v>
      </c>
      <c r="F113" s="34">
        <f t="array" ref="F113">MMULT(B113:E113,TRANSPOSE($B$1:$E$1))</f>
        <v>-2.0720280064918217E-2</v>
      </c>
      <c r="G113" s="70"/>
      <c r="H113" s="70">
        <v>110</v>
      </c>
      <c r="I113">
        <v>4.0121738023947827E-2</v>
      </c>
    </row>
    <row r="114" spans="2:9" x14ac:dyDescent="0.25">
      <c r="B114" s="70">
        <f>(P1_data!B114-P1_data!B113)/P1_data!B113</f>
        <v>-6.6209867414526904E-2</v>
      </c>
      <c r="C114" s="70">
        <f>(P1_data!C114-P1_data!C113)/P1_data!C113</f>
        <v>-0.21579472916472486</v>
      </c>
      <c r="D114" s="70">
        <f>(P1_data!D114-P1_data!D113)/P1_data!D113</f>
        <v>-6.3206919494344593E-2</v>
      </c>
      <c r="E114" s="70">
        <f>(P1_data!E114-P1_data!E113)/P1_data!E113</f>
        <v>-1.5256696649522101E-2</v>
      </c>
      <c r="F114" s="34">
        <f t="array" ref="F114">MMULT(B114:E114,TRANSPOSE($B$1:$E$1))</f>
        <v>-0.10871687483776603</v>
      </c>
      <c r="G114" s="70"/>
      <c r="H114" s="70">
        <v>111</v>
      </c>
      <c r="I114">
        <v>4.4556176525691417E-2</v>
      </c>
    </row>
    <row r="115" spans="2:9" x14ac:dyDescent="0.25">
      <c r="B115" s="70">
        <f>(P1_data!B115-P1_data!B114)/P1_data!B114</f>
        <v>2.66844848946916E-2</v>
      </c>
      <c r="C115" s="70">
        <f>(P1_data!C115-P1_data!C114)/P1_data!C114</f>
        <v>1.9243104554201456E-2</v>
      </c>
      <c r="D115" s="70">
        <f>(P1_data!D115-P1_data!D114)/P1_data!D114</f>
        <v>-6.3920454545454445E-3</v>
      </c>
      <c r="E115" s="70">
        <f>(P1_data!E115-P1_data!E114)/P1_data!E114</f>
        <v>2.0966712858644466E-2</v>
      </c>
      <c r="F115" s="34">
        <f t="array" ref="F115">MMULT(B115:E115,TRANSPOSE($B$1:$E$1))</f>
        <v>2.0584941572686598E-2</v>
      </c>
      <c r="G115" s="70"/>
      <c r="H115" s="70">
        <v>112</v>
      </c>
      <c r="I115">
        <v>4.4998076022783204E-2</v>
      </c>
    </row>
    <row r="116" spans="2:9" x14ac:dyDescent="0.25">
      <c r="B116" s="70">
        <f>(P1_data!B116-P1_data!B115)/P1_data!B115</f>
        <v>-8.0757632578920425E-3</v>
      </c>
      <c r="C116" s="70">
        <f>(P1_data!C116-P1_data!C115)/P1_data!C115</f>
        <v>-7.6148521082441842E-2</v>
      </c>
      <c r="D116" s="70">
        <f>(P1_data!D116-P1_data!D115)/P1_data!D115</f>
        <v>-8.5775553967120076E-3</v>
      </c>
      <c r="E116" s="70">
        <f>(P1_data!E116-P1_data!E115)/P1_data!E115</f>
        <v>-4.2707949767162709E-3</v>
      </c>
      <c r="F116" s="34">
        <f t="array" ref="F116">MMULT(B116:E116,TRANSPOSE($B$1:$E$1))</f>
        <v>-2.8400589009280146E-2</v>
      </c>
      <c r="G116" s="70"/>
      <c r="H116" s="70">
        <v>113</v>
      </c>
      <c r="I116">
        <v>4.522115063026716E-2</v>
      </c>
    </row>
    <row r="117" spans="2:9" x14ac:dyDescent="0.25">
      <c r="B117" s="70">
        <f>(P1_data!B117-P1_data!B116)/P1_data!B116</f>
        <v>2.2833632576889147E-2</v>
      </c>
      <c r="C117" s="70">
        <f>(P1_data!C117-P1_data!C116)/P1_data!C116</f>
        <v>8.855585831062723E-3</v>
      </c>
      <c r="D117" s="70">
        <f>(P1_data!D117-P1_data!D116)/P1_data!D116</f>
        <v>6.7051189617880425E-2</v>
      </c>
      <c r="E117" s="70">
        <f>(P1_data!E117-P1_data!E116)/P1_data!E116</f>
        <v>-1.6608869928657177E-2</v>
      </c>
      <c r="F117" s="34">
        <f t="array" ref="F117">MMULT(B117:E117,TRANSPOSE($B$1:$E$1))</f>
        <v>2.192644972742841E-2</v>
      </c>
      <c r="G117" s="70"/>
      <c r="H117" s="70">
        <v>114</v>
      </c>
      <c r="I117">
        <v>4.5872095258677317E-2</v>
      </c>
    </row>
    <row r="118" spans="2:9" x14ac:dyDescent="0.25">
      <c r="B118" s="70">
        <f>(P1_data!B118-P1_data!B117)/P1_data!B117</f>
        <v>-6.7520629436762195E-2</v>
      </c>
      <c r="C118" s="70">
        <f>(P1_data!C118-P1_data!C117)/P1_data!C117</f>
        <v>-0.12694125590817021</v>
      </c>
      <c r="D118" s="70">
        <f>(P1_data!D118-P1_data!D117)/P1_data!D117</f>
        <v>-9.1891891891891966E-2</v>
      </c>
      <c r="E118" s="70">
        <f>(P1_data!E118-P1_data!E117)/P1_data!E117</f>
        <v>-3.9625129182904062E-2</v>
      </c>
      <c r="F118" s="34">
        <f t="array" ref="F118">MMULT(B118:E118,TRANSPOSE($B$1:$E$1))</f>
        <v>-8.6911836238094536E-2</v>
      </c>
      <c r="G118" s="70"/>
      <c r="H118" s="70">
        <v>115</v>
      </c>
      <c r="I118">
        <v>4.6708734883563092E-2</v>
      </c>
    </row>
    <row r="119" spans="2:9" x14ac:dyDescent="0.25">
      <c r="B119" s="70">
        <f>(P1_data!B119-P1_data!B118)/P1_data!B118</f>
        <v>-4.5133340760074433E-3</v>
      </c>
      <c r="C119" s="70">
        <f>(P1_data!C119-P1_data!C118)/P1_data!C118</f>
        <v>-0.14926527455529773</v>
      </c>
      <c r="D119" s="70">
        <f>(P1_data!D119-P1_data!D118)/P1_data!D118</f>
        <v>-1.8601190476190476E-2</v>
      </c>
      <c r="E119" s="70">
        <f>(P1_data!E119-P1_data!E118)/P1_data!E118</f>
        <v>2.8118698002100654E-2</v>
      </c>
      <c r="F119" s="34">
        <f t="array" ref="F119">MMULT(B119:E119,TRANSPOSE($B$1:$E$1))</f>
        <v>-4.818329914069034E-2</v>
      </c>
      <c r="G119" s="70"/>
      <c r="H119" s="70">
        <v>116</v>
      </c>
      <c r="I119">
        <v>4.7321012741219991E-2</v>
      </c>
    </row>
    <row r="120" spans="2:9" x14ac:dyDescent="0.25">
      <c r="B120" s="70">
        <f>(P1_data!B120-P1_data!B119)/P1_data!B119</f>
        <v>5.4109974907450967E-2</v>
      </c>
      <c r="C120" s="70">
        <f>(P1_data!C120-P1_data!C119)/P1_data!C119</f>
        <v>-0.1227272727272727</v>
      </c>
      <c r="D120" s="70">
        <f>(P1_data!D120-P1_data!D119)/P1_data!D119</f>
        <v>3.032600454890071E-2</v>
      </c>
      <c r="E120" s="70">
        <f>(P1_data!E120-P1_data!E119)/P1_data!E119</f>
        <v>-4.0413627059894628E-3</v>
      </c>
      <c r="F120" s="34">
        <f t="array" ref="F120">MMULT(B120:E120,TRANSPOSE($B$1:$E$1))</f>
        <v>-3.8834896269442738E-3</v>
      </c>
      <c r="G120" s="70"/>
      <c r="H120" s="70">
        <v>117</v>
      </c>
      <c r="I120">
        <v>4.8138462134329839E-2</v>
      </c>
    </row>
    <row r="121" spans="2:9" x14ac:dyDescent="0.25">
      <c r="B121" s="70">
        <f>(P1_data!B121-P1_data!B120)/P1_data!B120</f>
        <v>0.10930343457606649</v>
      </c>
      <c r="C121" s="70">
        <f>(P1_data!C121-P1_data!C120)/P1_data!C120</f>
        <v>-6.7357512953367907E-2</v>
      </c>
      <c r="D121" s="70">
        <f>(P1_data!D121-P1_data!D120)/P1_data!D120</f>
        <v>4.4885945548197165E-2</v>
      </c>
      <c r="E121" s="70">
        <f>(P1_data!E121-P1_data!E120)/P1_data!E120</f>
        <v>3.7746720413827368E-3</v>
      </c>
      <c r="F121" s="34">
        <f t="array" ref="F121">MMULT(B121:E121,TRANSPOSE($B$1:$E$1))</f>
        <v>4.4998076022783204E-2</v>
      </c>
      <c r="G121" s="70"/>
      <c r="H121" s="70">
        <v>118</v>
      </c>
      <c r="I121">
        <v>4.8707083788362686E-2</v>
      </c>
    </row>
    <row r="122" spans="2:9" x14ac:dyDescent="0.25">
      <c r="B122" s="70">
        <f>(P1_data!B122-P1_data!B121)/P1_data!B121</f>
        <v>-8.428860489117165E-3</v>
      </c>
      <c r="C122" s="70">
        <f>(P1_data!C122-P1_data!C121)/P1_data!C121</f>
        <v>7.7777777777777696E-2</v>
      </c>
      <c r="D122" s="70">
        <f>(P1_data!D122-P1_data!D121)/P1_data!D121</f>
        <v>3.3802816901408482E-2</v>
      </c>
      <c r="E122" s="70">
        <f>(P1_data!E122-P1_data!E121)/P1_data!E121</f>
        <v>4.5219487302261427E-2</v>
      </c>
      <c r="F122" s="34">
        <f t="array" ref="F122">MMULT(B122:E122,TRANSPOSE($B$1:$E$1))</f>
        <v>2.4224549415564258E-2</v>
      </c>
      <c r="G122" s="70"/>
      <c r="H122" s="70">
        <v>119</v>
      </c>
      <c r="I122">
        <v>4.8786411983460259E-2</v>
      </c>
    </row>
    <row r="123" spans="2:9" x14ac:dyDescent="0.25">
      <c r="B123" s="70">
        <f>(P1_data!B123-P1_data!B122)/P1_data!B122</f>
        <v>5.1088091219721937E-2</v>
      </c>
      <c r="C123" s="70">
        <f>(P1_data!C123-P1_data!C122)/P1_data!C122</f>
        <v>0.16494845360824759</v>
      </c>
      <c r="D123" s="70">
        <f>(P1_data!D123-P1_data!D122)/P1_data!D122</f>
        <v>0.15667574931880116</v>
      </c>
      <c r="E123" s="70">
        <f>(P1_data!E123-P1_data!E122)/P1_data!E122</f>
        <v>5.9362835042273106E-3</v>
      </c>
      <c r="F123" s="34">
        <f t="array" ref="F123">MMULT(B123:E123,TRANSPOSE($B$1:$E$1))</f>
        <v>9.5054770018558554E-2</v>
      </c>
      <c r="G123" s="70"/>
      <c r="H123" s="70">
        <v>120</v>
      </c>
      <c r="I123">
        <v>5.0198465605484341E-2</v>
      </c>
    </row>
    <row r="124" spans="2:9" x14ac:dyDescent="0.25">
      <c r="B124" s="70">
        <f>(P1_data!B124-P1_data!B123)/P1_data!B123</f>
        <v>-6.1382967062143738E-2</v>
      </c>
      <c r="C124" s="70">
        <f>(P1_data!C124-P1_data!C123)/P1_data!C123</f>
        <v>5.0442477876106062E-2</v>
      </c>
      <c r="D124" s="70">
        <f>(P1_data!D124-P1_data!D123)/P1_data!D123</f>
        <v>-0.10541813898704364</v>
      </c>
      <c r="E124" s="70">
        <f>(P1_data!E124-P1_data!E123)/P1_data!E123</f>
        <v>-2.9059371568647054E-2</v>
      </c>
      <c r="F124" s="34">
        <f t="array" ref="F124">MMULT(B124:E124,TRANSPOSE($B$1:$E$1))</f>
        <v>-3.1386258672667922E-2</v>
      </c>
      <c r="G124" s="70"/>
      <c r="H124" s="70">
        <v>121</v>
      </c>
      <c r="I124">
        <v>5.7231479955912386E-2</v>
      </c>
    </row>
    <row r="125" spans="2:9" x14ac:dyDescent="0.25">
      <c r="B125" s="70">
        <f>(P1_data!B125-P1_data!B124)/P1_data!B124</f>
        <v>8.9695012746769165E-2</v>
      </c>
      <c r="C125" s="70">
        <f>(P1_data!C125-P1_data!C124)/P1_data!C124</f>
        <v>-2.5273799494523921E-2</v>
      </c>
      <c r="D125" s="70">
        <f>(P1_data!D125-P1_data!D124)/P1_data!D124</f>
        <v>0.17577360105332462</v>
      </c>
      <c r="E125" s="70">
        <f>(P1_data!E125-P1_data!E124)/P1_data!E124</f>
        <v>-3.8677411867663442E-3</v>
      </c>
      <c r="F125" s="34">
        <f t="array" ref="F125">MMULT(B125:E125,TRANSPOSE($B$1:$E$1))</f>
        <v>6.093050363076092E-2</v>
      </c>
      <c r="G125" s="70"/>
      <c r="H125" s="70">
        <v>122</v>
      </c>
      <c r="I125">
        <v>5.7689588444454654E-2</v>
      </c>
    </row>
    <row r="126" spans="2:9" x14ac:dyDescent="0.25">
      <c r="B126" s="70">
        <f>(P1_data!B126-P1_data!B125)/P1_data!B125</f>
        <v>1.9846564245698105E-2</v>
      </c>
      <c r="C126" s="70">
        <f>(P1_data!C126-P1_data!C125)/P1_data!C125</f>
        <v>-0.15643906655142614</v>
      </c>
      <c r="D126" s="70">
        <f>(P1_data!D126-P1_data!D125)/P1_data!D125</f>
        <v>8.3426591073539183E-2</v>
      </c>
      <c r="E126" s="70">
        <f>(P1_data!E126-P1_data!E125)/P1_data!E125</f>
        <v>7.3033282296999713E-3</v>
      </c>
      <c r="F126" s="34">
        <f t="array" ref="F126">MMULT(B126:E126,TRANSPOSE($B$1:$E$1))</f>
        <v>-2.6547051483016566E-2</v>
      </c>
      <c r="G126" s="70"/>
      <c r="H126" s="70">
        <v>123</v>
      </c>
      <c r="I126">
        <v>6.0039667320180866E-2</v>
      </c>
    </row>
    <row r="127" spans="2:9" x14ac:dyDescent="0.25">
      <c r="B127" s="70">
        <f>(P1_data!B127-P1_data!B126)/P1_data!B126</f>
        <v>-3.256316584162397E-2</v>
      </c>
      <c r="C127" s="70">
        <f>(P1_data!C127-P1_data!C126)/P1_data!C126</f>
        <v>6.1475409836065538E-2</v>
      </c>
      <c r="D127" s="70">
        <f>(P1_data!D127-P1_data!D126)/P1_data!D126</f>
        <v>-8.4237777777777773E-2</v>
      </c>
      <c r="E127" s="70">
        <f>(P1_data!E127-P1_data!E126)/P1_data!E126</f>
        <v>-2.8450532566542666E-3</v>
      </c>
      <c r="F127" s="34">
        <f t="array" ref="F127">MMULT(B127:E127,TRANSPOSE($B$1:$E$1))</f>
        <v>-8.8470759478952495E-3</v>
      </c>
      <c r="G127" s="70"/>
      <c r="H127" s="70">
        <v>124</v>
      </c>
      <c r="I127">
        <v>6.0777167160325711E-2</v>
      </c>
    </row>
    <row r="128" spans="2:9" x14ac:dyDescent="0.25">
      <c r="B128" s="70">
        <f>(P1_data!B128-P1_data!B127)/P1_data!B127</f>
        <v>6.8921302042965985E-3</v>
      </c>
      <c r="C128" s="70">
        <f>(P1_data!C128-P1_data!C127)/P1_data!C127</f>
        <v>5.5019305019305048E-2</v>
      </c>
      <c r="D128" s="70">
        <f>(P1_data!D128-P1_data!D127)/P1_data!D127</f>
        <v>2.7088150512875248E-2</v>
      </c>
      <c r="E128" s="70">
        <f>(P1_data!E128-P1_data!E127)/P1_data!E127</f>
        <v>6.442669002435902E-3</v>
      </c>
      <c r="F128" s="34">
        <f t="array" ref="F128">MMULT(B128:E128,TRANSPOSE($B$1:$E$1))</f>
        <v>2.3533866434668361E-2</v>
      </c>
      <c r="G128" s="70"/>
      <c r="H128" s="70">
        <v>125</v>
      </c>
      <c r="I128">
        <v>6.093050363076092E-2</v>
      </c>
    </row>
    <row r="129" spans="2:9" x14ac:dyDescent="0.25">
      <c r="B129" s="70">
        <f>(P1_data!B129-P1_data!B128)/P1_data!B128</f>
        <v>-2.9449196350280104E-2</v>
      </c>
      <c r="C129" s="70">
        <f>(P1_data!C129-P1_data!C128)/P1_data!C128</f>
        <v>-3.6596523330283653E-2</v>
      </c>
      <c r="D129" s="70">
        <f>(P1_data!D129-P1_data!D128)/P1_data!D128</f>
        <v>-6.7582523759201929E-2</v>
      </c>
      <c r="E129" s="70">
        <f>(P1_data!E129-P1_data!E128)/P1_data!E128</f>
        <v>-2.3776845428017286E-2</v>
      </c>
      <c r="F129" s="34">
        <f t="array" ref="F129">MMULT(B129:E129,TRANSPOSE($B$1:$E$1))</f>
        <v>-3.5561166422372059E-2</v>
      </c>
      <c r="G129" s="70"/>
      <c r="H129" s="70">
        <v>126</v>
      </c>
      <c r="I129">
        <v>6.2771335370048129E-2</v>
      </c>
    </row>
    <row r="130" spans="2:9" x14ac:dyDescent="0.25">
      <c r="B130" s="70">
        <f>(P1_data!B130-P1_data!B129)/P1_data!B129</f>
        <v>-8.3565703074205341E-2</v>
      </c>
      <c r="C130" s="70">
        <f>(P1_data!C130-P1_data!C129)/P1_data!C129</f>
        <v>3.7986704653371353E-2</v>
      </c>
      <c r="D130" s="70">
        <f>(P1_data!D130-P1_data!D129)/P1_data!D129</f>
        <v>-7.7194995709781777E-2</v>
      </c>
      <c r="E130" s="70">
        <f>(P1_data!E130-P1_data!E129)/P1_data!E129</f>
        <v>-3.5316131147541015E-2</v>
      </c>
      <c r="F130" s="34">
        <f t="array" ref="F130">MMULT(B130:E130,TRANSPOSE($B$1:$E$1))</f>
        <v>-4.4469220068779174E-2</v>
      </c>
      <c r="G130" s="70"/>
      <c r="H130" s="70">
        <v>127</v>
      </c>
      <c r="I130">
        <v>6.2781845192775229E-2</v>
      </c>
    </row>
    <row r="131" spans="2:9" x14ac:dyDescent="0.25">
      <c r="B131" s="70">
        <f>(P1_data!B131-P1_data!B130)/P1_data!B130</f>
        <v>-1.91498791946309E-2</v>
      </c>
      <c r="C131" s="70">
        <f>(P1_data!C131-P1_data!C130)/P1_data!C130</f>
        <v>7.2278133577310236E-2</v>
      </c>
      <c r="D131" s="70">
        <f>(P1_data!D131-P1_data!D130)/P1_data!D130</f>
        <v>1.9795657726692242E-2</v>
      </c>
      <c r="E131" s="70">
        <f>(P1_data!E131-P1_data!E130)/P1_data!E130</f>
        <v>-6.9916583708003613E-3</v>
      </c>
      <c r="F131" s="34">
        <f t="array" ref="F131">MMULT(B131:E131,TRANSPOSE($B$1:$E$1))</f>
        <v>1.3048862531250208E-2</v>
      </c>
      <c r="G131" s="70"/>
      <c r="H131" s="70">
        <v>128</v>
      </c>
      <c r="I131">
        <v>6.3457041604982251E-2</v>
      </c>
    </row>
    <row r="132" spans="2:9" x14ac:dyDescent="0.25">
      <c r="B132" s="70">
        <f>(P1_data!B132-P1_data!B131)/P1_data!B131</f>
        <v>5.4192153506138617E-2</v>
      </c>
      <c r="C132" s="70">
        <f>(P1_data!C132-P1_data!C131)/P1_data!C131</f>
        <v>-3.4129692832764534E-2</v>
      </c>
      <c r="D132" s="70">
        <f>(P1_data!D132-P1_data!D131)/P1_data!D131</f>
        <v>4.1327426424546079E-2</v>
      </c>
      <c r="E132" s="70">
        <f>(P1_data!E132-P1_data!E131)/P1_data!E131</f>
        <v>2.4936396930639537E-2</v>
      </c>
      <c r="F132" s="34">
        <f t="array" ref="F132">MMULT(B132:E132,TRANSPOSE($B$1:$E$1))</f>
        <v>2.5110249362472536E-2</v>
      </c>
      <c r="G132" s="70"/>
      <c r="H132" s="70">
        <v>129</v>
      </c>
      <c r="I132">
        <v>6.3662409948495105E-2</v>
      </c>
    </row>
    <row r="133" spans="2:9" x14ac:dyDescent="0.25">
      <c r="B133" s="70">
        <f>(P1_data!B133-P1_data!B132)/P1_data!B132</f>
        <v>3.1847684158000343E-2</v>
      </c>
      <c r="C133" s="70">
        <f>(P1_data!C133-P1_data!C132)/P1_data!C132</f>
        <v>1.148409893992924E-2</v>
      </c>
      <c r="D133" s="70">
        <f>(P1_data!D133-P1_data!D132)/P1_data!D132</f>
        <v>4.449801831016327E-2</v>
      </c>
      <c r="E133" s="70">
        <f>(P1_data!E133-P1_data!E132)/P1_data!E132</f>
        <v>-1.9368371708202776E-2</v>
      </c>
      <c r="F133" s="34">
        <f t="array" ref="F133">MMULT(B133:E133,TRANSPOSE($B$1:$E$1))</f>
        <v>2.5081503114668814E-2</v>
      </c>
      <c r="G133" s="70"/>
      <c r="H133" s="70">
        <v>130</v>
      </c>
      <c r="I133">
        <v>6.7875100555490842E-2</v>
      </c>
    </row>
    <row r="134" spans="2:9" x14ac:dyDescent="0.25">
      <c r="B134" s="70">
        <f>(P1_data!B134-P1_data!B133)/P1_data!B133</f>
        <v>-4.2774636179452258E-3</v>
      </c>
      <c r="C134" s="70">
        <f>(P1_data!C134-P1_data!C133)/P1_data!C133</f>
        <v>-7.0742358078602519E-2</v>
      </c>
      <c r="D134" s="70">
        <f>(P1_data!D134-P1_data!D133)/P1_data!D133</f>
        <v>-6.9085200398087765E-3</v>
      </c>
      <c r="E134" s="70">
        <f>(P1_data!E134-P1_data!E133)/P1_data!E133</f>
        <v>6.1296459051337123E-3</v>
      </c>
      <c r="F134" s="34">
        <f t="array" ref="F134">MMULT(B134:E134,TRANSPOSE($B$1:$E$1))</f>
        <v>-2.4090063781624243E-2</v>
      </c>
      <c r="G134" s="70"/>
      <c r="H134" s="70">
        <v>131</v>
      </c>
      <c r="I134">
        <v>6.8913473006190676E-2</v>
      </c>
    </row>
    <row r="135" spans="2:9" x14ac:dyDescent="0.25">
      <c r="B135" s="70">
        <f>(P1_data!B135-P1_data!B134)/P1_data!B134</f>
        <v>1.7267486377463958E-2</v>
      </c>
      <c r="C135" s="70">
        <f>(P1_data!C135-P1_data!C134)/P1_data!C134</f>
        <v>-3.7593984962406048E-2</v>
      </c>
      <c r="D135" s="70">
        <f>(P1_data!D135-P1_data!D134)/P1_data!D134</f>
        <v>-5.5072521739130451E-2</v>
      </c>
      <c r="E135" s="70">
        <f>(P1_data!E135-P1_data!E134)/P1_data!E134</f>
        <v>2.0404147745705561E-2</v>
      </c>
      <c r="F135" s="34">
        <f t="array" ref="F135">MMULT(B135:E135,TRANSPOSE($B$1:$E$1))</f>
        <v>-7.0228894625927654E-3</v>
      </c>
      <c r="G135" s="70"/>
      <c r="H135" s="70">
        <v>132</v>
      </c>
      <c r="I135">
        <v>7.0567985244376019E-2</v>
      </c>
    </row>
    <row r="136" spans="2:9" x14ac:dyDescent="0.25">
      <c r="B136" s="70">
        <f>(P1_data!B136-P1_data!B135)/P1_data!B135</f>
        <v>-1.2419806551788406E-3</v>
      </c>
      <c r="C136" s="70">
        <f>(P1_data!C136-P1_data!C135)/P1_data!C135</f>
        <v>-2.7343749999999938E-2</v>
      </c>
      <c r="D136" s="70">
        <f>(P1_data!D136-P1_data!D135)/P1_data!D135</f>
        <v>5.5214727313786863E-3</v>
      </c>
      <c r="E136" s="70">
        <f>(P1_data!E136-P1_data!E135)/P1_data!E135</f>
        <v>3.0799849245636349E-2</v>
      </c>
      <c r="F136" s="34">
        <f t="array" ref="F136">MMULT(B136:E136,TRANSPOSE($B$1:$E$1))</f>
        <v>-7.0468583900712327E-3</v>
      </c>
      <c r="G136" s="70"/>
      <c r="H136" s="70">
        <v>133</v>
      </c>
      <c r="I136">
        <v>7.0634206447466444E-2</v>
      </c>
    </row>
    <row r="137" spans="2:9" x14ac:dyDescent="0.25">
      <c r="B137" s="70">
        <f>(P1_data!B137-P1_data!B136)/P1_data!B136</f>
        <v>-2.1555346835797986E-2</v>
      </c>
      <c r="C137" s="70">
        <f>(P1_data!C137-P1_data!C136)/P1_data!C136</f>
        <v>-4.6184738955823375E-2</v>
      </c>
      <c r="D137" s="70">
        <f>(P1_data!D137-P1_data!D136)/P1_data!D136</f>
        <v>-4.1488654148178941E-2</v>
      </c>
      <c r="E137" s="70">
        <f>(P1_data!E137-P1_data!E136)/P1_data!E136</f>
        <v>1.5721302263159875E-2</v>
      </c>
      <c r="F137" s="34">
        <f t="array" ref="F137">MMULT(B137:E137,TRANSPOSE($B$1:$E$1))</f>
        <v>-2.9645762312209192E-2</v>
      </c>
      <c r="G137" s="70"/>
      <c r="H137" s="70">
        <v>134</v>
      </c>
      <c r="I137">
        <v>7.2397636064808243E-2</v>
      </c>
    </row>
    <row r="138" spans="2:9" x14ac:dyDescent="0.25">
      <c r="B138" s="70">
        <f>(P1_data!B138-P1_data!B137)/P1_data!B137</f>
        <v>2.3131698605279548E-2</v>
      </c>
      <c r="C138" s="70">
        <f>(P1_data!C138-P1_data!C137)/P1_data!C137</f>
        <v>8.2105263157894667E-2</v>
      </c>
      <c r="D138" s="70">
        <f>(P1_data!D138-P1_data!D137)/P1_data!D137</f>
        <v>1.209420751113937E-2</v>
      </c>
      <c r="E138" s="70">
        <f>(P1_data!E138-P1_data!E137)/P1_data!E137</f>
        <v>3.5934050436258587E-2</v>
      </c>
      <c r="F138" s="34">
        <f t="array" ref="F138">MMULT(B138:E138,TRANSPOSE($B$1:$E$1))</f>
        <v>4.0121738023947827E-2</v>
      </c>
      <c r="G138" s="70"/>
      <c r="H138" s="70">
        <v>135</v>
      </c>
      <c r="I138">
        <v>8.1678733536158427E-2</v>
      </c>
    </row>
    <row r="139" spans="2:9" x14ac:dyDescent="0.25">
      <c r="B139" s="70">
        <f>(P1_data!B139-P1_data!B138)/P1_data!B138</f>
        <v>4.1987577639751493E-2</v>
      </c>
      <c r="C139" s="70">
        <f>(P1_data!C139-P1_data!C138)/P1_data!C138</f>
        <v>-6.322957198443567E-2</v>
      </c>
      <c r="D139" s="70">
        <f>(P1_data!D139-P1_data!D138)/P1_data!D138</f>
        <v>4.7169811320754602E-2</v>
      </c>
      <c r="E139" s="70">
        <f>(P1_data!E139-P1_data!E138)/P1_data!E138</f>
        <v>5.0677327671752358E-3</v>
      </c>
      <c r="F139" s="34">
        <f t="array" ref="F139">MMULT(B139:E139,TRANSPOSE($B$1:$E$1))</f>
        <v>9.5156846625026395E-3</v>
      </c>
      <c r="G139" s="70"/>
      <c r="H139" s="70">
        <v>136</v>
      </c>
      <c r="I139">
        <v>8.2615141617472618E-2</v>
      </c>
    </row>
    <row r="140" spans="2:9" x14ac:dyDescent="0.25">
      <c r="B140" s="70">
        <f>(P1_data!B140-P1_data!B139)/P1_data!B139</f>
        <v>-3.3698919090764584E-2</v>
      </c>
      <c r="C140" s="70">
        <f>(P1_data!C140-P1_data!C139)/P1_data!C139</f>
        <v>8.3073727933540897E-2</v>
      </c>
      <c r="D140" s="70">
        <f>(P1_data!D140-P1_data!D139)/P1_data!D139</f>
        <v>-5.4654654654654564E-2</v>
      </c>
      <c r="E140" s="70">
        <f>(P1_data!E140-P1_data!E139)/P1_data!E139</f>
        <v>-8.0848561947740628E-3</v>
      </c>
      <c r="F140" s="34">
        <f t="array" ref="F140">MMULT(B140:E140,TRANSPOSE($B$1:$E$1))</f>
        <v>5.2306620338783173E-5</v>
      </c>
      <c r="G140" s="70"/>
      <c r="H140" s="70">
        <v>137</v>
      </c>
      <c r="I140">
        <v>8.405544107550933E-2</v>
      </c>
    </row>
    <row r="141" spans="2:9" x14ac:dyDescent="0.25">
      <c r="B141" s="70">
        <f>(P1_data!B141-P1_data!B140)/P1_data!B140</f>
        <v>-7.4848164585487216E-3</v>
      </c>
      <c r="C141" s="70">
        <f>(P1_data!C141-P1_data!C140)/P1_data!C140</f>
        <v>4.793863854266539E-2</v>
      </c>
      <c r="D141" s="70">
        <f>(P1_data!D141-P1_data!D140)/P1_data!D140</f>
        <v>3.1766200762388141E-3</v>
      </c>
      <c r="E141" s="70">
        <f>(P1_data!E141-P1_data!E140)/P1_data!E140</f>
        <v>-1.5074505084566227E-2</v>
      </c>
      <c r="F141" s="34">
        <f t="array" ref="F141">MMULT(B141:E141,TRANSPOSE($B$1:$E$1))</f>
        <v>1.001139051560144E-2</v>
      </c>
      <c r="G141" s="70"/>
      <c r="H141" s="70">
        <v>138</v>
      </c>
      <c r="I141">
        <v>9.5054770018558554E-2</v>
      </c>
    </row>
    <row r="142" spans="2:9" x14ac:dyDescent="0.25">
      <c r="B142" s="70">
        <f>(P1_data!B142-P1_data!B141)/P1_data!B141</f>
        <v>3.5634375331637328E-3</v>
      </c>
      <c r="C142" s="70">
        <f>(P1_data!C142-P1_data!C141)/P1_data!C141</f>
        <v>4.9405306495882977E-2</v>
      </c>
      <c r="D142" s="70">
        <f>(P1_data!D142-P1_data!D141)/P1_data!D141</f>
        <v>-1.7732742241925229E-2</v>
      </c>
      <c r="E142" s="70">
        <f>(P1_data!E142-P1_data!E141)/P1_data!E141</f>
        <v>2.0911248111174032E-2</v>
      </c>
      <c r="F142" s="34">
        <f t="array" ref="F142">MMULT(B142:E142,TRANSPOSE($B$1:$E$1))</f>
        <v>1.5667330869840134E-2</v>
      </c>
      <c r="G142" s="70"/>
      <c r="H142" s="70">
        <v>139</v>
      </c>
      <c r="I142">
        <v>9.5911489284232918E-2</v>
      </c>
    </row>
    <row r="143" spans="2:9" x14ac:dyDescent="0.25">
      <c r="B143" s="70">
        <f>(P1_data!B143-P1_data!B142)/P1_data!B142</f>
        <v>2.1057011082692183E-2</v>
      </c>
      <c r="C143" s="70">
        <f>(P1_data!C143-P1_data!C142)/P1_data!C142</f>
        <v>4.707933740191797E-2</v>
      </c>
      <c r="D143" s="70">
        <f>(P1_data!D143-P1_data!D142)/P1_data!D142</f>
        <v>3.094777562862672E-2</v>
      </c>
      <c r="E143" s="70">
        <f>(P1_data!E143-P1_data!E142)/P1_data!E142</f>
        <v>7.6701645340321355E-3</v>
      </c>
      <c r="F143" s="34">
        <f t="array" ref="F143">MMULT(B143:E143,TRANSPOSE($B$1:$E$1))</f>
        <v>2.9416219216566314E-2</v>
      </c>
      <c r="G143" s="70"/>
      <c r="H143" s="70">
        <v>140</v>
      </c>
      <c r="I143">
        <v>9.9206017902730578E-2</v>
      </c>
    </row>
    <row r="144" spans="2:9" x14ac:dyDescent="0.25">
      <c r="B144" s="70">
        <f>(P1_data!B144-P1_data!B143)/P1_data!B143</f>
        <v>3.2349372707652688E-2</v>
      </c>
      <c r="C144" s="70">
        <f>(P1_data!C144-P1_data!C143)/P1_data!C143</f>
        <v>8.076602830974193E-2</v>
      </c>
      <c r="D144" s="70">
        <f>(P1_data!D144-P1_data!D143)/P1_data!D143</f>
        <v>2.2514071294559176E-2</v>
      </c>
      <c r="E144" s="70">
        <f>(P1_data!E144-P1_data!E143)/P1_data!E143</f>
        <v>3.4339598353606074E-2</v>
      </c>
      <c r="F144" s="34">
        <f t="array" ref="F144">MMULT(B144:E144,TRANSPOSE($B$1:$E$1))</f>
        <v>4.5872095258677317E-2</v>
      </c>
      <c r="G144" s="70"/>
      <c r="H144" s="70">
        <v>141</v>
      </c>
      <c r="I144">
        <v>0.10250272194059772</v>
      </c>
    </row>
    <row r="145" spans="2:9" x14ac:dyDescent="0.25">
      <c r="B145" s="70">
        <f>(P1_data!B145-P1_data!B144)/P1_data!B144</f>
        <v>-2.0759905667686561E-2</v>
      </c>
      <c r="C145" s="70">
        <f>(P1_data!C145-P1_data!C144)/P1_data!C144</f>
        <v>-4.6995377503852173E-2</v>
      </c>
      <c r="D145" s="70">
        <f>(P1_data!D145-P1_data!D144)/P1_data!D144</f>
        <v>-5.4434250764526022E-2</v>
      </c>
      <c r="E145" s="70">
        <f>(P1_data!E145-P1_data!E144)/P1_data!E144</f>
        <v>-1.8146830270165011E-2</v>
      </c>
      <c r="F145" s="34">
        <f t="array" ref="F145">MMULT(B145:E145,TRANSPOSE($B$1:$E$1))</f>
        <v>-3.223020216328773E-2</v>
      </c>
      <c r="G145" s="70"/>
      <c r="H145" s="70">
        <v>142</v>
      </c>
      <c r="I145">
        <v>0.11127403104517672</v>
      </c>
    </row>
    <row r="146" spans="2:9" x14ac:dyDescent="0.25">
      <c r="B146" s="70">
        <f>(P1_data!B146-P1_data!B145)/P1_data!B145</f>
        <v>2.0880007999999974E-2</v>
      </c>
      <c r="C146" s="70">
        <f>(P1_data!C146-P1_data!C145)/P1_data!C145</f>
        <v>7.3565076798706566E-2</v>
      </c>
      <c r="D146" s="70">
        <f>(P1_data!D146-P1_data!D145)/P1_data!D145</f>
        <v>7.7619663648123682E-3</v>
      </c>
      <c r="E146" s="70">
        <f>(P1_data!E146-P1_data!E145)/P1_data!E145</f>
        <v>1.2775742687139335E-2</v>
      </c>
      <c r="F146" s="34">
        <f t="array" ref="F146">MMULT(B146:E146,TRANSPOSE($B$1:$E$1))</f>
        <v>3.491837344722689E-2</v>
      </c>
      <c r="G146" s="70"/>
      <c r="H146" s="70">
        <v>143</v>
      </c>
      <c r="I146">
        <v>0.16980244753439247</v>
      </c>
    </row>
    <row r="147" spans="2:9" x14ac:dyDescent="0.25">
      <c r="B147" s="70"/>
      <c r="C147" s="70"/>
    </row>
    <row r="148" spans="2:9" x14ac:dyDescent="0.25">
      <c r="B148" s="70"/>
    </row>
    <row r="149" spans="2:9" x14ac:dyDescent="0.25">
      <c r="B149" s="70"/>
    </row>
    <row r="150" spans="2:9" x14ac:dyDescent="0.25">
      <c r="B150" s="70"/>
    </row>
    <row r="151" spans="2:9" x14ac:dyDescent="0.25">
      <c r="B151" s="70"/>
    </row>
    <row r="152" spans="2:9" x14ac:dyDescent="0.25">
      <c r="B152" s="70"/>
    </row>
  </sheetData>
  <sortState ref="I4:I146">
    <sortCondition ref="I4"/>
  </sortState>
  <mergeCells count="1">
    <mergeCell ref="I2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7"/>
  <sheetViews>
    <sheetView workbookViewId="0">
      <selection activeCell="I28" sqref="I28"/>
    </sheetView>
  </sheetViews>
  <sheetFormatPr defaultRowHeight="15" x14ac:dyDescent="0.25"/>
  <cols>
    <col min="1" max="1" width="9.7109375" bestFit="1" customWidth="1"/>
  </cols>
  <sheetData>
    <row r="1" spans="1:5" x14ac:dyDescent="0.25">
      <c r="A1" t="s">
        <v>116</v>
      </c>
      <c r="B1" s="73">
        <v>0.55000000000000004</v>
      </c>
      <c r="C1" s="73">
        <v>0.3</v>
      </c>
      <c r="D1" s="73">
        <v>0.11</v>
      </c>
      <c r="E1" s="73">
        <v>0.04</v>
      </c>
    </row>
    <row r="2" spans="1:5" x14ac:dyDescent="0.25">
      <c r="A2" t="s">
        <v>118</v>
      </c>
      <c r="B2" t="s">
        <v>108</v>
      </c>
      <c r="C2" t="s">
        <v>120</v>
      </c>
      <c r="D2" t="s">
        <v>119</v>
      </c>
      <c r="E2" t="s">
        <v>121</v>
      </c>
    </row>
    <row r="3" spans="1:5" x14ac:dyDescent="0.25">
      <c r="A3" s="10">
        <v>38808</v>
      </c>
      <c r="B3" s="70">
        <v>65.089995999999999</v>
      </c>
      <c r="C3" s="70">
        <v>69.620002999999997</v>
      </c>
      <c r="D3" s="70">
        <v>13.811999999999999</v>
      </c>
      <c r="E3" s="70">
        <v>126.610001</v>
      </c>
    </row>
    <row r="4" spans="1:5" x14ac:dyDescent="0.25">
      <c r="A4" s="10">
        <v>38838</v>
      </c>
      <c r="B4" s="70">
        <v>64.230002999999996</v>
      </c>
      <c r="C4" s="70">
        <v>67.730002999999996</v>
      </c>
      <c r="D4" s="70">
        <v>12.628</v>
      </c>
      <c r="E4" s="70">
        <v>128.44000199999999</v>
      </c>
    </row>
    <row r="5" spans="1:5" x14ac:dyDescent="0.25">
      <c r="A5" s="10">
        <v>38869</v>
      </c>
      <c r="B5" s="70">
        <v>61.23</v>
      </c>
      <c r="C5" s="70">
        <v>69.769997000000004</v>
      </c>
      <c r="D5" s="70">
        <v>11.138999999999999</v>
      </c>
      <c r="E5" s="70">
        <v>128.10000600000001</v>
      </c>
    </row>
    <row r="6" spans="1:5" x14ac:dyDescent="0.25">
      <c r="A6" s="10">
        <v>38899</v>
      </c>
      <c r="B6" s="70">
        <v>63.16</v>
      </c>
      <c r="C6" s="70">
        <v>69.519997000000004</v>
      </c>
      <c r="D6" s="70">
        <v>11.414999999999999</v>
      </c>
      <c r="E6" s="70">
        <v>127.970001</v>
      </c>
    </row>
    <row r="7" spans="1:5" x14ac:dyDescent="0.25">
      <c r="A7" s="10">
        <v>38930</v>
      </c>
      <c r="B7" s="70">
        <v>62.290000999999997</v>
      </c>
      <c r="C7" s="70">
        <v>64.800003000000004</v>
      </c>
      <c r="D7" s="70">
        <v>12.907999999999999</v>
      </c>
      <c r="E7" s="70">
        <v>128.449997</v>
      </c>
    </row>
    <row r="8" spans="1:5" x14ac:dyDescent="0.25">
      <c r="A8" s="10">
        <v>38961</v>
      </c>
      <c r="B8" s="70">
        <v>59.470001000000003</v>
      </c>
      <c r="C8" s="70">
        <v>57</v>
      </c>
      <c r="D8" s="70">
        <v>11.451000000000001</v>
      </c>
      <c r="E8" s="70">
        <v>127.089996</v>
      </c>
    </row>
    <row r="9" spans="1:5" x14ac:dyDescent="0.25">
      <c r="A9" s="10">
        <v>38991</v>
      </c>
      <c r="B9" s="70">
        <v>60.240001999999997</v>
      </c>
      <c r="C9" s="70">
        <v>52.099997999999999</v>
      </c>
      <c r="D9" s="70">
        <v>12.268000000000001</v>
      </c>
      <c r="E9" s="70">
        <v>127.980003</v>
      </c>
    </row>
    <row r="10" spans="1:5" x14ac:dyDescent="0.25">
      <c r="A10" s="10">
        <v>39022</v>
      </c>
      <c r="B10" s="70">
        <v>64.389999000000003</v>
      </c>
      <c r="C10" s="70">
        <v>54.580002</v>
      </c>
      <c r="D10" s="70">
        <v>13.968</v>
      </c>
      <c r="E10" s="70">
        <v>132.779999</v>
      </c>
    </row>
    <row r="11" spans="1:5" x14ac:dyDescent="0.25">
      <c r="A11" s="10">
        <v>39052</v>
      </c>
      <c r="B11" s="70">
        <v>63.209999000000003</v>
      </c>
      <c r="C11" s="70">
        <v>51.599997999999999</v>
      </c>
      <c r="D11" s="70">
        <v>12.864000000000001</v>
      </c>
      <c r="E11" s="70">
        <v>132.30999800000001</v>
      </c>
    </row>
    <row r="12" spans="1:5" x14ac:dyDescent="0.25">
      <c r="A12" s="10">
        <v>39083</v>
      </c>
      <c r="B12" s="70">
        <v>64.830001999999993</v>
      </c>
      <c r="C12" s="70">
        <v>48.240001999999997</v>
      </c>
      <c r="D12" s="70">
        <v>13.516</v>
      </c>
      <c r="E12" s="70">
        <v>130.75</v>
      </c>
    </row>
    <row r="13" spans="1:5" x14ac:dyDescent="0.25">
      <c r="A13" s="10">
        <v>39114</v>
      </c>
      <c r="B13" s="70">
        <v>66.480002999999996</v>
      </c>
      <c r="C13" s="70">
        <v>51.18</v>
      </c>
      <c r="D13" s="70">
        <v>14.125</v>
      </c>
      <c r="E13" s="70">
        <v>132.64999399999999</v>
      </c>
    </row>
    <row r="14" spans="1:5" x14ac:dyDescent="0.25">
      <c r="A14" s="10">
        <v>39142</v>
      </c>
      <c r="B14" s="70">
        <v>65.739998</v>
      </c>
      <c r="C14" s="70">
        <v>53.349997999999999</v>
      </c>
      <c r="D14" s="70">
        <v>13.352</v>
      </c>
      <c r="E14" s="70">
        <v>133.929993</v>
      </c>
    </row>
    <row r="15" spans="1:5" x14ac:dyDescent="0.25">
      <c r="A15" s="10">
        <v>39173</v>
      </c>
      <c r="B15" s="70">
        <v>67.089995999999999</v>
      </c>
      <c r="C15" s="70">
        <v>51.240001999999997</v>
      </c>
      <c r="D15" s="70">
        <v>13.335000000000001</v>
      </c>
      <c r="E15" s="70">
        <v>136.91000399999999</v>
      </c>
    </row>
    <row r="16" spans="1:5" x14ac:dyDescent="0.25">
      <c r="A16" s="10">
        <v>39203</v>
      </c>
      <c r="B16" s="70">
        <v>65.540001000000004</v>
      </c>
      <c r="C16" s="70">
        <v>48.959999000000003</v>
      </c>
      <c r="D16" s="70">
        <v>13.382999999999999</v>
      </c>
      <c r="E16" s="70">
        <v>134.86000100000001</v>
      </c>
    </row>
    <row r="17" spans="1:5" x14ac:dyDescent="0.25">
      <c r="A17" s="10">
        <v>39234</v>
      </c>
      <c r="B17" s="70">
        <v>64.269997000000004</v>
      </c>
      <c r="C17" s="70">
        <v>53</v>
      </c>
      <c r="D17" s="70">
        <v>12.35</v>
      </c>
      <c r="E17" s="70">
        <v>135.71000699999999</v>
      </c>
    </row>
    <row r="18" spans="1:5" x14ac:dyDescent="0.25">
      <c r="A18" s="10">
        <v>39264</v>
      </c>
      <c r="B18" s="70">
        <v>65.790001000000004</v>
      </c>
      <c r="C18" s="70">
        <v>58.529998999999997</v>
      </c>
      <c r="D18" s="70">
        <v>12.802</v>
      </c>
      <c r="E18" s="70">
        <v>137.240005</v>
      </c>
    </row>
    <row r="19" spans="1:5" x14ac:dyDescent="0.25">
      <c r="A19" s="10">
        <v>39295</v>
      </c>
      <c r="B19" s="70">
        <v>66.519997000000004</v>
      </c>
      <c r="C19" s="70">
        <v>55.779998999999997</v>
      </c>
      <c r="D19" s="70">
        <v>11.997999999999999</v>
      </c>
      <c r="E19" s="70">
        <v>136.61999499999999</v>
      </c>
    </row>
    <row r="20" spans="1:5" x14ac:dyDescent="0.25">
      <c r="A20" s="10">
        <v>39326</v>
      </c>
      <c r="B20" s="70">
        <v>73.510002</v>
      </c>
      <c r="C20" s="70">
        <v>62.549999</v>
      </c>
      <c r="D20" s="70">
        <v>13.654999999999999</v>
      </c>
      <c r="E20" s="70">
        <v>143.029999</v>
      </c>
    </row>
    <row r="21" spans="1:5" x14ac:dyDescent="0.25">
      <c r="A21" s="10">
        <v>39356</v>
      </c>
      <c r="B21" s="70">
        <v>78.620002999999997</v>
      </c>
      <c r="C21" s="70">
        <v>73.269997000000004</v>
      </c>
      <c r="D21" s="70">
        <v>14.36</v>
      </c>
      <c r="E21" s="70">
        <v>145.11999499999999</v>
      </c>
    </row>
    <row r="22" spans="1:5" x14ac:dyDescent="0.25">
      <c r="A22" s="10">
        <v>39387</v>
      </c>
      <c r="B22" s="70">
        <v>77.319999999999993</v>
      </c>
      <c r="C22" s="70">
        <v>69.910004000000001</v>
      </c>
      <c r="D22" s="70">
        <v>13.9</v>
      </c>
      <c r="E22" s="70">
        <v>146.759995</v>
      </c>
    </row>
    <row r="23" spans="1:5" x14ac:dyDescent="0.25">
      <c r="A23" s="10">
        <v>39417</v>
      </c>
      <c r="B23" s="70">
        <v>82.459998999999996</v>
      </c>
      <c r="C23" s="70">
        <v>75.760002</v>
      </c>
      <c r="D23" s="70">
        <v>14.696999999999999</v>
      </c>
      <c r="E23" s="70">
        <v>146.39999399999999</v>
      </c>
    </row>
    <row r="24" spans="1:5" x14ac:dyDescent="0.25">
      <c r="A24" s="10">
        <v>39448</v>
      </c>
      <c r="B24" s="70">
        <v>91.400002000000001</v>
      </c>
      <c r="C24" s="70">
        <v>72.349997999999999</v>
      </c>
      <c r="D24" s="70">
        <v>16.818000999999999</v>
      </c>
      <c r="E24" s="70">
        <v>149.259995</v>
      </c>
    </row>
    <row r="25" spans="1:5" x14ac:dyDescent="0.25">
      <c r="A25" s="10">
        <v>39479</v>
      </c>
      <c r="B25" s="70">
        <v>96.18</v>
      </c>
      <c r="C25" s="70">
        <v>80.419998000000007</v>
      </c>
      <c r="D25" s="70">
        <v>19.667998999999998</v>
      </c>
      <c r="E25" s="70">
        <v>152.28999300000001</v>
      </c>
    </row>
    <row r="26" spans="1:5" x14ac:dyDescent="0.25">
      <c r="A26" s="10">
        <v>39508</v>
      </c>
      <c r="B26" s="70">
        <v>90.410004000000001</v>
      </c>
      <c r="C26" s="70">
        <v>81.360000999999997</v>
      </c>
      <c r="D26" s="70">
        <v>17.041</v>
      </c>
      <c r="E26" s="70">
        <v>158.28999300000001</v>
      </c>
    </row>
    <row r="27" spans="1:5" x14ac:dyDescent="0.25">
      <c r="A27" s="10">
        <v>39539</v>
      </c>
      <c r="B27" s="70">
        <v>86.650002000000001</v>
      </c>
      <c r="C27" s="70">
        <v>92.5</v>
      </c>
      <c r="D27" s="70">
        <v>16.719999000000001</v>
      </c>
      <c r="E27" s="70">
        <v>156.529999</v>
      </c>
    </row>
    <row r="28" spans="1:5" x14ac:dyDescent="0.25">
      <c r="A28" s="10">
        <v>39569</v>
      </c>
      <c r="B28" s="70">
        <v>87.449996999999996</v>
      </c>
      <c r="C28" s="70">
        <v>103.05999799999999</v>
      </c>
      <c r="D28" s="70">
        <v>16.672999999999998</v>
      </c>
      <c r="E28" s="70">
        <v>156.070007</v>
      </c>
    </row>
    <row r="29" spans="1:5" x14ac:dyDescent="0.25">
      <c r="A29" s="10">
        <v>39600</v>
      </c>
      <c r="B29" s="70">
        <v>91.400002000000001</v>
      </c>
      <c r="C29" s="70">
        <v>113.660004</v>
      </c>
      <c r="D29" s="70">
        <v>17.263000000000002</v>
      </c>
      <c r="E29" s="70">
        <v>157.820007</v>
      </c>
    </row>
    <row r="30" spans="1:5" x14ac:dyDescent="0.25">
      <c r="A30" s="10">
        <v>39630</v>
      </c>
      <c r="B30" s="70">
        <v>90.080001999999993</v>
      </c>
      <c r="C30" s="70">
        <v>99.989998</v>
      </c>
      <c r="D30" s="70">
        <v>17.530000999999999</v>
      </c>
      <c r="E30" s="70">
        <v>156.529999</v>
      </c>
    </row>
    <row r="31" spans="1:5" x14ac:dyDescent="0.25">
      <c r="A31" s="10">
        <v>39661</v>
      </c>
      <c r="B31" s="70">
        <v>81.709998999999996</v>
      </c>
      <c r="C31" s="70">
        <v>92.870002999999997</v>
      </c>
      <c r="D31" s="70">
        <v>13.37</v>
      </c>
      <c r="E31" s="70">
        <v>147.199997</v>
      </c>
    </row>
    <row r="32" spans="1:5" x14ac:dyDescent="0.25">
      <c r="A32" s="10">
        <v>39692</v>
      </c>
      <c r="B32" s="70">
        <v>85.07</v>
      </c>
      <c r="C32" s="70">
        <v>82.010002</v>
      </c>
      <c r="D32" s="70">
        <v>11.85</v>
      </c>
      <c r="E32" s="70">
        <v>140.929993</v>
      </c>
    </row>
    <row r="33" spans="1:5" x14ac:dyDescent="0.25">
      <c r="A33" s="10">
        <v>39722</v>
      </c>
      <c r="B33" s="70">
        <v>71.339995999999999</v>
      </c>
      <c r="C33" s="70">
        <v>55.59</v>
      </c>
      <c r="D33" s="70">
        <v>9.58</v>
      </c>
      <c r="E33" s="70">
        <v>127.69000200000001</v>
      </c>
    </row>
    <row r="34" spans="1:5" x14ac:dyDescent="0.25">
      <c r="A34" s="10">
        <v>39753</v>
      </c>
      <c r="B34" s="70">
        <v>80.309997999999993</v>
      </c>
      <c r="C34" s="70">
        <v>42.09</v>
      </c>
      <c r="D34" s="70">
        <v>10.23</v>
      </c>
      <c r="E34" s="70">
        <v>127.360001</v>
      </c>
    </row>
    <row r="35" spans="1:5" x14ac:dyDescent="0.25">
      <c r="A35" s="10">
        <v>39783</v>
      </c>
      <c r="B35" s="70">
        <v>86.519997000000004</v>
      </c>
      <c r="C35" s="70">
        <v>33.099997999999999</v>
      </c>
      <c r="D35" s="70">
        <v>11.2</v>
      </c>
      <c r="E35" s="70">
        <v>139.88999899999999</v>
      </c>
    </row>
    <row r="36" spans="1:5" x14ac:dyDescent="0.25">
      <c r="A36" s="10">
        <v>39814</v>
      </c>
      <c r="B36" s="70">
        <v>91.309997999999993</v>
      </c>
      <c r="C36" s="70">
        <v>29.219999000000001</v>
      </c>
      <c r="D36" s="70">
        <v>12.52</v>
      </c>
      <c r="E36" s="70">
        <v>128.229996</v>
      </c>
    </row>
    <row r="37" spans="1:5" x14ac:dyDescent="0.25">
      <c r="A37" s="10">
        <v>39845</v>
      </c>
      <c r="B37" s="70">
        <v>92.629997000000003</v>
      </c>
      <c r="C37" s="70">
        <v>27.049999</v>
      </c>
      <c r="D37" s="70">
        <v>12.88</v>
      </c>
      <c r="E37" s="70">
        <v>126.800003</v>
      </c>
    </row>
    <row r="38" spans="1:5" x14ac:dyDescent="0.25">
      <c r="A38" s="10">
        <v>39873</v>
      </c>
      <c r="B38" s="70">
        <v>90.279999000000004</v>
      </c>
      <c r="C38" s="70">
        <v>29.049999</v>
      </c>
      <c r="D38" s="70">
        <v>12.79</v>
      </c>
      <c r="E38" s="70">
        <v>132.86999499999999</v>
      </c>
    </row>
    <row r="39" spans="1:5" x14ac:dyDescent="0.25">
      <c r="A39" s="10">
        <v>39904</v>
      </c>
      <c r="B39" s="70">
        <v>87.269997000000004</v>
      </c>
      <c r="C39" s="70">
        <v>28.629999000000002</v>
      </c>
      <c r="D39" s="70">
        <v>12.21</v>
      </c>
      <c r="E39" s="70">
        <v>132.33000200000001</v>
      </c>
    </row>
    <row r="40" spans="1:5" x14ac:dyDescent="0.25">
      <c r="A40" s="10">
        <v>39934</v>
      </c>
      <c r="B40" s="70">
        <v>96.199996999999996</v>
      </c>
      <c r="C40" s="70">
        <v>36.400002000000001</v>
      </c>
      <c r="D40" s="70">
        <v>15.47</v>
      </c>
      <c r="E40" s="70">
        <v>141.38000500000001</v>
      </c>
    </row>
    <row r="41" spans="1:5" x14ac:dyDescent="0.25">
      <c r="A41" s="10">
        <v>39965</v>
      </c>
      <c r="B41" s="70">
        <v>91.18</v>
      </c>
      <c r="C41" s="70">
        <v>37.93</v>
      </c>
      <c r="D41" s="70">
        <v>13.38</v>
      </c>
      <c r="E41" s="70">
        <v>140.33000200000001</v>
      </c>
    </row>
    <row r="42" spans="1:5" x14ac:dyDescent="0.25">
      <c r="A42" s="10">
        <v>39995</v>
      </c>
      <c r="B42" s="70">
        <v>93.349997999999999</v>
      </c>
      <c r="C42" s="70">
        <v>36.810001</v>
      </c>
      <c r="D42" s="70">
        <v>13.7</v>
      </c>
      <c r="E42" s="70">
        <v>142.470001</v>
      </c>
    </row>
    <row r="43" spans="1:5" x14ac:dyDescent="0.25">
      <c r="A43" s="10">
        <v>40026</v>
      </c>
      <c r="B43" s="70">
        <v>93.400002000000001</v>
      </c>
      <c r="C43" s="70">
        <v>36.049999</v>
      </c>
      <c r="D43" s="70">
        <v>14.62</v>
      </c>
      <c r="E43" s="70">
        <v>143.28999300000001</v>
      </c>
    </row>
    <row r="44" spans="1:5" x14ac:dyDescent="0.25">
      <c r="A44" s="10">
        <v>40057</v>
      </c>
      <c r="B44" s="70">
        <v>98.849997999999999</v>
      </c>
      <c r="C44" s="70">
        <v>36.189999</v>
      </c>
      <c r="D44" s="70">
        <v>16.379999000000002</v>
      </c>
      <c r="E44" s="70">
        <v>146.229996</v>
      </c>
    </row>
    <row r="45" spans="1:5" x14ac:dyDescent="0.25">
      <c r="A45" s="10">
        <v>40087</v>
      </c>
      <c r="B45" s="70">
        <v>102.529999</v>
      </c>
      <c r="C45" s="70">
        <v>39.32</v>
      </c>
      <c r="D45" s="70">
        <v>16.07</v>
      </c>
      <c r="E45" s="70">
        <v>147.020004</v>
      </c>
    </row>
    <row r="46" spans="1:5" x14ac:dyDescent="0.25">
      <c r="A46" s="10">
        <v>40118</v>
      </c>
      <c r="B46" s="70">
        <v>115.639999</v>
      </c>
      <c r="C46" s="70">
        <v>39.150002000000001</v>
      </c>
      <c r="D46" s="70">
        <v>18.149999999999999</v>
      </c>
      <c r="E46" s="70">
        <v>149.91999799999999</v>
      </c>
    </row>
    <row r="47" spans="1:5" x14ac:dyDescent="0.25">
      <c r="A47" s="10">
        <v>40148</v>
      </c>
      <c r="B47" s="70">
        <v>107.30999799999999</v>
      </c>
      <c r="C47" s="70">
        <v>39.279998999999997</v>
      </c>
      <c r="D47" s="70">
        <v>16.540001</v>
      </c>
      <c r="E47" s="70">
        <v>142.91000399999999</v>
      </c>
    </row>
    <row r="48" spans="1:5" x14ac:dyDescent="0.25">
      <c r="A48" s="10">
        <v>40179</v>
      </c>
      <c r="B48" s="70">
        <v>105.959999</v>
      </c>
      <c r="C48" s="70">
        <v>35.639999000000003</v>
      </c>
      <c r="D48" s="70">
        <v>15.9</v>
      </c>
      <c r="E48" s="70">
        <v>138.38999899999999</v>
      </c>
    </row>
    <row r="49" spans="1:5" x14ac:dyDescent="0.25">
      <c r="A49" s="10">
        <v>40210</v>
      </c>
      <c r="B49" s="70">
        <v>109.43</v>
      </c>
      <c r="C49" s="70">
        <v>38.82</v>
      </c>
      <c r="D49" s="70">
        <v>16.07</v>
      </c>
      <c r="E49" s="70">
        <v>135.85000600000001</v>
      </c>
    </row>
    <row r="50" spans="1:5" x14ac:dyDescent="0.25">
      <c r="A50" s="10">
        <v>40238</v>
      </c>
      <c r="B50" s="70">
        <v>108.949997</v>
      </c>
      <c r="C50" s="70">
        <v>40.290000999999997</v>
      </c>
      <c r="D50" s="70">
        <v>17.139999</v>
      </c>
      <c r="E50" s="70">
        <v>134.729996</v>
      </c>
    </row>
    <row r="51" spans="1:5" x14ac:dyDescent="0.25">
      <c r="A51" s="10">
        <v>40269</v>
      </c>
      <c r="B51" s="70">
        <v>115.360001</v>
      </c>
      <c r="C51" s="70">
        <v>41.330002</v>
      </c>
      <c r="D51" s="70">
        <v>18.260000000000002</v>
      </c>
      <c r="E51" s="70">
        <v>132.770004</v>
      </c>
    </row>
    <row r="52" spans="1:5" x14ac:dyDescent="0.25">
      <c r="A52" s="10">
        <v>40299</v>
      </c>
      <c r="B52" s="70">
        <v>118.879997</v>
      </c>
      <c r="C52" s="70">
        <v>34.040000999999997</v>
      </c>
      <c r="D52" s="70">
        <v>18.030000999999999</v>
      </c>
      <c r="E52" s="70">
        <v>122.370003</v>
      </c>
    </row>
    <row r="53" spans="1:5" x14ac:dyDescent="0.25">
      <c r="A53" s="10">
        <v>40330</v>
      </c>
      <c r="B53" s="70">
        <v>121.68</v>
      </c>
      <c r="C53" s="70">
        <v>33.959999000000003</v>
      </c>
      <c r="D53" s="70">
        <v>18.209999</v>
      </c>
      <c r="E53" s="70">
        <v>121.870003</v>
      </c>
    </row>
    <row r="54" spans="1:5" x14ac:dyDescent="0.25">
      <c r="A54" s="10">
        <v>40360</v>
      </c>
      <c r="B54" s="70">
        <v>115.489998</v>
      </c>
      <c r="C54" s="70">
        <v>35.340000000000003</v>
      </c>
      <c r="D54" s="70">
        <v>17.579999999999998</v>
      </c>
      <c r="E54" s="70">
        <v>129.88000500000001</v>
      </c>
    </row>
    <row r="55" spans="1:5" x14ac:dyDescent="0.25">
      <c r="A55" s="10">
        <v>40391</v>
      </c>
      <c r="B55" s="70">
        <v>122.08000199999999</v>
      </c>
      <c r="C55" s="70">
        <v>31.92</v>
      </c>
      <c r="D55" s="70">
        <v>18.93</v>
      </c>
      <c r="E55" s="70">
        <v>126.25</v>
      </c>
    </row>
    <row r="56" spans="1:5" x14ac:dyDescent="0.25">
      <c r="A56" s="10">
        <v>40422</v>
      </c>
      <c r="B56" s="70">
        <v>127.910004</v>
      </c>
      <c r="C56" s="70">
        <v>34.840000000000003</v>
      </c>
      <c r="D56" s="70">
        <v>21.309999000000001</v>
      </c>
      <c r="E56" s="70">
        <v>135.80999800000001</v>
      </c>
    </row>
    <row r="57" spans="1:5" x14ac:dyDescent="0.25">
      <c r="A57" s="10">
        <v>40452</v>
      </c>
      <c r="B57" s="70">
        <v>132.61999499999999</v>
      </c>
      <c r="C57" s="70">
        <v>35.169998</v>
      </c>
      <c r="D57" s="70">
        <v>24.17</v>
      </c>
      <c r="E57" s="70">
        <v>138.69000199999999</v>
      </c>
    </row>
    <row r="58" spans="1:5" x14ac:dyDescent="0.25">
      <c r="A58" s="10">
        <v>40483</v>
      </c>
      <c r="B58" s="70">
        <v>135.41999799999999</v>
      </c>
      <c r="C58" s="70">
        <v>36.040000999999997</v>
      </c>
      <c r="D58" s="70">
        <v>27.440000999999999</v>
      </c>
      <c r="E58" s="70">
        <v>129.300003</v>
      </c>
    </row>
    <row r="59" spans="1:5" x14ac:dyDescent="0.25">
      <c r="A59" s="10">
        <v>40513</v>
      </c>
      <c r="B59" s="70">
        <v>138.720001</v>
      </c>
      <c r="C59" s="70">
        <v>39</v>
      </c>
      <c r="D59" s="70">
        <v>30.18</v>
      </c>
      <c r="E59" s="70">
        <v>133.08999600000001</v>
      </c>
    </row>
    <row r="60" spans="1:5" x14ac:dyDescent="0.25">
      <c r="A60" s="10">
        <v>40544</v>
      </c>
      <c r="B60" s="70">
        <v>129.86999499999999</v>
      </c>
      <c r="C60" s="70">
        <v>38.610000999999997</v>
      </c>
      <c r="D60" s="70">
        <v>27.389999</v>
      </c>
      <c r="E60" s="70">
        <v>136.38000500000001</v>
      </c>
    </row>
    <row r="61" spans="1:5" x14ac:dyDescent="0.25">
      <c r="A61" s="10">
        <v>40575</v>
      </c>
      <c r="B61" s="70">
        <v>137.66000399999999</v>
      </c>
      <c r="C61" s="70">
        <v>39.189999</v>
      </c>
      <c r="D61" s="70">
        <v>33.110000999999997</v>
      </c>
      <c r="E61" s="70">
        <v>137.429993</v>
      </c>
    </row>
    <row r="62" spans="1:5" x14ac:dyDescent="0.25">
      <c r="A62" s="10">
        <v>40603</v>
      </c>
      <c r="B62" s="70">
        <v>139.86000100000001</v>
      </c>
      <c r="C62" s="70">
        <v>42.599997999999999</v>
      </c>
      <c r="D62" s="70">
        <v>36.770000000000003</v>
      </c>
      <c r="E62" s="70">
        <v>141.16000399999999</v>
      </c>
    </row>
    <row r="63" spans="1:5" x14ac:dyDescent="0.25">
      <c r="A63" s="10">
        <v>40634</v>
      </c>
      <c r="B63" s="70">
        <v>152.36999499999999</v>
      </c>
      <c r="C63" s="70">
        <v>45.150002000000001</v>
      </c>
      <c r="D63" s="70">
        <v>46.880001</v>
      </c>
      <c r="E63" s="70">
        <v>147.53999300000001</v>
      </c>
    </row>
    <row r="64" spans="1:5" x14ac:dyDescent="0.25">
      <c r="A64" s="10">
        <v>40664</v>
      </c>
      <c r="B64" s="70">
        <v>149.63999899999999</v>
      </c>
      <c r="C64" s="70">
        <v>40.5</v>
      </c>
      <c r="D64" s="70">
        <v>37.599997999999999</v>
      </c>
      <c r="E64" s="70">
        <v>143.38000500000001</v>
      </c>
    </row>
    <row r="65" spans="1:5" x14ac:dyDescent="0.25">
      <c r="A65" s="10">
        <v>40695</v>
      </c>
      <c r="B65" s="70">
        <v>146</v>
      </c>
      <c r="C65" s="70">
        <v>37.240001999999997</v>
      </c>
      <c r="D65" s="70">
        <v>33.840000000000003</v>
      </c>
      <c r="E65" s="70">
        <v>144.479996</v>
      </c>
    </row>
    <row r="66" spans="1:5" x14ac:dyDescent="0.25">
      <c r="A66" s="10">
        <v>40725</v>
      </c>
      <c r="B66" s="70">
        <v>158.28999300000001</v>
      </c>
      <c r="C66" s="70">
        <v>37.419998</v>
      </c>
      <c r="D66" s="70">
        <v>38.849997999999999</v>
      </c>
      <c r="E66" s="70">
        <v>143.13999899999999</v>
      </c>
    </row>
    <row r="67" spans="1:5" x14ac:dyDescent="0.25">
      <c r="A67" s="10">
        <v>40756</v>
      </c>
      <c r="B67" s="70">
        <v>177.720001</v>
      </c>
      <c r="C67" s="70">
        <v>34.509998000000003</v>
      </c>
      <c r="D67" s="70">
        <v>40.450001</v>
      </c>
      <c r="E67" s="70">
        <v>143.11999499999999</v>
      </c>
    </row>
    <row r="68" spans="1:5" x14ac:dyDescent="0.25">
      <c r="A68" s="10">
        <v>40787</v>
      </c>
      <c r="B68" s="70">
        <v>158.05999800000001</v>
      </c>
      <c r="C68" s="70">
        <v>30.49</v>
      </c>
      <c r="D68" s="70">
        <v>28.91</v>
      </c>
      <c r="E68" s="70">
        <v>133.470001</v>
      </c>
    </row>
    <row r="69" spans="1:5" x14ac:dyDescent="0.25">
      <c r="A69" s="10">
        <v>40817</v>
      </c>
      <c r="B69" s="70">
        <v>167.33999600000001</v>
      </c>
      <c r="C69" s="70">
        <v>35.740001999999997</v>
      </c>
      <c r="D69" s="70">
        <v>33.439999</v>
      </c>
      <c r="E69" s="70">
        <v>137.86999499999999</v>
      </c>
    </row>
    <row r="70" spans="1:5" x14ac:dyDescent="0.25">
      <c r="A70" s="10">
        <v>40848</v>
      </c>
      <c r="B70" s="70">
        <v>170.13000500000001</v>
      </c>
      <c r="C70" s="70">
        <v>38.779998999999997</v>
      </c>
      <c r="D70" s="70">
        <v>32</v>
      </c>
      <c r="E70" s="70">
        <v>133.85000600000001</v>
      </c>
    </row>
    <row r="71" spans="1:5" x14ac:dyDescent="0.25">
      <c r="A71" s="10">
        <v>40878</v>
      </c>
      <c r="B71" s="70">
        <v>151.990005</v>
      </c>
      <c r="C71" s="70">
        <v>38.110000999999997</v>
      </c>
      <c r="D71" s="70">
        <v>26.940000999999999</v>
      </c>
      <c r="E71" s="70">
        <v>128.91999799999999</v>
      </c>
    </row>
    <row r="72" spans="1:5" x14ac:dyDescent="0.25">
      <c r="A72" s="10">
        <v>40909</v>
      </c>
      <c r="B72" s="70">
        <v>169.30999800000001</v>
      </c>
      <c r="C72" s="70">
        <v>37.82</v>
      </c>
      <c r="D72" s="70">
        <v>32.279998999999997</v>
      </c>
      <c r="E72" s="70">
        <v>130.270004</v>
      </c>
    </row>
    <row r="73" spans="1:5" x14ac:dyDescent="0.25">
      <c r="A73" s="10">
        <v>40940</v>
      </c>
      <c r="B73" s="70">
        <v>164.28999300000001</v>
      </c>
      <c r="C73" s="70">
        <v>40.919998</v>
      </c>
      <c r="D73" s="70">
        <v>33.549999</v>
      </c>
      <c r="E73" s="70">
        <v>132.61999499999999</v>
      </c>
    </row>
    <row r="74" spans="1:5" x14ac:dyDescent="0.25">
      <c r="A74" s="10">
        <v>40969</v>
      </c>
      <c r="B74" s="70">
        <v>162.11999499999999</v>
      </c>
      <c r="C74" s="70">
        <v>39.229999999999997</v>
      </c>
      <c r="D74" s="70">
        <v>31.379999000000002</v>
      </c>
      <c r="E74" s="70">
        <v>132.720001</v>
      </c>
    </row>
    <row r="75" spans="1:5" x14ac:dyDescent="0.25">
      <c r="A75" s="10">
        <v>41000</v>
      </c>
      <c r="B75" s="70">
        <v>161.88000500000001</v>
      </c>
      <c r="C75" s="70">
        <v>39.68</v>
      </c>
      <c r="D75" s="70">
        <v>30.110001</v>
      </c>
      <c r="E75" s="70">
        <v>131.71000699999999</v>
      </c>
    </row>
    <row r="76" spans="1:5" x14ac:dyDescent="0.25">
      <c r="A76" s="10">
        <v>41030</v>
      </c>
      <c r="B76" s="70">
        <v>151.61999499999999</v>
      </c>
      <c r="C76" s="70">
        <v>32.610000999999997</v>
      </c>
      <c r="D76" s="70">
        <v>26.959999</v>
      </c>
      <c r="E76" s="70">
        <v>123.029999</v>
      </c>
    </row>
    <row r="77" spans="1:5" x14ac:dyDescent="0.25">
      <c r="A77" s="10">
        <v>41061</v>
      </c>
      <c r="B77" s="70">
        <v>155.19000199999999</v>
      </c>
      <c r="C77" s="70">
        <v>31.83</v>
      </c>
      <c r="D77" s="70">
        <v>26.65</v>
      </c>
      <c r="E77" s="70">
        <v>125.879997</v>
      </c>
    </row>
    <row r="78" spans="1:5" x14ac:dyDescent="0.25">
      <c r="A78" s="10">
        <v>41091</v>
      </c>
      <c r="B78" s="70">
        <v>156.490005</v>
      </c>
      <c r="C78" s="70">
        <v>32.68</v>
      </c>
      <c r="D78" s="70">
        <v>27.120000999999998</v>
      </c>
      <c r="E78" s="70">
        <v>122.300003</v>
      </c>
    </row>
    <row r="79" spans="1:5" x14ac:dyDescent="0.25">
      <c r="A79" s="10">
        <v>41122</v>
      </c>
      <c r="B79" s="70">
        <v>164.220001</v>
      </c>
      <c r="C79" s="70">
        <v>35.889999000000003</v>
      </c>
      <c r="D79" s="70">
        <v>30.790001</v>
      </c>
      <c r="E79" s="70">
        <v>124.980003</v>
      </c>
    </row>
    <row r="80" spans="1:5" x14ac:dyDescent="0.25">
      <c r="A80" s="10">
        <v>41153</v>
      </c>
      <c r="B80" s="70">
        <v>171.88999899999999</v>
      </c>
      <c r="C80" s="70">
        <v>34.119999</v>
      </c>
      <c r="D80" s="70">
        <v>33.479999999999997</v>
      </c>
      <c r="E80" s="70">
        <v>127.69000200000001</v>
      </c>
    </row>
    <row r="81" spans="1:5" x14ac:dyDescent="0.25">
      <c r="A81" s="10">
        <v>41183</v>
      </c>
      <c r="B81" s="70">
        <v>166.83000200000001</v>
      </c>
      <c r="C81" s="70">
        <v>31.780000999999999</v>
      </c>
      <c r="D81" s="70">
        <v>31.27</v>
      </c>
      <c r="E81" s="70">
        <v>128.699997</v>
      </c>
    </row>
    <row r="82" spans="1:5" x14ac:dyDescent="0.25">
      <c r="A82" s="10">
        <v>41214</v>
      </c>
      <c r="B82" s="70">
        <v>166.050003</v>
      </c>
      <c r="C82" s="70">
        <v>32.560001</v>
      </c>
      <c r="D82" s="70">
        <v>32.360000999999997</v>
      </c>
      <c r="E82" s="70">
        <v>129.08999600000001</v>
      </c>
    </row>
    <row r="83" spans="1:5" x14ac:dyDescent="0.25">
      <c r="A83" s="10">
        <v>41244</v>
      </c>
      <c r="B83" s="70">
        <v>162.020004</v>
      </c>
      <c r="C83" s="70">
        <v>33.369999</v>
      </c>
      <c r="D83" s="70">
        <v>29.370000999999998</v>
      </c>
      <c r="E83" s="70">
        <v>130.96000699999999</v>
      </c>
    </row>
    <row r="84" spans="1:5" x14ac:dyDescent="0.25">
      <c r="A84" s="10">
        <v>41275</v>
      </c>
      <c r="B84" s="70">
        <v>161.199997</v>
      </c>
      <c r="C84" s="70">
        <v>35.279998999999997</v>
      </c>
      <c r="D84" s="70">
        <v>30.440000999999999</v>
      </c>
      <c r="E84" s="70">
        <v>134.720001</v>
      </c>
    </row>
    <row r="85" spans="1:5" x14ac:dyDescent="0.25">
      <c r="A85" s="10">
        <v>41306</v>
      </c>
      <c r="B85" s="70">
        <v>153</v>
      </c>
      <c r="C85" s="70">
        <v>33.060001</v>
      </c>
      <c r="D85" s="70">
        <v>27.540001</v>
      </c>
      <c r="E85" s="70">
        <v>129.490005</v>
      </c>
    </row>
    <row r="86" spans="1:5" x14ac:dyDescent="0.25">
      <c r="A86" s="10">
        <v>41334</v>
      </c>
      <c r="B86" s="70">
        <v>154.449997</v>
      </c>
      <c r="C86" s="70">
        <v>34.75</v>
      </c>
      <c r="D86" s="70">
        <v>27.42</v>
      </c>
      <c r="E86" s="70">
        <v>127.089996</v>
      </c>
    </row>
    <row r="87" spans="1:5" x14ac:dyDescent="0.25">
      <c r="A87" s="10">
        <v>41365</v>
      </c>
      <c r="B87" s="70">
        <v>142.770004</v>
      </c>
      <c r="C87" s="70">
        <v>33.159999999999997</v>
      </c>
      <c r="D87" s="70">
        <v>23.459999</v>
      </c>
      <c r="E87" s="70">
        <v>130.529999</v>
      </c>
    </row>
    <row r="88" spans="1:5" x14ac:dyDescent="0.25">
      <c r="A88" s="10">
        <v>41395</v>
      </c>
      <c r="B88" s="70">
        <v>133.91999799999999</v>
      </c>
      <c r="C88" s="70">
        <v>32.610000999999997</v>
      </c>
      <c r="D88" s="70">
        <v>21.440000999999999</v>
      </c>
      <c r="E88" s="70">
        <v>128.779999</v>
      </c>
    </row>
    <row r="89" spans="1:5" x14ac:dyDescent="0.25">
      <c r="A89" s="10">
        <v>41426</v>
      </c>
      <c r="B89" s="70">
        <v>119.110001</v>
      </c>
      <c r="C89" s="70">
        <v>34.18</v>
      </c>
      <c r="D89" s="70">
        <v>18.969999000000001</v>
      </c>
      <c r="E89" s="70">
        <v>128.929993</v>
      </c>
    </row>
    <row r="90" spans="1:5" x14ac:dyDescent="0.25">
      <c r="A90" s="10">
        <v>41456</v>
      </c>
      <c r="B90" s="70">
        <v>127.959999</v>
      </c>
      <c r="C90" s="70">
        <v>37.360000999999997</v>
      </c>
      <c r="D90" s="70">
        <v>19.139999</v>
      </c>
      <c r="E90" s="70">
        <v>131.740005</v>
      </c>
    </row>
    <row r="91" spans="1:5" x14ac:dyDescent="0.25">
      <c r="A91" s="10">
        <v>41487</v>
      </c>
      <c r="B91" s="70">
        <v>134.61999499999999</v>
      </c>
      <c r="C91" s="70">
        <v>38.479999999999997</v>
      </c>
      <c r="D91" s="70">
        <v>22.6</v>
      </c>
      <c r="E91" s="70">
        <v>130.83999600000001</v>
      </c>
    </row>
    <row r="92" spans="1:5" x14ac:dyDescent="0.25">
      <c r="A92" s="10">
        <v>41518</v>
      </c>
      <c r="B92" s="70">
        <v>128.179993</v>
      </c>
      <c r="C92" s="70">
        <v>36.849997999999999</v>
      </c>
      <c r="D92" s="70">
        <v>20.9</v>
      </c>
      <c r="E92" s="70">
        <v>133.85000600000001</v>
      </c>
    </row>
    <row r="93" spans="1:5" x14ac:dyDescent="0.25">
      <c r="A93" s="10">
        <v>41548</v>
      </c>
      <c r="B93" s="70">
        <v>127.739998</v>
      </c>
      <c r="C93" s="70">
        <v>34.689999</v>
      </c>
      <c r="D93" s="70">
        <v>21.1</v>
      </c>
      <c r="E93" s="70">
        <v>134.28999300000001</v>
      </c>
    </row>
    <row r="94" spans="1:5" x14ac:dyDescent="0.25">
      <c r="A94" s="10">
        <v>41579</v>
      </c>
      <c r="B94" s="70">
        <v>120.699997</v>
      </c>
      <c r="C94" s="70">
        <v>33.459999000000003</v>
      </c>
      <c r="D94" s="70">
        <v>19.239999999999998</v>
      </c>
      <c r="E94" s="70">
        <v>134.33000200000001</v>
      </c>
    </row>
    <row r="95" spans="1:5" x14ac:dyDescent="0.25">
      <c r="A95" s="10">
        <v>41609</v>
      </c>
      <c r="B95" s="70">
        <v>116.120003</v>
      </c>
      <c r="C95" s="70">
        <v>35.32</v>
      </c>
      <c r="D95" s="70">
        <v>18.709999</v>
      </c>
      <c r="E95" s="70">
        <v>135.990005</v>
      </c>
    </row>
    <row r="96" spans="1:5" x14ac:dyDescent="0.25">
      <c r="A96" s="10">
        <v>41640</v>
      </c>
      <c r="B96" s="70">
        <v>120.089996</v>
      </c>
      <c r="C96" s="70">
        <v>34.799999</v>
      </c>
      <c r="D96" s="70">
        <v>18.450001</v>
      </c>
      <c r="E96" s="70">
        <v>133.28999300000001</v>
      </c>
    </row>
    <row r="97" spans="1:5" x14ac:dyDescent="0.25">
      <c r="A97" s="10">
        <v>41671</v>
      </c>
      <c r="B97" s="70">
        <v>127.620003</v>
      </c>
      <c r="C97" s="70">
        <v>36.740001999999997</v>
      </c>
      <c r="D97" s="70">
        <v>20.350000000000001</v>
      </c>
      <c r="E97" s="70">
        <v>136.35000600000001</v>
      </c>
    </row>
    <row r="98" spans="1:5" x14ac:dyDescent="0.25">
      <c r="A98" s="10">
        <v>41699</v>
      </c>
      <c r="B98" s="70">
        <v>123.610001</v>
      </c>
      <c r="C98" s="70">
        <v>36.590000000000003</v>
      </c>
      <c r="D98" s="70">
        <v>19.040001</v>
      </c>
      <c r="E98" s="70">
        <v>136.029999</v>
      </c>
    </row>
    <row r="99" spans="1:5" x14ac:dyDescent="0.25">
      <c r="A99" s="10">
        <v>41730</v>
      </c>
      <c r="B99" s="70">
        <v>124.220001</v>
      </c>
      <c r="C99" s="70">
        <v>36.32</v>
      </c>
      <c r="D99" s="70">
        <v>18.459999</v>
      </c>
      <c r="E99" s="70">
        <v>136.94000199999999</v>
      </c>
    </row>
    <row r="100" spans="1:5" x14ac:dyDescent="0.25">
      <c r="A100" s="10">
        <v>41760</v>
      </c>
      <c r="B100" s="70">
        <v>120.43</v>
      </c>
      <c r="C100" s="70">
        <v>37.68</v>
      </c>
      <c r="D100" s="70">
        <v>18.079999999999998</v>
      </c>
      <c r="E100" s="70">
        <v>134.520004</v>
      </c>
    </row>
    <row r="101" spans="1:5" x14ac:dyDescent="0.25">
      <c r="A101" s="10">
        <v>41791</v>
      </c>
      <c r="B101" s="70">
        <v>128.03999300000001</v>
      </c>
      <c r="C101" s="70">
        <v>38.880001</v>
      </c>
      <c r="D101" s="70">
        <v>20.25</v>
      </c>
      <c r="E101" s="70">
        <v>135.11999499999999</v>
      </c>
    </row>
    <row r="102" spans="1:5" x14ac:dyDescent="0.25">
      <c r="A102" s="10">
        <v>41821</v>
      </c>
      <c r="B102" s="70">
        <v>123.389999</v>
      </c>
      <c r="C102" s="70">
        <v>36.32</v>
      </c>
      <c r="D102" s="70">
        <v>19.579999999999998</v>
      </c>
      <c r="E102" s="70">
        <v>132.08999600000001</v>
      </c>
    </row>
    <row r="103" spans="1:5" x14ac:dyDescent="0.25">
      <c r="A103" s="10">
        <v>41852</v>
      </c>
      <c r="B103" s="70">
        <v>123.860001</v>
      </c>
      <c r="C103" s="70">
        <v>35.759998000000003</v>
      </c>
      <c r="D103" s="70">
        <v>18.709999</v>
      </c>
      <c r="E103" s="70">
        <v>129.53999300000001</v>
      </c>
    </row>
    <row r="104" spans="1:5" x14ac:dyDescent="0.25">
      <c r="A104" s="10">
        <v>41883</v>
      </c>
      <c r="B104" s="70">
        <v>116.209999</v>
      </c>
      <c r="C104" s="70">
        <v>34.409999999999997</v>
      </c>
      <c r="D104" s="70">
        <v>16.350000000000001</v>
      </c>
      <c r="E104" s="70">
        <v>124.480003</v>
      </c>
    </row>
    <row r="105" spans="1:5" x14ac:dyDescent="0.25">
      <c r="A105" s="10">
        <v>41913</v>
      </c>
      <c r="B105" s="70">
        <v>112.660004</v>
      </c>
      <c r="C105" s="70">
        <v>30.629999000000002</v>
      </c>
      <c r="D105" s="70">
        <v>15.5</v>
      </c>
      <c r="E105" s="70">
        <v>123.489998</v>
      </c>
    </row>
    <row r="106" spans="1:5" x14ac:dyDescent="0.25">
      <c r="A106" s="10">
        <v>41944</v>
      </c>
      <c r="B106" s="70">
        <v>112.110001</v>
      </c>
      <c r="C106" s="70">
        <v>25.58</v>
      </c>
      <c r="D106" s="70">
        <v>14.83</v>
      </c>
      <c r="E106" s="70">
        <v>122.459999</v>
      </c>
    </row>
    <row r="107" spans="1:5" x14ac:dyDescent="0.25">
      <c r="A107" s="10">
        <v>41974</v>
      </c>
      <c r="B107" s="70">
        <v>113.58000199999999</v>
      </c>
      <c r="C107" s="70">
        <v>20.360001</v>
      </c>
      <c r="D107" s="70">
        <v>15.06</v>
      </c>
      <c r="E107" s="70">
        <v>119.139999</v>
      </c>
    </row>
    <row r="108" spans="1:5" x14ac:dyDescent="0.25">
      <c r="A108" s="10">
        <v>42005</v>
      </c>
      <c r="B108" s="70">
        <v>123.449997</v>
      </c>
      <c r="C108" s="70">
        <v>17.82</v>
      </c>
      <c r="D108" s="70">
        <v>16.540001</v>
      </c>
      <c r="E108" s="70">
        <v>111.220001</v>
      </c>
    </row>
    <row r="109" spans="1:5" x14ac:dyDescent="0.25">
      <c r="A109" s="10">
        <v>42036</v>
      </c>
      <c r="B109" s="70">
        <v>116.160004</v>
      </c>
      <c r="C109" s="70">
        <v>18.100000000000001</v>
      </c>
      <c r="D109" s="70">
        <v>15.87</v>
      </c>
      <c r="E109" s="70">
        <v>110.120003</v>
      </c>
    </row>
    <row r="110" spans="1:5" x14ac:dyDescent="0.25">
      <c r="A110" s="10">
        <v>42064</v>
      </c>
      <c r="B110" s="70">
        <v>113.660004</v>
      </c>
      <c r="C110" s="70">
        <v>16.84</v>
      </c>
      <c r="D110" s="70">
        <v>15.93</v>
      </c>
      <c r="E110" s="70">
        <v>105.709999</v>
      </c>
    </row>
    <row r="111" spans="1:5" x14ac:dyDescent="0.25">
      <c r="A111" s="10">
        <v>42095</v>
      </c>
      <c r="B111" s="70">
        <v>113.470001</v>
      </c>
      <c r="C111" s="70">
        <v>20.51</v>
      </c>
      <c r="D111" s="70">
        <v>15.43</v>
      </c>
      <c r="E111" s="70">
        <v>110.370003</v>
      </c>
    </row>
    <row r="112" spans="1:5" x14ac:dyDescent="0.25">
      <c r="A112" s="10">
        <v>42125</v>
      </c>
      <c r="B112" s="70">
        <v>114.099998</v>
      </c>
      <c r="C112" s="70">
        <v>20.309999000000001</v>
      </c>
      <c r="D112" s="70">
        <v>15.99</v>
      </c>
      <c r="E112" s="70">
        <v>107.910004</v>
      </c>
    </row>
    <row r="113" spans="1:5" x14ac:dyDescent="0.25">
      <c r="A113" s="10">
        <v>42156</v>
      </c>
      <c r="B113" s="70">
        <v>112.370003</v>
      </c>
      <c r="C113" s="70">
        <v>19.879999000000002</v>
      </c>
      <c r="D113" s="70">
        <v>15.03</v>
      </c>
      <c r="E113" s="70">
        <v>109.459999</v>
      </c>
    </row>
    <row r="114" spans="1:5" x14ac:dyDescent="0.25">
      <c r="A114" s="10">
        <v>42186</v>
      </c>
      <c r="B114" s="70">
        <v>104.93</v>
      </c>
      <c r="C114" s="70">
        <v>15.59</v>
      </c>
      <c r="D114" s="70">
        <v>14.08</v>
      </c>
      <c r="E114" s="70">
        <v>107.790001</v>
      </c>
    </row>
    <row r="115" spans="1:5" x14ac:dyDescent="0.25">
      <c r="A115" s="10">
        <v>42217</v>
      </c>
      <c r="B115" s="70">
        <v>107.730003</v>
      </c>
      <c r="C115" s="70">
        <v>15.89</v>
      </c>
      <c r="D115" s="70">
        <v>13.99</v>
      </c>
      <c r="E115" s="70">
        <v>110.050003</v>
      </c>
    </row>
    <row r="116" spans="1:5" x14ac:dyDescent="0.25">
      <c r="A116" s="10">
        <v>42248</v>
      </c>
      <c r="B116" s="70">
        <v>106.860001</v>
      </c>
      <c r="C116" s="70">
        <v>14.68</v>
      </c>
      <c r="D116" s="70">
        <v>13.87</v>
      </c>
      <c r="E116" s="70">
        <v>109.58000199999999</v>
      </c>
    </row>
    <row r="117" spans="1:5" x14ac:dyDescent="0.25">
      <c r="A117" s="10">
        <v>42278</v>
      </c>
      <c r="B117" s="70">
        <v>109.300003</v>
      </c>
      <c r="C117" s="70">
        <v>14.81</v>
      </c>
      <c r="D117" s="70">
        <v>14.8</v>
      </c>
      <c r="E117" s="70">
        <v>107.760002</v>
      </c>
    </row>
    <row r="118" spans="1:5" x14ac:dyDescent="0.25">
      <c r="A118" s="10">
        <v>42309</v>
      </c>
      <c r="B118" s="70">
        <v>101.91999800000001</v>
      </c>
      <c r="C118" s="70">
        <v>12.93</v>
      </c>
      <c r="D118" s="70">
        <v>13.44</v>
      </c>
      <c r="E118" s="70">
        <v>103.489998</v>
      </c>
    </row>
    <row r="119" spans="1:5" x14ac:dyDescent="0.25">
      <c r="A119" s="10">
        <v>42339</v>
      </c>
      <c r="B119" s="70">
        <v>101.459999</v>
      </c>
      <c r="C119" s="70">
        <v>11</v>
      </c>
      <c r="D119" s="70">
        <v>13.19</v>
      </c>
      <c r="E119" s="70">
        <v>106.400002</v>
      </c>
    </row>
    <row r="120" spans="1:5" x14ac:dyDescent="0.25">
      <c r="A120" s="10">
        <v>42370</v>
      </c>
      <c r="B120" s="70">
        <v>106.949997</v>
      </c>
      <c r="C120" s="70">
        <v>9.65</v>
      </c>
      <c r="D120" s="70">
        <v>13.59</v>
      </c>
      <c r="E120" s="70">
        <v>105.970001</v>
      </c>
    </row>
    <row r="121" spans="1:5" x14ac:dyDescent="0.25">
      <c r="A121" s="10">
        <v>42401</v>
      </c>
      <c r="B121" s="70">
        <v>118.639999</v>
      </c>
      <c r="C121" s="70">
        <v>9</v>
      </c>
      <c r="D121" s="70">
        <v>14.2</v>
      </c>
      <c r="E121" s="70">
        <v>106.370003</v>
      </c>
    </row>
    <row r="122" spans="1:5" x14ac:dyDescent="0.25">
      <c r="A122" s="10">
        <v>42430</v>
      </c>
      <c r="B122" s="70">
        <v>117.639999</v>
      </c>
      <c r="C122" s="70">
        <v>9.6999999999999993</v>
      </c>
      <c r="D122" s="70">
        <v>14.68</v>
      </c>
      <c r="E122" s="70">
        <v>111.18</v>
      </c>
    </row>
    <row r="123" spans="1:5" x14ac:dyDescent="0.25">
      <c r="A123" s="10">
        <v>42461</v>
      </c>
      <c r="B123" s="70">
        <v>123.650002</v>
      </c>
      <c r="C123" s="70">
        <v>11.3</v>
      </c>
      <c r="D123" s="70">
        <v>16.98</v>
      </c>
      <c r="E123" s="70">
        <v>111.839996</v>
      </c>
    </row>
    <row r="124" spans="1:5" x14ac:dyDescent="0.25">
      <c r="A124" s="10">
        <v>42491</v>
      </c>
      <c r="B124" s="70">
        <v>116.05999799999999</v>
      </c>
      <c r="C124" s="70">
        <v>11.87</v>
      </c>
      <c r="D124" s="70">
        <v>15.19</v>
      </c>
      <c r="E124" s="70">
        <v>108.589996</v>
      </c>
    </row>
    <row r="125" spans="1:5" x14ac:dyDescent="0.25">
      <c r="A125" s="10">
        <v>42522</v>
      </c>
      <c r="B125" s="70">
        <v>126.470001</v>
      </c>
      <c r="C125" s="70">
        <v>11.57</v>
      </c>
      <c r="D125" s="70">
        <v>17.860001</v>
      </c>
      <c r="E125" s="70">
        <v>108.16999800000001</v>
      </c>
    </row>
    <row r="126" spans="1:5" x14ac:dyDescent="0.25">
      <c r="A126" s="10">
        <v>42552</v>
      </c>
      <c r="B126" s="70">
        <v>128.979996</v>
      </c>
      <c r="C126" s="70">
        <v>9.76</v>
      </c>
      <c r="D126" s="70">
        <v>19.350000000000001</v>
      </c>
      <c r="E126" s="70">
        <v>108.959999</v>
      </c>
    </row>
    <row r="127" spans="1:5" x14ac:dyDescent="0.25">
      <c r="A127" s="10">
        <v>42583</v>
      </c>
      <c r="B127" s="70">
        <v>124.779999</v>
      </c>
      <c r="C127" s="70">
        <v>10.36</v>
      </c>
      <c r="D127" s="70">
        <v>17.719999000000001</v>
      </c>
      <c r="E127" s="70">
        <v>108.650002</v>
      </c>
    </row>
    <row r="128" spans="1:5" x14ac:dyDescent="0.25">
      <c r="A128" s="10">
        <v>42614</v>
      </c>
      <c r="B128" s="70">
        <v>125.639999</v>
      </c>
      <c r="C128" s="70">
        <v>10.93</v>
      </c>
      <c r="D128" s="70">
        <v>18.200001</v>
      </c>
      <c r="E128" s="70">
        <v>109.349998</v>
      </c>
    </row>
    <row r="129" spans="1:5" x14ac:dyDescent="0.25">
      <c r="A129" s="10">
        <v>42644</v>
      </c>
      <c r="B129" s="70">
        <v>121.94000200000001</v>
      </c>
      <c r="C129" s="70">
        <v>10.53</v>
      </c>
      <c r="D129" s="70">
        <v>16.969999000000001</v>
      </c>
      <c r="E129" s="70">
        <v>106.75</v>
      </c>
    </row>
    <row r="130" spans="1:5" x14ac:dyDescent="0.25">
      <c r="A130" s="10">
        <v>42675</v>
      </c>
      <c r="B130" s="70">
        <v>111.75</v>
      </c>
      <c r="C130" s="70">
        <v>10.93</v>
      </c>
      <c r="D130" s="70">
        <v>15.66</v>
      </c>
      <c r="E130" s="70">
        <v>102.980003</v>
      </c>
    </row>
    <row r="131" spans="1:5" x14ac:dyDescent="0.25">
      <c r="A131" s="10">
        <v>42705</v>
      </c>
      <c r="B131" s="70">
        <v>109.610001</v>
      </c>
      <c r="C131" s="70">
        <v>11.72</v>
      </c>
      <c r="D131" s="70">
        <v>15.97</v>
      </c>
      <c r="E131" s="70">
        <v>102.260002</v>
      </c>
    </row>
    <row r="132" spans="1:5" x14ac:dyDescent="0.25">
      <c r="A132" s="10">
        <v>42736</v>
      </c>
      <c r="B132" s="70">
        <v>115.550003</v>
      </c>
      <c r="C132" s="70">
        <v>11.32</v>
      </c>
      <c r="D132" s="70">
        <v>16.629999000000002</v>
      </c>
      <c r="E132" s="70">
        <v>104.80999799999999</v>
      </c>
    </row>
    <row r="133" spans="1:5" x14ac:dyDescent="0.25">
      <c r="A133" s="10">
        <v>42767</v>
      </c>
      <c r="B133" s="70">
        <v>119.230003</v>
      </c>
      <c r="C133" s="70">
        <v>11.45</v>
      </c>
      <c r="D133" s="70">
        <v>17.370000999999998</v>
      </c>
      <c r="E133" s="70">
        <v>102.779999</v>
      </c>
    </row>
    <row r="134" spans="1:5" x14ac:dyDescent="0.25">
      <c r="A134" s="10">
        <v>42795</v>
      </c>
      <c r="B134" s="70">
        <v>118.720001</v>
      </c>
      <c r="C134" s="70">
        <v>10.64</v>
      </c>
      <c r="D134" s="70">
        <v>17.25</v>
      </c>
      <c r="E134" s="70">
        <v>103.410004</v>
      </c>
    </row>
    <row r="135" spans="1:5" x14ac:dyDescent="0.25">
      <c r="A135" s="10">
        <v>42826</v>
      </c>
      <c r="B135" s="70">
        <v>120.769997</v>
      </c>
      <c r="C135" s="70">
        <v>10.24</v>
      </c>
      <c r="D135" s="70">
        <v>16.299999</v>
      </c>
      <c r="E135" s="70">
        <v>105.519997</v>
      </c>
    </row>
    <row r="136" spans="1:5" x14ac:dyDescent="0.25">
      <c r="A136" s="10">
        <v>42856</v>
      </c>
      <c r="B136" s="70">
        <v>120.620003</v>
      </c>
      <c r="C136" s="70">
        <v>9.9600000000000009</v>
      </c>
      <c r="D136" s="70">
        <v>16.389999</v>
      </c>
      <c r="E136" s="70">
        <v>108.769997</v>
      </c>
    </row>
    <row r="137" spans="1:5" x14ac:dyDescent="0.25">
      <c r="A137" s="10">
        <v>42887</v>
      </c>
      <c r="B137" s="70">
        <v>118.019997</v>
      </c>
      <c r="C137" s="70">
        <v>9.5</v>
      </c>
      <c r="D137" s="70">
        <v>15.71</v>
      </c>
      <c r="E137" s="70">
        <v>110.480003</v>
      </c>
    </row>
    <row r="138" spans="1:5" x14ac:dyDescent="0.25">
      <c r="A138" s="10">
        <v>42917</v>
      </c>
      <c r="B138" s="70">
        <v>120.75</v>
      </c>
      <c r="C138" s="70">
        <v>10.28</v>
      </c>
      <c r="D138" s="70">
        <v>15.9</v>
      </c>
      <c r="E138" s="70">
        <v>114.449997</v>
      </c>
    </row>
    <row r="139" spans="1:5" x14ac:dyDescent="0.25">
      <c r="A139" s="10">
        <v>42948</v>
      </c>
      <c r="B139" s="70">
        <v>125.82</v>
      </c>
      <c r="C139" s="70">
        <v>9.6300000000000008</v>
      </c>
      <c r="D139" s="70">
        <v>16.649999999999999</v>
      </c>
      <c r="E139" s="70">
        <v>115.029999</v>
      </c>
    </row>
    <row r="140" spans="1:5" x14ac:dyDescent="0.25">
      <c r="A140" s="10">
        <v>42979</v>
      </c>
      <c r="B140" s="70">
        <v>121.58000199999999</v>
      </c>
      <c r="C140" s="70">
        <v>10.43</v>
      </c>
      <c r="D140" s="70">
        <v>15.74</v>
      </c>
      <c r="E140" s="70">
        <v>114.099998</v>
      </c>
    </row>
    <row r="141" spans="1:5" x14ac:dyDescent="0.25">
      <c r="A141" s="10">
        <v>43009</v>
      </c>
      <c r="B141" s="70">
        <v>120.66999800000001</v>
      </c>
      <c r="C141" s="70">
        <v>10.93</v>
      </c>
      <c r="D141" s="70">
        <v>15.79</v>
      </c>
      <c r="E141" s="70">
        <v>112.379997</v>
      </c>
    </row>
    <row r="142" spans="1:5" x14ac:dyDescent="0.25">
      <c r="A142" s="10">
        <v>43040</v>
      </c>
      <c r="B142" s="70">
        <v>121.099998</v>
      </c>
      <c r="C142" s="70">
        <v>11.47</v>
      </c>
      <c r="D142" s="70">
        <v>15.51</v>
      </c>
      <c r="E142" s="70">
        <v>114.730003</v>
      </c>
    </row>
    <row r="143" spans="1:5" x14ac:dyDescent="0.25">
      <c r="A143" s="10">
        <v>43070</v>
      </c>
      <c r="B143" s="70">
        <v>123.650002</v>
      </c>
      <c r="C143" s="70">
        <v>12.01</v>
      </c>
      <c r="D143" s="70">
        <v>15.99</v>
      </c>
      <c r="E143" s="70">
        <v>115.610001</v>
      </c>
    </row>
    <row r="144" spans="1:5" x14ac:dyDescent="0.25">
      <c r="A144" s="10">
        <v>43101</v>
      </c>
      <c r="B144" s="70">
        <v>127.650002</v>
      </c>
      <c r="C144" s="70">
        <v>12.98</v>
      </c>
      <c r="D144" s="70">
        <v>16.350000000000001</v>
      </c>
      <c r="E144" s="70">
        <v>119.58000199999999</v>
      </c>
    </row>
    <row r="145" spans="1:5" x14ac:dyDescent="0.25">
      <c r="A145" s="10">
        <v>43132</v>
      </c>
      <c r="B145" s="70">
        <v>125</v>
      </c>
      <c r="C145" s="70">
        <v>12.37</v>
      </c>
      <c r="D145" s="70">
        <v>15.46</v>
      </c>
      <c r="E145" s="70">
        <v>117.410004</v>
      </c>
    </row>
    <row r="146" spans="1:5" x14ac:dyDescent="0.25">
      <c r="A146" s="10">
        <v>43160</v>
      </c>
      <c r="B146" s="70">
        <v>127.610001</v>
      </c>
      <c r="C146" s="70">
        <v>13.28</v>
      </c>
      <c r="D146" s="70">
        <v>15.58</v>
      </c>
      <c r="E146" s="70">
        <v>118.910004</v>
      </c>
    </row>
    <row r="147" spans="1:5" x14ac:dyDescent="0.25">
      <c r="B147" s="7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57"/>
  <sheetViews>
    <sheetView tabSelected="1" zoomScale="90" zoomScaleNormal="90" workbookViewId="0">
      <selection activeCell="E9" sqref="E9"/>
    </sheetView>
  </sheetViews>
  <sheetFormatPr defaultRowHeight="15" x14ac:dyDescent="0.25"/>
  <cols>
    <col min="1" max="1" width="13" style="40" customWidth="1"/>
    <col min="2" max="2" width="13.140625" style="40" customWidth="1"/>
    <col min="3" max="8" width="9.140625" style="40"/>
    <col min="9" max="9" width="17.85546875" style="40" customWidth="1"/>
    <col min="10" max="10" width="13.28515625" style="40" bestFit="1" customWidth="1"/>
    <col min="11" max="16384" width="9.140625" style="40"/>
  </cols>
  <sheetData>
    <row r="1" spans="1:29" x14ac:dyDescent="0.25">
      <c r="A1" s="65"/>
      <c r="B1" s="66"/>
      <c r="L1" s="98" t="s">
        <v>111</v>
      </c>
      <c r="V1" s="98" t="s">
        <v>144</v>
      </c>
    </row>
    <row r="2" spans="1:29" ht="18" x14ac:dyDescent="0.35">
      <c r="A2" s="65"/>
      <c r="B2" s="66"/>
      <c r="H2" s="13" t="s">
        <v>69</v>
      </c>
      <c r="L2" s="67" t="s">
        <v>70</v>
      </c>
      <c r="M2" s="67">
        <f>J21</f>
        <v>9.7225491470099526E-5</v>
      </c>
      <c r="N2" s="67">
        <f>J22</f>
        <v>1.2478473701774477</v>
      </c>
      <c r="O2" s="67" t="s">
        <v>71</v>
      </c>
      <c r="P2" s="67">
        <f>J23</f>
        <v>-0.13462164979934355</v>
      </c>
      <c r="Q2" s="67" t="s">
        <v>72</v>
      </c>
      <c r="R2" s="67">
        <f>J24</f>
        <v>0.90720348005017293</v>
      </c>
      <c r="S2" s="67" t="s">
        <v>68</v>
      </c>
      <c r="V2" s="99" t="s">
        <v>112</v>
      </c>
      <c r="W2" s="99">
        <f>V22</f>
        <v>1.3092725537377341</v>
      </c>
      <c r="X2" s="99" t="s">
        <v>76</v>
      </c>
      <c r="Y2" s="13" t="s">
        <v>147</v>
      </c>
    </row>
    <row r="3" spans="1:29" x14ac:dyDescent="0.25">
      <c r="D3" s="26" t="s">
        <v>73</v>
      </c>
    </row>
    <row r="4" spans="1:29" x14ac:dyDescent="0.25">
      <c r="B4" s="26"/>
      <c r="C4" s="26"/>
      <c r="D4" s="26"/>
      <c r="E4" s="26"/>
      <c r="F4" s="26"/>
      <c r="G4" s="26"/>
    </row>
    <row r="5" spans="1:29" x14ac:dyDescent="0.25">
      <c r="B5" s="26" t="s">
        <v>74</v>
      </c>
      <c r="C5" s="26" t="s">
        <v>66</v>
      </c>
      <c r="D5" s="26" t="s">
        <v>75</v>
      </c>
      <c r="E5" s="26" t="s">
        <v>76</v>
      </c>
      <c r="F5" s="26" t="s">
        <v>67</v>
      </c>
      <c r="G5" s="26" t="s">
        <v>68</v>
      </c>
      <c r="I5" t="s">
        <v>77</v>
      </c>
      <c r="J5"/>
      <c r="K5"/>
      <c r="L5"/>
      <c r="M5"/>
      <c r="N5"/>
      <c r="O5"/>
      <c r="P5"/>
      <c r="Q5"/>
      <c r="U5" t="s">
        <v>77</v>
      </c>
      <c r="V5"/>
      <c r="W5"/>
      <c r="X5"/>
      <c r="Y5"/>
      <c r="Z5"/>
      <c r="AA5"/>
      <c r="AB5"/>
      <c r="AC5"/>
    </row>
    <row r="6" spans="1:29" ht="15.75" thickBot="1" x14ac:dyDescent="0.3">
      <c r="A6" s="10">
        <v>42725</v>
      </c>
      <c r="B6" s="40">
        <f>LN(P2_data!G3/P2_data!G2)</f>
        <v>-2.5391465186762985E-3</v>
      </c>
      <c r="C6" s="64">
        <v>1.0000000000000001E-5</v>
      </c>
      <c r="D6" s="40">
        <f>B6-C6</f>
        <v>-2.5491465186762985E-3</v>
      </c>
      <c r="E6" s="64">
        <v>-2.3999999999999998E-3</v>
      </c>
      <c r="F6" s="64">
        <v>-3.8E-3</v>
      </c>
      <c r="G6" s="64">
        <v>2.3E-3</v>
      </c>
      <c r="I6"/>
      <c r="J6"/>
      <c r="K6"/>
      <c r="L6"/>
      <c r="M6"/>
      <c r="N6"/>
      <c r="O6"/>
      <c r="P6"/>
      <c r="Q6"/>
      <c r="U6"/>
      <c r="V6"/>
      <c r="W6"/>
      <c r="X6"/>
      <c r="Y6"/>
      <c r="Z6"/>
      <c r="AA6"/>
      <c r="AB6"/>
      <c r="AC6"/>
    </row>
    <row r="7" spans="1:29" x14ac:dyDescent="0.25">
      <c r="A7" s="10">
        <v>42726</v>
      </c>
      <c r="B7" s="72">
        <f>LN(P2_data!G4/P2_data!G3)</f>
        <v>-2.5455677185510831E-3</v>
      </c>
      <c r="C7" s="64">
        <v>1.0000000000000001E-5</v>
      </c>
      <c r="D7" s="64">
        <f t="shared" ref="D7:D70" si="0">B7-C7</f>
        <v>-2.5555677185510831E-3</v>
      </c>
      <c r="E7" s="64">
        <v>-3.0000000000000001E-3</v>
      </c>
      <c r="F7" s="64">
        <v>-7.4999999999999997E-3</v>
      </c>
      <c r="G7" s="64">
        <v>2.3999999999999998E-3</v>
      </c>
      <c r="I7" s="68" t="s">
        <v>78</v>
      </c>
      <c r="J7" s="68"/>
      <c r="K7"/>
      <c r="L7"/>
      <c r="M7"/>
      <c r="N7"/>
      <c r="O7"/>
      <c r="P7"/>
      <c r="Q7"/>
      <c r="U7" s="68" t="s">
        <v>78</v>
      </c>
      <c r="V7" s="68"/>
      <c r="W7"/>
      <c r="X7"/>
      <c r="Y7"/>
      <c r="Z7"/>
      <c r="AA7"/>
      <c r="AB7"/>
      <c r="AC7"/>
    </row>
    <row r="8" spans="1:29" x14ac:dyDescent="0.25">
      <c r="B8" s="72">
        <f>LN(P2_data!G5/P2_data!G4)</f>
        <v>1.6977507962115358E-3</v>
      </c>
      <c r="C8" s="64">
        <v>1.0000000000000001E-5</v>
      </c>
      <c r="D8" s="64">
        <f t="shared" si="0"/>
        <v>1.6877507962115357E-3</v>
      </c>
      <c r="E8" s="64">
        <v>1.9E-3</v>
      </c>
      <c r="F8" s="64">
        <v>5.6000000000000008E-3</v>
      </c>
      <c r="G8" s="64">
        <v>-5.1000000000000004E-3</v>
      </c>
      <c r="I8" s="14" t="s">
        <v>79</v>
      </c>
      <c r="J8" s="14">
        <v>0.90758189953459989</v>
      </c>
      <c r="K8"/>
      <c r="L8"/>
      <c r="M8"/>
      <c r="N8"/>
      <c r="O8"/>
      <c r="P8"/>
      <c r="Q8"/>
      <c r="U8" s="14" t="s">
        <v>79</v>
      </c>
      <c r="V8" s="14">
        <v>0.73149399256743197</v>
      </c>
      <c r="W8"/>
      <c r="X8"/>
      <c r="Y8"/>
      <c r="Z8"/>
      <c r="AA8"/>
      <c r="AB8"/>
      <c r="AC8"/>
    </row>
    <row r="9" spans="1:29" x14ac:dyDescent="0.25">
      <c r="B9" s="72">
        <f>LN(P2_data!G6/P2_data!G5)</f>
        <v>1.2714983431302053E-3</v>
      </c>
      <c r="C9" s="64">
        <v>1.0000000000000001E-5</v>
      </c>
      <c r="D9" s="64">
        <f t="shared" si="0"/>
        <v>1.2614983431302052E-3</v>
      </c>
      <c r="E9" s="64">
        <v>2.7000000000000001E-3</v>
      </c>
      <c r="F9" s="64">
        <v>2.0999999999999999E-3</v>
      </c>
      <c r="G9" s="64">
        <v>1.2999999999999999E-3</v>
      </c>
      <c r="I9" s="14" t="s">
        <v>80</v>
      </c>
      <c r="J9" s="14">
        <v>0.82370490436283261</v>
      </c>
      <c r="K9"/>
      <c r="L9"/>
      <c r="M9"/>
      <c r="N9"/>
      <c r="O9"/>
      <c r="P9"/>
      <c r="Q9"/>
      <c r="U9" s="14" t="s">
        <v>80</v>
      </c>
      <c r="V9" s="14">
        <v>0.53508346116224215</v>
      </c>
      <c r="W9"/>
      <c r="X9"/>
      <c r="Y9"/>
      <c r="Z9"/>
      <c r="AA9"/>
      <c r="AB9"/>
      <c r="AC9"/>
    </row>
    <row r="10" spans="1:29" x14ac:dyDescent="0.25">
      <c r="B10" s="72">
        <f>LN(P2_data!G7/P2_data!G6)</f>
        <v>-1.0217202111687819E-2</v>
      </c>
      <c r="C10" s="64">
        <v>1.0000000000000001E-5</v>
      </c>
      <c r="D10" s="64">
        <f t="shared" si="0"/>
        <v>-1.0227202111687818E-2</v>
      </c>
      <c r="E10" s="64">
        <v>-8.6999999999999994E-3</v>
      </c>
      <c r="F10" s="64">
        <v>-2.7000000000000001E-3</v>
      </c>
      <c r="G10" s="64">
        <v>8.9999999999999998E-4</v>
      </c>
      <c r="I10" s="14" t="s">
        <v>81</v>
      </c>
      <c r="J10" s="14">
        <v>0.82157230239947987</v>
      </c>
      <c r="K10"/>
      <c r="L10"/>
      <c r="M10"/>
      <c r="N10"/>
      <c r="O10"/>
      <c r="P10"/>
      <c r="Q10"/>
      <c r="U10" s="14" t="s">
        <v>81</v>
      </c>
      <c r="V10" s="14">
        <v>0.5332237950068911</v>
      </c>
      <c r="W10"/>
      <c r="X10"/>
      <c r="Y10"/>
      <c r="Z10"/>
      <c r="AA10"/>
      <c r="AB10"/>
      <c r="AC10"/>
    </row>
    <row r="11" spans="1:29" x14ac:dyDescent="0.25">
      <c r="B11" s="72">
        <f>LN(P2_data!G8/P2_data!G7)</f>
        <v>-7.3008695649555786E-3</v>
      </c>
      <c r="C11" s="64">
        <v>1.0000000000000001E-5</v>
      </c>
      <c r="D11" s="64">
        <f t="shared" si="0"/>
        <v>-7.3108695649555782E-3</v>
      </c>
      <c r="E11" s="64">
        <v>-4.0000000000000002E-4</v>
      </c>
      <c r="F11" s="64">
        <v>1.2999999999999999E-3</v>
      </c>
      <c r="G11" s="64">
        <v>-3.0999999999999999E-3</v>
      </c>
      <c r="I11" s="14" t="s">
        <v>82</v>
      </c>
      <c r="J11" s="14">
        <v>3.4816698852551536E-3</v>
      </c>
      <c r="K11"/>
      <c r="L11"/>
      <c r="M11"/>
      <c r="N11"/>
      <c r="O11"/>
      <c r="P11"/>
      <c r="Q11"/>
      <c r="U11" s="14" t="s">
        <v>82</v>
      </c>
      <c r="V11" s="14">
        <v>5.6313278173244869E-3</v>
      </c>
      <c r="W11"/>
      <c r="X11"/>
      <c r="Y11"/>
      <c r="Z11"/>
      <c r="AA11"/>
      <c r="AB11"/>
      <c r="AC11"/>
    </row>
    <row r="12" spans="1:29" ht="15.75" thickBot="1" x14ac:dyDescent="0.3">
      <c r="B12" s="72">
        <f>LN(P2_data!G9/P2_data!G8)</f>
        <v>2.1528102576536859E-3</v>
      </c>
      <c r="C12" s="64">
        <v>1.0000000000000001E-5</v>
      </c>
      <c r="D12" s="64">
        <f t="shared" si="0"/>
        <v>2.1428102576536859E-3</v>
      </c>
      <c r="E12" s="64">
        <v>-5.1999999999999998E-3</v>
      </c>
      <c r="F12" s="64">
        <v>-1.1000000000000001E-3</v>
      </c>
      <c r="G12" s="64">
        <v>2E-3</v>
      </c>
      <c r="I12" s="15" t="s">
        <v>83</v>
      </c>
      <c r="J12" s="15">
        <v>252</v>
      </c>
      <c r="K12"/>
      <c r="L12"/>
      <c r="M12"/>
      <c r="N12"/>
      <c r="O12"/>
      <c r="P12"/>
      <c r="Q12"/>
      <c r="U12" s="15" t="s">
        <v>83</v>
      </c>
      <c r="V12" s="15">
        <v>252</v>
      </c>
      <c r="W12"/>
      <c r="X12"/>
      <c r="Y12"/>
      <c r="Z12"/>
      <c r="AA12"/>
      <c r="AB12"/>
      <c r="AC12"/>
    </row>
    <row r="13" spans="1:29" x14ac:dyDescent="0.25">
      <c r="B13" s="72">
        <f>LN(P2_data!G10/P2_data!G9)</f>
        <v>1.1120730518612867E-2</v>
      </c>
      <c r="C13" s="64">
        <v>2.0000000000000002E-5</v>
      </c>
      <c r="D13" s="64">
        <f t="shared" si="0"/>
        <v>1.1100730518612868E-2</v>
      </c>
      <c r="E13" s="64">
        <v>8.3000000000000001E-3</v>
      </c>
      <c r="F13" s="64">
        <v>-1.1000000000000001E-3</v>
      </c>
      <c r="G13" s="64">
        <v>8.0000000000000004E-4</v>
      </c>
      <c r="I13"/>
      <c r="J13"/>
      <c r="K13"/>
      <c r="L13"/>
      <c r="M13"/>
      <c r="N13"/>
      <c r="O13"/>
      <c r="P13"/>
      <c r="Q13"/>
      <c r="U13"/>
      <c r="V13"/>
      <c r="W13"/>
      <c r="X13"/>
      <c r="Y13"/>
      <c r="Z13"/>
      <c r="AA13"/>
      <c r="AB13"/>
      <c r="AC13"/>
    </row>
    <row r="14" spans="1:29" ht="15.75" thickBot="1" x14ac:dyDescent="0.3">
      <c r="B14" s="72">
        <f>LN(P2_data!G11/P2_data!G10)</f>
        <v>8.0492277831992372E-3</v>
      </c>
      <c r="C14" s="64">
        <v>2.0000000000000002E-5</v>
      </c>
      <c r="D14" s="64">
        <f t="shared" si="0"/>
        <v>8.029227783199238E-3</v>
      </c>
      <c r="E14" s="64">
        <v>7.9000000000000008E-3</v>
      </c>
      <c r="F14" s="64">
        <v>9.4999999999999998E-3</v>
      </c>
      <c r="G14" s="64">
        <v>-1.5E-3</v>
      </c>
      <c r="I14" t="s">
        <v>84</v>
      </c>
      <c r="J14"/>
      <c r="K14"/>
      <c r="L14"/>
      <c r="M14"/>
      <c r="N14"/>
      <c r="O14"/>
      <c r="P14"/>
      <c r="Q14"/>
      <c r="U14" t="s">
        <v>84</v>
      </c>
      <c r="V14"/>
      <c r="W14"/>
      <c r="X14"/>
      <c r="Y14"/>
      <c r="Z14"/>
      <c r="AA14"/>
      <c r="AB14"/>
      <c r="AC14"/>
    </row>
    <row r="15" spans="1:29" x14ac:dyDescent="0.25">
      <c r="B15" s="72">
        <f>LN(P2_data!G12/P2_data!G11)</f>
        <v>-1.017828973559491E-2</v>
      </c>
      <c r="C15" s="64">
        <v>2.0000000000000002E-5</v>
      </c>
      <c r="D15" s="64">
        <f t="shared" si="0"/>
        <v>-1.0198289735594909E-2</v>
      </c>
      <c r="E15" s="64">
        <v>-2.0999999999999999E-3</v>
      </c>
      <c r="F15" s="64">
        <v>-8.6999999999999994E-3</v>
      </c>
      <c r="G15" s="64">
        <v>-8.0000000000000002E-3</v>
      </c>
      <c r="I15" s="16"/>
      <c r="J15" s="16" t="s">
        <v>85</v>
      </c>
      <c r="K15" s="16" t="s">
        <v>86</v>
      </c>
      <c r="L15" s="16" t="s">
        <v>87</v>
      </c>
      <c r="M15" s="16" t="s">
        <v>88</v>
      </c>
      <c r="N15" s="16" t="s">
        <v>89</v>
      </c>
      <c r="O15"/>
      <c r="P15"/>
      <c r="Q15"/>
      <c r="U15" s="16"/>
      <c r="V15" s="16" t="s">
        <v>85</v>
      </c>
      <c r="W15" s="16" t="s">
        <v>86</v>
      </c>
      <c r="X15" s="16" t="s">
        <v>87</v>
      </c>
      <c r="Y15" s="16" t="s">
        <v>88</v>
      </c>
      <c r="Z15" s="16" t="s">
        <v>89</v>
      </c>
      <c r="AA15"/>
      <c r="AB15"/>
      <c r="AC15"/>
    </row>
    <row r="16" spans="1:29" x14ac:dyDescent="0.25">
      <c r="B16" s="72">
        <f>LN(P2_data!G13/P2_data!G12)</f>
        <v>3.4043437134308801E-3</v>
      </c>
      <c r="C16" s="64">
        <v>2.0000000000000002E-5</v>
      </c>
      <c r="D16" s="64">
        <f t="shared" si="0"/>
        <v>3.3843437134308801E-3</v>
      </c>
      <c r="E16" s="64">
        <v>2.8999999999999998E-3</v>
      </c>
      <c r="F16" s="64">
        <v>-6.1999999999999998E-3</v>
      </c>
      <c r="G16" s="64">
        <v>-3.0999999999999999E-3</v>
      </c>
      <c r="I16" s="14" t="s">
        <v>90</v>
      </c>
      <c r="J16" s="14">
        <v>3</v>
      </c>
      <c r="K16" s="14">
        <v>1.404618176008738E-2</v>
      </c>
      <c r="L16" s="14">
        <v>4.6820605866957936E-3</v>
      </c>
      <c r="M16" s="14">
        <v>386.24408985717201</v>
      </c>
      <c r="N16" s="14">
        <v>3.9131054150661889E-93</v>
      </c>
      <c r="O16"/>
      <c r="P16"/>
      <c r="Q16"/>
      <c r="U16" s="14" t="s">
        <v>90</v>
      </c>
      <c r="V16" s="14">
        <v>1</v>
      </c>
      <c r="W16" s="14">
        <v>9.124480760637611E-3</v>
      </c>
      <c r="X16" s="14">
        <v>9.124480760637611E-3</v>
      </c>
      <c r="Y16" s="14">
        <v>287.73092397395357</v>
      </c>
      <c r="Z16" s="14">
        <v>1.8143232780760464E-43</v>
      </c>
      <c r="AA16"/>
      <c r="AB16"/>
      <c r="AC16"/>
    </row>
    <row r="17" spans="2:30" x14ac:dyDescent="0.25">
      <c r="B17" s="72">
        <f>LN(P2_data!G14/P2_data!G13)</f>
        <v>-6.8202310406915477E-3</v>
      </c>
      <c r="C17" s="64">
        <v>2.0000000000000002E-5</v>
      </c>
      <c r="D17" s="64">
        <f t="shared" si="0"/>
        <v>-6.8402310406915478E-3</v>
      </c>
      <c r="E17" s="64">
        <v>-3.7000000000000002E-3</v>
      </c>
      <c r="F17" s="64">
        <v>-2.7000000000000001E-3</v>
      </c>
      <c r="G17" s="64">
        <v>-1.04E-2</v>
      </c>
      <c r="I17" s="14" t="s">
        <v>91</v>
      </c>
      <c r="J17" s="14">
        <v>248</v>
      </c>
      <c r="K17" s="14">
        <v>3.0062622470933735E-3</v>
      </c>
      <c r="L17" s="14">
        <v>1.2122025189892635E-5</v>
      </c>
      <c r="M17" s="14"/>
      <c r="N17" s="14"/>
      <c r="O17"/>
      <c r="P17"/>
      <c r="Q17"/>
      <c r="U17" s="14" t="s">
        <v>91</v>
      </c>
      <c r="V17" s="14">
        <v>250</v>
      </c>
      <c r="W17" s="14">
        <v>7.9279632465431415E-3</v>
      </c>
      <c r="X17" s="14">
        <v>3.1711852986172568E-5</v>
      </c>
      <c r="Y17" s="14"/>
      <c r="Z17" s="14"/>
      <c r="AA17"/>
      <c r="AB17"/>
      <c r="AC17"/>
    </row>
    <row r="18" spans="2:30" ht="15.75" thickBot="1" x14ac:dyDescent="0.3">
      <c r="B18" s="72">
        <f>LN(P2_data!G15/P2_data!G14)</f>
        <v>2.1363392473823925E-3</v>
      </c>
      <c r="C18" s="64">
        <v>2.0000000000000002E-5</v>
      </c>
      <c r="D18" s="64">
        <f t="shared" si="0"/>
        <v>2.1163392473823924E-3</v>
      </c>
      <c r="E18" s="64">
        <v>1.6000000000000001E-3</v>
      </c>
      <c r="F18" s="64">
        <v>9.7000000000000003E-3</v>
      </c>
      <c r="G18" s="64">
        <v>5.6000000000000008E-3</v>
      </c>
      <c r="I18" s="15" t="s">
        <v>92</v>
      </c>
      <c r="J18" s="15">
        <v>251</v>
      </c>
      <c r="K18" s="15">
        <v>1.7052444007180752E-2</v>
      </c>
      <c r="L18" s="15"/>
      <c r="M18" s="15"/>
      <c r="N18" s="15"/>
      <c r="O18"/>
      <c r="P18"/>
      <c r="Q18"/>
      <c r="U18" s="15" t="s">
        <v>92</v>
      </c>
      <c r="V18" s="15">
        <v>251</v>
      </c>
      <c r="W18" s="15">
        <v>1.7052444007180752E-2</v>
      </c>
      <c r="X18" s="15"/>
      <c r="Y18" s="15"/>
      <c r="Z18" s="15"/>
      <c r="AA18"/>
      <c r="AB18"/>
      <c r="AC18"/>
    </row>
    <row r="19" spans="2:30" ht="15.75" thickBot="1" x14ac:dyDescent="0.3">
      <c r="B19" s="72">
        <f>LN(P2_data!G16/P2_data!G15)</f>
        <v>6.381642589520611E-3</v>
      </c>
      <c r="C19" s="64">
        <v>2.0000000000000002E-5</v>
      </c>
      <c r="D19" s="64">
        <f t="shared" si="0"/>
        <v>6.361642589520611E-3</v>
      </c>
      <c r="E19" s="64">
        <v>3.0999999999999999E-3</v>
      </c>
      <c r="F19" s="64">
        <v>-3.2000000000000002E-3</v>
      </c>
      <c r="G19" s="64">
        <v>5.3E-3</v>
      </c>
      <c r="I19"/>
      <c r="J19"/>
      <c r="K19"/>
      <c r="L19"/>
      <c r="M19"/>
      <c r="N19"/>
      <c r="O19"/>
      <c r="P19"/>
      <c r="Q19"/>
      <c r="U19"/>
      <c r="V19"/>
      <c r="W19"/>
      <c r="X19"/>
      <c r="Y19"/>
      <c r="Z19"/>
      <c r="AA19"/>
      <c r="AB19"/>
      <c r="AC19"/>
    </row>
    <row r="20" spans="2:30" x14ac:dyDescent="0.25">
      <c r="B20" s="72">
        <f>LN(P2_data!G17/P2_data!G16)</f>
        <v>-8.5179818369029159E-3</v>
      </c>
      <c r="C20" s="64">
        <v>2.0000000000000002E-5</v>
      </c>
      <c r="D20" s="64">
        <f t="shared" si="0"/>
        <v>-8.5379818369029151E-3</v>
      </c>
      <c r="E20" s="64">
        <v>-3.0000000000000001E-3</v>
      </c>
      <c r="F20" s="64">
        <v>-5.6999999999999993E-3</v>
      </c>
      <c r="G20" s="64">
        <v>-8.8000000000000005E-3</v>
      </c>
      <c r="I20" s="16"/>
      <c r="J20" s="16" t="s">
        <v>93</v>
      </c>
      <c r="K20" s="16" t="s">
        <v>82</v>
      </c>
      <c r="L20" s="16" t="s">
        <v>94</v>
      </c>
      <c r="M20" s="16" t="s">
        <v>95</v>
      </c>
      <c r="N20" s="16" t="s">
        <v>96</v>
      </c>
      <c r="O20" s="16" t="s">
        <v>97</v>
      </c>
      <c r="P20" s="16" t="s">
        <v>98</v>
      </c>
      <c r="Q20" s="16" t="s">
        <v>99</v>
      </c>
      <c r="U20" s="16"/>
      <c r="V20" s="16" t="s">
        <v>93</v>
      </c>
      <c r="W20" s="16" t="s">
        <v>82</v>
      </c>
      <c r="X20" s="16" t="s">
        <v>94</v>
      </c>
      <c r="Y20" s="16" t="s">
        <v>95</v>
      </c>
      <c r="Z20" s="16" t="s">
        <v>96</v>
      </c>
      <c r="AA20" s="16" t="s">
        <v>97</v>
      </c>
      <c r="AB20" s="16" t="s">
        <v>98</v>
      </c>
      <c r="AC20" s="16" t="s">
        <v>99</v>
      </c>
    </row>
    <row r="21" spans="2:30" x14ac:dyDescent="0.25">
      <c r="B21" s="72">
        <f>LN(P2_data!G18/P2_data!G17)</f>
        <v>5.5449492796562907E-3</v>
      </c>
      <c r="C21" s="64">
        <v>2.0000000000000002E-5</v>
      </c>
      <c r="D21" s="64">
        <f t="shared" si="0"/>
        <v>5.5249492796562907E-3</v>
      </c>
      <c r="E21" s="64">
        <v>2.8999999999999998E-3</v>
      </c>
      <c r="F21" s="64">
        <v>6.3E-3</v>
      </c>
      <c r="G21" s="64">
        <v>-8.0000000000000004E-4</v>
      </c>
      <c r="I21" s="14" t="s">
        <v>100</v>
      </c>
      <c r="J21" s="14">
        <v>9.7225491470099526E-5</v>
      </c>
      <c r="K21" s="14">
        <v>2.2506230768067379E-4</v>
      </c>
      <c r="L21" s="14">
        <v>0.43199366642968234</v>
      </c>
      <c r="M21" s="14">
        <v>0.66612136651262399</v>
      </c>
      <c r="N21" s="14">
        <v>-3.4605175028666249E-4</v>
      </c>
      <c r="O21" s="14">
        <v>5.405027332268616E-4</v>
      </c>
      <c r="P21" s="14">
        <v>-3.4605175028666249E-4</v>
      </c>
      <c r="Q21" s="14">
        <v>5.405027332268616E-4</v>
      </c>
      <c r="U21" s="14" t="s">
        <v>100</v>
      </c>
      <c r="V21" s="14">
        <v>-3.3853306921169629E-4</v>
      </c>
      <c r="W21" s="14">
        <v>3.5922291331314513E-4</v>
      </c>
      <c r="X21" s="14">
        <v>-0.94240388534621977</v>
      </c>
      <c r="Y21" s="14">
        <v>0.34689568023117034</v>
      </c>
      <c r="Z21" s="14">
        <v>-1.0460220198619998E-3</v>
      </c>
      <c r="AA21" s="14">
        <v>3.6895588143860724E-4</v>
      </c>
      <c r="AB21" s="14">
        <v>-1.0460220198619998E-3</v>
      </c>
      <c r="AC21" s="14">
        <v>3.6895588143860724E-4</v>
      </c>
    </row>
    <row r="22" spans="2:30" ht="15.75" thickBot="1" x14ac:dyDescent="0.3">
      <c r="B22" s="72">
        <f>LN(P2_data!G19/P2_data!G18)</f>
        <v>-2.4107882472440237E-2</v>
      </c>
      <c r="C22" s="64">
        <v>2.0000000000000002E-5</v>
      </c>
      <c r="D22" s="64">
        <f t="shared" si="0"/>
        <v>-2.4127882472440236E-2</v>
      </c>
      <c r="E22" s="64">
        <v>-4.8999999999999998E-3</v>
      </c>
      <c r="F22" s="64">
        <v>-8.6E-3</v>
      </c>
      <c r="G22" s="64">
        <v>-5.8999999999999999E-3</v>
      </c>
      <c r="I22" s="14" t="s">
        <v>101</v>
      </c>
      <c r="J22" s="14">
        <v>1.2478473701774477</v>
      </c>
      <c r="K22" s="14">
        <v>5.4604621481027453E-2</v>
      </c>
      <c r="L22" s="14">
        <v>22.852413153546284</v>
      </c>
      <c r="M22" s="14">
        <v>5.7373913884539759E-63</v>
      </c>
      <c r="N22" s="14">
        <v>1.1402994371329471</v>
      </c>
      <c r="O22" s="14">
        <v>1.3553953032219483</v>
      </c>
      <c r="P22" s="14">
        <v>1.1402994371329471</v>
      </c>
      <c r="Q22" s="14">
        <v>1.3553953032219483</v>
      </c>
      <c r="U22" s="15" t="s">
        <v>101</v>
      </c>
      <c r="V22" s="15">
        <v>1.3092725537377341</v>
      </c>
      <c r="W22" s="15">
        <v>7.7185690500519724E-2</v>
      </c>
      <c r="X22" s="15">
        <v>16.962633167464094</v>
      </c>
      <c r="Y22" s="15">
        <v>1.8143232780763571E-43</v>
      </c>
      <c r="Z22" s="15">
        <v>1.1572554603018586</v>
      </c>
      <c r="AA22" s="15">
        <v>1.4612896471736097</v>
      </c>
      <c r="AB22" s="15">
        <v>1.1572554603018586</v>
      </c>
      <c r="AC22" s="15">
        <v>1.4612896471736097</v>
      </c>
    </row>
    <row r="23" spans="2:30" x14ac:dyDescent="0.25">
      <c r="B23" s="72">
        <f>LN(P2_data!G20/P2_data!G19)</f>
        <v>8.2446984707797728E-3</v>
      </c>
      <c r="C23" s="64">
        <v>2.0000000000000002E-5</v>
      </c>
      <c r="D23" s="64">
        <f t="shared" si="0"/>
        <v>8.2246984707797736E-3</v>
      </c>
      <c r="E23" s="64">
        <v>2.3999999999999998E-3</v>
      </c>
      <c r="F23" s="64">
        <v>1.8E-3</v>
      </c>
      <c r="G23" s="64">
        <v>2.3999999999999998E-3</v>
      </c>
      <c r="I23" s="14" t="s">
        <v>102</v>
      </c>
      <c r="J23" s="14">
        <v>-0.13462164979934355</v>
      </c>
      <c r="K23" s="14">
        <v>5.4229392852300988E-2</v>
      </c>
      <c r="L23" s="14">
        <v>-2.4824480363628387</v>
      </c>
      <c r="M23" s="14">
        <v>1.3710893686933094E-2</v>
      </c>
      <c r="N23" s="14">
        <v>-0.24143054167216094</v>
      </c>
      <c r="O23" s="14">
        <v>-2.7812757926526155E-2</v>
      </c>
      <c r="P23" s="14">
        <v>-0.24143054167216094</v>
      </c>
      <c r="Q23" s="14">
        <v>-2.7812757926526155E-2</v>
      </c>
      <c r="U23"/>
      <c r="V23"/>
      <c r="W23"/>
      <c r="X23"/>
      <c r="Y23"/>
      <c r="Z23"/>
      <c r="AA23"/>
      <c r="AB23"/>
      <c r="AC23"/>
    </row>
    <row r="24" spans="2:30" ht="15.75" thickBot="1" x14ac:dyDescent="0.3">
      <c r="B24" s="72">
        <f>LN(P2_data!G21/P2_data!G20)</f>
        <v>-4.3307993198504671E-3</v>
      </c>
      <c r="C24" s="64">
        <v>2.0000000000000002E-5</v>
      </c>
      <c r="D24" s="64">
        <f t="shared" si="0"/>
        <v>-4.3507993198504671E-3</v>
      </c>
      <c r="E24" s="64">
        <v>-3.8E-3</v>
      </c>
      <c r="F24" s="64">
        <v>-5.0000000000000001E-3</v>
      </c>
      <c r="G24" s="64">
        <v>-4.0000000000000002E-4</v>
      </c>
      <c r="I24" s="15" t="s">
        <v>103</v>
      </c>
      <c r="J24" s="15">
        <v>0.90720348005017293</v>
      </c>
      <c r="K24" s="15">
        <v>4.5073229137803053E-2</v>
      </c>
      <c r="L24" s="15">
        <v>20.127323855066301</v>
      </c>
      <c r="M24" s="15">
        <v>4.5782348277436717E-54</v>
      </c>
      <c r="N24" s="15">
        <v>0.81842834531004538</v>
      </c>
      <c r="O24" s="15">
        <v>0.99597861479030048</v>
      </c>
      <c r="P24" s="15">
        <v>0.81842834531004538</v>
      </c>
      <c r="Q24" s="15">
        <v>0.99597861479030048</v>
      </c>
      <c r="U24"/>
      <c r="V24"/>
      <c r="W24"/>
      <c r="X24"/>
      <c r="Y24"/>
      <c r="Z24"/>
      <c r="AA24"/>
      <c r="AB24"/>
      <c r="AC24"/>
    </row>
    <row r="25" spans="2:30" x14ac:dyDescent="0.25">
      <c r="B25" s="72">
        <f>LN(P2_data!G22/P2_data!G21)</f>
        <v>4.7629013017757267E-3</v>
      </c>
      <c r="C25" s="64">
        <v>2.0000000000000002E-5</v>
      </c>
      <c r="D25" s="64">
        <f t="shared" si="0"/>
        <v>4.7429013017757267E-3</v>
      </c>
      <c r="E25" s="64">
        <v>3.3E-3</v>
      </c>
      <c r="F25" s="64">
        <v>7.000000000000001E-4</v>
      </c>
      <c r="G25" s="64">
        <v>1.9E-3</v>
      </c>
      <c r="I25"/>
      <c r="J25"/>
      <c r="K25"/>
      <c r="L25"/>
      <c r="M25"/>
      <c r="N25"/>
      <c r="O25"/>
      <c r="P25"/>
      <c r="Q25"/>
      <c r="U25"/>
      <c r="V25"/>
      <c r="W25"/>
      <c r="X25"/>
      <c r="Y25"/>
      <c r="Z25"/>
      <c r="AA25"/>
      <c r="AB25"/>
      <c r="AC25"/>
    </row>
    <row r="26" spans="2:30" x14ac:dyDescent="0.25">
      <c r="B26" s="72">
        <f>LN(P2_data!G23/P2_data!G22)</f>
        <v>-6.5005646030933161E-3</v>
      </c>
      <c r="C26" s="64">
        <v>2.0000000000000002E-5</v>
      </c>
      <c r="D26" s="64">
        <f t="shared" si="0"/>
        <v>-6.5205646030933161E-3</v>
      </c>
      <c r="E26" s="64">
        <v>-2.8999999999999998E-3</v>
      </c>
      <c r="F26" s="64">
        <v>-2.0000000000000001E-4</v>
      </c>
      <c r="G26" s="64">
        <v>-3.0999999999999999E-3</v>
      </c>
      <c r="I26"/>
      <c r="J26"/>
      <c r="K26"/>
      <c r="L26"/>
      <c r="M26"/>
      <c r="N26"/>
      <c r="O26"/>
      <c r="P26"/>
      <c r="Q26"/>
    </row>
    <row r="27" spans="2:30" x14ac:dyDescent="0.25">
      <c r="B27" s="72">
        <f>LN(P2_data!G24/P2_data!G23)</f>
        <v>1.2529910903981823E-2</v>
      </c>
      <c r="C27" s="64">
        <v>2.0000000000000002E-5</v>
      </c>
      <c r="D27" s="64">
        <f t="shared" si="0"/>
        <v>1.2509910903981824E-2</v>
      </c>
      <c r="E27" s="64">
        <v>8.3000000000000001E-3</v>
      </c>
      <c r="F27" s="64">
        <v>6.8000000000000005E-3</v>
      </c>
      <c r="G27" s="64">
        <v>8.1000000000000013E-3</v>
      </c>
      <c r="I27"/>
      <c r="J27"/>
      <c r="K27"/>
      <c r="L27"/>
      <c r="M27"/>
      <c r="N27"/>
      <c r="O27"/>
      <c r="P27"/>
      <c r="Q27"/>
    </row>
    <row r="28" spans="2:30" x14ac:dyDescent="0.25">
      <c r="B28" s="72">
        <f>LN(P2_data!G25/P2_data!G24)</f>
        <v>1.6606683182673335E-2</v>
      </c>
      <c r="C28" s="64">
        <v>2.0000000000000002E-5</v>
      </c>
      <c r="D28" s="64">
        <f t="shared" si="0"/>
        <v>1.6586683182673336E-2</v>
      </c>
      <c r="E28" s="64">
        <v>8.3999999999999995E-3</v>
      </c>
      <c r="F28" s="64">
        <v>1.6000000000000001E-3</v>
      </c>
      <c r="G28" s="64">
        <v>3.5999999999999999E-3</v>
      </c>
    </row>
    <row r="29" spans="2:30" ht="18.75" x14ac:dyDescent="0.3">
      <c r="B29" s="72">
        <f>LN(P2_data!G26/P2_data!G25)</f>
        <v>2.5305791657170337E-3</v>
      </c>
      <c r="C29" s="64">
        <v>2.0000000000000002E-5</v>
      </c>
      <c r="D29" s="64">
        <f t="shared" si="0"/>
        <v>2.5105791657170336E-3</v>
      </c>
      <c r="E29" s="64">
        <v>-1E-3</v>
      </c>
      <c r="F29" s="64">
        <v>-6.1999999999999998E-3</v>
      </c>
      <c r="G29" s="64">
        <v>3.8E-3</v>
      </c>
      <c r="I29" s="69" t="s">
        <v>114</v>
      </c>
      <c r="W29" s="72"/>
      <c r="X29" s="72"/>
      <c r="Y29" s="72"/>
      <c r="Z29" s="72"/>
      <c r="AA29" s="72"/>
      <c r="AB29" s="72"/>
      <c r="AC29" s="72"/>
      <c r="AD29" s="72"/>
    </row>
    <row r="30" spans="2:30" x14ac:dyDescent="0.25">
      <c r="B30" s="72">
        <f>LN(P2_data!G27/P2_data!G26)</f>
        <v>-3.79827424357995E-3</v>
      </c>
      <c r="C30" s="64">
        <v>2.0000000000000002E-5</v>
      </c>
      <c r="D30" s="64">
        <f t="shared" si="0"/>
        <v>-3.81827424357995E-3</v>
      </c>
      <c r="E30" s="64">
        <v>-1.1999999999999999E-3</v>
      </c>
      <c r="F30" s="64">
        <v>2.9999999999999997E-4</v>
      </c>
      <c r="G30" s="64">
        <v>-6.6E-3</v>
      </c>
      <c r="W30" s="72"/>
      <c r="X30" s="72"/>
      <c r="Y30" s="72"/>
      <c r="Z30" s="72"/>
      <c r="AA30" s="72"/>
      <c r="AB30" s="72"/>
      <c r="AC30" s="72"/>
      <c r="AD30" s="72"/>
    </row>
    <row r="31" spans="2:30" x14ac:dyDescent="0.25">
      <c r="B31" s="72">
        <f>LN(P2_data!G28/P2_data!G27)</f>
        <v>-8.0663143383593525E-3</v>
      </c>
      <c r="C31" s="64">
        <v>2.0000000000000002E-5</v>
      </c>
      <c r="D31" s="64">
        <f t="shared" si="0"/>
        <v>-8.0863143383593516E-3</v>
      </c>
      <c r="E31" s="64">
        <v>-6.8000000000000005E-3</v>
      </c>
      <c r="F31" s="64">
        <v>-7.1999999999999998E-3</v>
      </c>
      <c r="G31" s="64">
        <v>-4.1999999999999997E-3</v>
      </c>
      <c r="I31" s="97" t="str">
        <f>L1</f>
        <v>FF3F</v>
      </c>
      <c r="M31" s="97" t="str">
        <f>V1</f>
        <v>CAPM</v>
      </c>
      <c r="W31" s="72"/>
      <c r="X31" s="72"/>
      <c r="Y31" s="72"/>
      <c r="Z31" s="72"/>
      <c r="AA31" s="72"/>
      <c r="AB31" s="72"/>
      <c r="AC31" s="72"/>
      <c r="AD31" s="72"/>
    </row>
    <row r="32" spans="2:30" ht="17.25" x14ac:dyDescent="0.25">
      <c r="B32" s="72">
        <f>LN(P2_data!G29/P2_data!G28)</f>
        <v>-6.4143904519604984E-3</v>
      </c>
      <c r="C32" s="64">
        <v>2.0000000000000002E-5</v>
      </c>
      <c r="D32" s="64">
        <f t="shared" si="0"/>
        <v>-6.4343904519604984E-3</v>
      </c>
      <c r="E32" s="64">
        <v>0</v>
      </c>
      <c r="F32" s="64">
        <v>8.8000000000000005E-3</v>
      </c>
      <c r="G32" s="64">
        <v>-5.5000000000000005E-3</v>
      </c>
      <c r="I32" s="43" t="s">
        <v>145</v>
      </c>
      <c r="J32" s="43" t="s">
        <v>146</v>
      </c>
      <c r="K32" s="43"/>
      <c r="L32" s="72"/>
      <c r="M32" s="43" t="s">
        <v>145</v>
      </c>
      <c r="N32" s="43" t="s">
        <v>146</v>
      </c>
      <c r="O32" s="43"/>
      <c r="P32" s="72"/>
      <c r="W32" s="72"/>
      <c r="X32" s="72"/>
      <c r="Y32" s="72"/>
      <c r="Z32" s="72"/>
      <c r="AA32" s="72"/>
      <c r="AB32" s="72"/>
      <c r="AC32" s="72"/>
      <c r="AD32" s="72"/>
    </row>
    <row r="33" spans="2:30" x14ac:dyDescent="0.25">
      <c r="B33" s="72">
        <f>LN(P2_data!G30/P2_data!G29)</f>
        <v>1.286216710787881E-3</v>
      </c>
      <c r="C33" s="64">
        <v>2.0000000000000002E-5</v>
      </c>
      <c r="D33" s="64">
        <f t="shared" si="0"/>
        <v>1.2662167107878809E-3</v>
      </c>
      <c r="E33" s="64">
        <v>4.0000000000000002E-4</v>
      </c>
      <c r="F33" s="64">
        <v>-4.0000000000000002E-4</v>
      </c>
      <c r="G33" s="64">
        <v>2.9999999999999997E-4</v>
      </c>
      <c r="I33" s="43" t="str">
        <f t="array" ref="I33:I38">TRANSPOSE(P2_data!B1:G1)</f>
        <v>SPY</v>
      </c>
      <c r="J33" s="101">
        <v>0.97021552834895008</v>
      </c>
      <c r="K33" s="43"/>
      <c r="L33" s="72"/>
      <c r="M33" s="43" t="str">
        <f t="array" ref="M33:M38">TRANSPOSE(P2_data!B1:G1)</f>
        <v>SPY</v>
      </c>
      <c r="N33" s="101">
        <v>0.95609950160368062</v>
      </c>
      <c r="O33" s="43"/>
      <c r="P33" s="72" t="s">
        <v>149</v>
      </c>
      <c r="V33" s="40" t="b">
        <v>1</v>
      </c>
      <c r="W33" s="72"/>
      <c r="X33" s="72"/>
      <c r="Y33" s="72"/>
      <c r="Z33" s="72"/>
      <c r="AA33" s="72"/>
      <c r="AB33" s="72"/>
      <c r="AC33" s="72"/>
      <c r="AD33" s="72"/>
    </row>
    <row r="34" spans="2:30" x14ac:dyDescent="0.25">
      <c r="B34" s="72">
        <f>LN(P2_data!G31/P2_data!G30)</f>
        <v>-3.8634948250445898E-3</v>
      </c>
      <c r="C34" s="64">
        <v>2.0000000000000002E-5</v>
      </c>
      <c r="D34" s="64">
        <f t="shared" si="0"/>
        <v>-3.8834948250445899E-3</v>
      </c>
      <c r="E34" s="64">
        <v>-2.0000000000000001E-4</v>
      </c>
      <c r="F34" s="64">
        <v>-2.5999999999999999E-3</v>
      </c>
      <c r="G34" s="64">
        <v>-3.0999999999999999E-3</v>
      </c>
      <c r="I34" s="43" t="str">
        <v>IYY</v>
      </c>
      <c r="J34" s="101">
        <v>0.9600622098869187</v>
      </c>
      <c r="K34" s="43"/>
      <c r="L34" s="72"/>
      <c r="M34" s="43" t="str">
        <v>IYY</v>
      </c>
      <c r="N34" s="101">
        <v>0.95791856878771475</v>
      </c>
      <c r="O34" s="43"/>
      <c r="P34" s="40" t="s">
        <v>150</v>
      </c>
      <c r="R34" s="71"/>
      <c r="W34" s="72"/>
      <c r="X34" s="72"/>
      <c r="Y34" s="72"/>
      <c r="Z34" s="72"/>
      <c r="AA34" s="72"/>
      <c r="AB34" s="72"/>
      <c r="AC34" s="72"/>
      <c r="AD34" s="72"/>
    </row>
    <row r="35" spans="2:30" x14ac:dyDescent="0.25">
      <c r="B35" s="72">
        <f>LN(P2_data!G32/P2_data!G31)</f>
        <v>2.0013399937642472E-2</v>
      </c>
      <c r="C35" s="64">
        <v>2.0000000000000002E-5</v>
      </c>
      <c r="D35" s="64">
        <f t="shared" si="0"/>
        <v>1.9993399937642473E-2</v>
      </c>
      <c r="E35" s="64">
        <v>8.199999999999999E-3</v>
      </c>
      <c r="F35" s="64">
        <v>5.5000000000000005E-3</v>
      </c>
      <c r="G35" s="64">
        <v>6.4000000000000003E-3</v>
      </c>
      <c r="I35" s="43" t="str">
        <v>IYJ</v>
      </c>
      <c r="J35" s="101">
        <v>0.77103704184465849</v>
      </c>
      <c r="K35" s="43"/>
      <c r="L35" s="72" t="s">
        <v>115</v>
      </c>
      <c r="M35" s="43" t="str">
        <v>IYJ</v>
      </c>
      <c r="N35" s="101">
        <v>0.76790895033030915</v>
      </c>
      <c r="O35" s="43"/>
      <c r="P35" s="72" t="s">
        <v>151</v>
      </c>
      <c r="W35" s="72" t="s">
        <v>108</v>
      </c>
      <c r="X35" s="72"/>
      <c r="Y35" s="72"/>
      <c r="Z35" s="72"/>
      <c r="AA35" s="72"/>
      <c r="AB35" s="72"/>
      <c r="AC35" s="72"/>
      <c r="AD35" s="72"/>
    </row>
    <row r="36" spans="2:30" x14ac:dyDescent="0.25">
      <c r="B36" s="72">
        <f>LN(P2_data!G33/P2_data!G32)</f>
        <v>-4.6481385186528234E-3</v>
      </c>
      <c r="C36" s="64">
        <v>2.0000000000000002E-5</v>
      </c>
      <c r="D36" s="64">
        <f t="shared" si="0"/>
        <v>-4.6681385186528234E-3</v>
      </c>
      <c r="E36" s="64">
        <v>-2.7000000000000001E-3</v>
      </c>
      <c r="F36" s="64">
        <v>-5.6999999999999993E-3</v>
      </c>
      <c r="G36" s="64">
        <v>-2E-3</v>
      </c>
      <c r="I36" s="43" t="str">
        <v>VOO</v>
      </c>
      <c r="J36" s="101">
        <v>0.96889767118578529</v>
      </c>
      <c r="K36" s="43"/>
      <c r="L36" s="72"/>
      <c r="M36" s="43" t="str">
        <v>VOO</v>
      </c>
      <c r="N36" s="101">
        <v>0.95644677990441329</v>
      </c>
      <c r="O36" s="43"/>
      <c r="P36" s="72"/>
      <c r="W36" s="72"/>
      <c r="X36" s="72"/>
      <c r="Y36" s="72"/>
      <c r="Z36" s="72"/>
      <c r="AA36" s="72"/>
      <c r="AB36" s="72"/>
      <c r="AC36" s="72"/>
      <c r="AD36" s="72"/>
    </row>
    <row r="37" spans="2:30" x14ac:dyDescent="0.25">
      <c r="B37" s="72">
        <f>LN(P2_data!G34/P2_data!G33)</f>
        <v>-2.5446154527742162E-3</v>
      </c>
      <c r="C37" s="64">
        <v>2.0000000000000002E-5</v>
      </c>
      <c r="D37" s="64">
        <f t="shared" si="0"/>
        <v>-2.5646154527742162E-3</v>
      </c>
      <c r="E37" s="64">
        <v>-1E-4</v>
      </c>
      <c r="F37" s="64">
        <v>-3.0000000000000001E-3</v>
      </c>
      <c r="G37" s="64">
        <v>-5.1999999999999998E-3</v>
      </c>
      <c r="I37" s="43" t="str">
        <v>GLD</v>
      </c>
      <c r="J37" s="101">
        <v>0.13968546129036385</v>
      </c>
      <c r="K37" s="43"/>
      <c r="L37" s="72"/>
      <c r="M37" s="43" t="str">
        <v>GLD</v>
      </c>
      <c r="N37" s="101">
        <v>6.0042573952050246E-2</v>
      </c>
      <c r="O37" s="43"/>
      <c r="P37" s="72"/>
      <c r="W37" s="72"/>
      <c r="X37" s="72"/>
      <c r="Y37" s="72"/>
      <c r="Z37" s="72"/>
      <c r="AA37" s="72"/>
      <c r="AB37" s="72"/>
      <c r="AC37" s="72"/>
      <c r="AD37" s="72"/>
    </row>
    <row r="38" spans="2:30" x14ac:dyDescent="0.25">
      <c r="B38" s="72">
        <f>LN(P2_data!G35/P2_data!G34)</f>
        <v>-6.8172401568074486E-3</v>
      </c>
      <c r="C38" s="64">
        <v>2.0000000000000002E-5</v>
      </c>
      <c r="D38" s="64">
        <f t="shared" si="0"/>
        <v>-6.8372401568074486E-3</v>
      </c>
      <c r="E38" s="64">
        <v>5.9999999999999995E-4</v>
      </c>
      <c r="F38" s="64">
        <v>-2.3999999999999998E-3</v>
      </c>
      <c r="G38" s="64">
        <v>-5.3E-3</v>
      </c>
      <c r="I38" s="100" t="str">
        <v>XLF</v>
      </c>
      <c r="J38" s="101">
        <v>0.82370490436283261</v>
      </c>
      <c r="K38" s="100"/>
      <c r="L38" s="72"/>
      <c r="M38" s="100" t="str">
        <v>XLF</v>
      </c>
      <c r="N38" s="101">
        <v>0.53508346116224215</v>
      </c>
      <c r="O38" s="100"/>
      <c r="P38" s="72"/>
      <c r="W38" s="72"/>
      <c r="X38" s="72"/>
      <c r="Y38" s="72"/>
      <c r="Z38" s="72"/>
      <c r="AA38" s="72"/>
      <c r="AB38" s="72"/>
      <c r="AC38" s="72"/>
      <c r="AD38" s="72"/>
    </row>
    <row r="39" spans="2:30" x14ac:dyDescent="0.25">
      <c r="B39" s="72">
        <f>LN(P2_data!G36/P2_data!G35)</f>
        <v>1.3588320058242929E-2</v>
      </c>
      <c r="C39" s="64">
        <v>2.0000000000000002E-5</v>
      </c>
      <c r="D39" s="64">
        <f t="shared" si="0"/>
        <v>1.356832005824293E-2</v>
      </c>
      <c r="E39" s="64">
        <v>7.1999999999999998E-3</v>
      </c>
      <c r="F39" s="64">
        <v>6.9999999999999993E-3</v>
      </c>
      <c r="G39" s="64">
        <v>2.0000000000000001E-4</v>
      </c>
      <c r="W39" s="72"/>
      <c r="X39" s="72"/>
      <c r="Y39" s="72"/>
      <c r="Z39" s="72"/>
      <c r="AA39" s="72"/>
      <c r="AB39" s="72"/>
      <c r="AC39" s="72"/>
      <c r="AD39" s="72"/>
    </row>
    <row r="40" spans="2:30" x14ac:dyDescent="0.25">
      <c r="B40" s="72">
        <f>LN(P2_data!G37/P2_data!G36)</f>
        <v>2.9480754137632538E-3</v>
      </c>
      <c r="C40" s="64">
        <v>2.0000000000000002E-5</v>
      </c>
      <c r="D40" s="64">
        <f t="shared" si="0"/>
        <v>2.9280754137632537E-3</v>
      </c>
      <c r="E40" s="64">
        <v>3.8E-3</v>
      </c>
      <c r="F40" s="64">
        <v>3.9000000000000003E-3</v>
      </c>
      <c r="G40" s="64">
        <v>1.1999999999999999E-3</v>
      </c>
      <c r="W40" s="72"/>
      <c r="X40" s="72"/>
      <c r="Y40" s="72"/>
      <c r="Z40" s="72"/>
      <c r="AA40" s="72"/>
      <c r="AB40" s="72"/>
      <c r="AC40" s="72"/>
      <c r="AD40" s="72"/>
    </row>
    <row r="41" spans="2:30" x14ac:dyDescent="0.25">
      <c r="B41" s="72">
        <f>LN(P2_data!G38/P2_data!G37)</f>
        <v>1.1290021656948196E-2</v>
      </c>
      <c r="C41" s="64">
        <v>2.0000000000000002E-5</v>
      </c>
      <c r="D41" s="64">
        <f t="shared" si="0"/>
        <v>1.1270021656948197E-2</v>
      </c>
      <c r="E41" s="64">
        <v>4.8999999999999998E-3</v>
      </c>
      <c r="F41" s="64">
        <v>-3.2000000000000002E-3</v>
      </c>
      <c r="G41" s="64">
        <v>3.2000000000000002E-3</v>
      </c>
      <c r="W41" s="72"/>
      <c r="X41" s="72"/>
      <c r="Y41" s="72"/>
      <c r="Z41" s="72"/>
      <c r="AA41" s="72"/>
      <c r="AB41" s="72"/>
      <c r="AC41" s="72"/>
      <c r="AD41" s="72"/>
    </row>
    <row r="42" spans="2:30" x14ac:dyDescent="0.25">
      <c r="B42" s="72">
        <f>LN(P2_data!G39/P2_data!G38)</f>
        <v>1.15752018237035E-2</v>
      </c>
      <c r="C42" s="64">
        <v>2.0000000000000002E-5</v>
      </c>
      <c r="D42" s="64">
        <f t="shared" si="0"/>
        <v>1.1555201823703501E-2</v>
      </c>
      <c r="E42" s="64">
        <v>4.5000000000000005E-3</v>
      </c>
      <c r="F42" s="64">
        <v>-2.3E-3</v>
      </c>
      <c r="G42" s="64">
        <v>3.3E-3</v>
      </c>
      <c r="W42" s="72"/>
      <c r="X42" s="72"/>
      <c r="Y42" s="72"/>
      <c r="Z42" s="72"/>
      <c r="AA42" s="72"/>
      <c r="AB42" s="72"/>
      <c r="AC42" s="72"/>
      <c r="AD42" s="72"/>
    </row>
    <row r="43" spans="2:30" x14ac:dyDescent="0.25">
      <c r="B43" s="72">
        <f>LN(P2_data!G40/P2_data!G39)</f>
        <v>7.7789542725794176E-3</v>
      </c>
      <c r="C43" s="64">
        <v>2.0000000000000002E-5</v>
      </c>
      <c r="D43" s="64">
        <f t="shared" si="0"/>
        <v>7.7589542725794176E-3</v>
      </c>
      <c r="E43" s="64">
        <v>5.4000000000000003E-3</v>
      </c>
      <c r="F43" s="64">
        <v>1.9E-3</v>
      </c>
      <c r="G43" s="64">
        <v>-4.4000000000000003E-3</v>
      </c>
    </row>
    <row r="44" spans="2:30" x14ac:dyDescent="0.25">
      <c r="B44" s="72">
        <f>LN(P2_data!G41/P2_data!G40)</f>
        <v>-2.4500216920595921E-3</v>
      </c>
      <c r="C44" s="64">
        <v>2.0000000000000002E-5</v>
      </c>
      <c r="D44" s="64">
        <f t="shared" si="0"/>
        <v>-2.4700216920595921E-3</v>
      </c>
      <c r="E44" s="64">
        <v>-1.6000000000000001E-3</v>
      </c>
      <c r="F44" s="64">
        <v>-2.0999999999999999E-3</v>
      </c>
      <c r="G44" s="64">
        <v>-2.9999999999999997E-4</v>
      </c>
    </row>
    <row r="45" spans="2:30" x14ac:dyDescent="0.25">
      <c r="B45" s="72">
        <f>LN(P2_data!G42/P2_data!G41)</f>
        <v>4.087472122615626E-4</v>
      </c>
      <c r="C45" s="64">
        <v>2.0000000000000002E-5</v>
      </c>
      <c r="D45" s="64">
        <f t="shared" si="0"/>
        <v>3.887472122615626E-4</v>
      </c>
      <c r="E45" s="64">
        <v>2E-3</v>
      </c>
      <c r="F45" s="64">
        <v>-1E-4</v>
      </c>
      <c r="G45" s="64">
        <v>-5.6999999999999993E-3</v>
      </c>
    </row>
    <row r="46" spans="2:30" x14ac:dyDescent="0.25">
      <c r="B46" s="72">
        <f>LN(P2_data!G43/P2_data!G42)</f>
        <v>4.8920196398887523E-3</v>
      </c>
      <c r="C46" s="64">
        <v>2.0000000000000002E-5</v>
      </c>
      <c r="D46" s="64">
        <f t="shared" si="0"/>
        <v>4.8720196398887522E-3</v>
      </c>
      <c r="E46" s="64">
        <v>6.0000000000000001E-3</v>
      </c>
      <c r="F46" s="64">
        <v>-4.0000000000000002E-4</v>
      </c>
      <c r="G46" s="64">
        <v>1.2999999999999999E-3</v>
      </c>
    </row>
    <row r="47" spans="2:30" x14ac:dyDescent="0.25">
      <c r="B47" s="72">
        <f>LN(P2_data!G44/P2_data!G43)</f>
        <v>8.1304880875122227E-4</v>
      </c>
      <c r="C47" s="64">
        <v>2.0000000000000002E-5</v>
      </c>
      <c r="D47" s="64">
        <f t="shared" si="0"/>
        <v>7.9304880875122222E-4</v>
      </c>
      <c r="E47" s="64">
        <v>-1.5E-3</v>
      </c>
      <c r="F47" s="64">
        <v>-3.7000000000000002E-3</v>
      </c>
      <c r="G47" s="64">
        <v>1.1000000000000001E-3</v>
      </c>
    </row>
    <row r="48" spans="2:30" x14ac:dyDescent="0.25">
      <c r="B48" s="72">
        <f>LN(P2_data!G45/P2_data!G44)</f>
        <v>0</v>
      </c>
      <c r="C48" s="64">
        <v>2.0000000000000002E-5</v>
      </c>
      <c r="D48" s="64">
        <f t="shared" si="0"/>
        <v>-2.0000000000000002E-5</v>
      </c>
      <c r="E48" s="64">
        <v>-1.1000000000000001E-3</v>
      </c>
      <c r="F48" s="64">
        <v>-6.8000000000000005E-3</v>
      </c>
      <c r="G48" s="64">
        <v>2.5999999999999999E-3</v>
      </c>
    </row>
    <row r="49" spans="2:7" x14ac:dyDescent="0.25">
      <c r="B49" s="72">
        <f>LN(P2_data!G46/P2_data!G45)</f>
        <v>-7.750436354293711E-3</v>
      </c>
      <c r="C49" s="64">
        <v>2.0000000000000002E-5</v>
      </c>
      <c r="D49" s="64">
        <f t="shared" si="0"/>
        <v>-7.770436354293711E-3</v>
      </c>
      <c r="E49" s="64">
        <v>1.5E-3</v>
      </c>
      <c r="F49" s="64">
        <v>4.0000000000000002E-4</v>
      </c>
      <c r="G49" s="64">
        <v>-9.1999999999999998E-3</v>
      </c>
    </row>
    <row r="50" spans="2:7" x14ac:dyDescent="0.25">
      <c r="B50" s="72">
        <f>LN(P2_data!G47/P2_data!G46)</f>
        <v>5.3093448247725199E-3</v>
      </c>
      <c r="C50" s="64">
        <v>2.0000000000000002E-5</v>
      </c>
      <c r="D50" s="64">
        <f t="shared" si="0"/>
        <v>5.2893448247725199E-3</v>
      </c>
      <c r="E50" s="64">
        <v>2.2000000000000001E-3</v>
      </c>
      <c r="F50" s="64">
        <v>8.199999999999999E-3</v>
      </c>
      <c r="G50" s="64">
        <v>-3.4000000000000002E-3</v>
      </c>
    </row>
    <row r="51" spans="2:7" x14ac:dyDescent="0.25">
      <c r="B51" s="72">
        <f>LN(P2_data!G48/P2_data!G47)</f>
        <v>-4.0733347477033683E-4</v>
      </c>
      <c r="C51" s="64">
        <v>2.0000000000000002E-5</v>
      </c>
      <c r="D51" s="64">
        <f t="shared" si="0"/>
        <v>-4.2733347477033682E-4</v>
      </c>
      <c r="E51" s="64">
        <v>-4.1999999999999997E-3</v>
      </c>
      <c r="F51" s="64">
        <v>-1.38E-2</v>
      </c>
      <c r="G51" s="64">
        <v>2E-3</v>
      </c>
    </row>
    <row r="52" spans="2:7" x14ac:dyDescent="0.25">
      <c r="B52" s="72">
        <f>LN(P2_data!G49/P2_data!G48)</f>
        <v>2.8125557640451625E-2</v>
      </c>
      <c r="C52" s="64">
        <v>1.0000000000000001E-5</v>
      </c>
      <c r="D52" s="64">
        <f t="shared" si="0"/>
        <v>2.8115557640451625E-2</v>
      </c>
      <c r="E52" s="64">
        <v>1.47E-2</v>
      </c>
      <c r="F52" s="64">
        <v>4.3E-3</v>
      </c>
      <c r="G52" s="64">
        <v>7.1999999999999998E-3</v>
      </c>
    </row>
    <row r="53" spans="2:7" x14ac:dyDescent="0.25">
      <c r="B53" s="72">
        <f>LN(P2_data!G50/P2_data!G49)</f>
        <v>-1.5572285130374567E-2</v>
      </c>
      <c r="C53" s="64">
        <v>1.0000000000000001E-5</v>
      </c>
      <c r="D53" s="64">
        <f t="shared" si="0"/>
        <v>-1.5582285130374567E-2</v>
      </c>
      <c r="E53" s="64">
        <v>-6.9999999999999993E-3</v>
      </c>
      <c r="F53" s="64">
        <v>-5.3E-3</v>
      </c>
      <c r="G53" s="64">
        <v>-8.8000000000000005E-3</v>
      </c>
    </row>
    <row r="54" spans="2:7" x14ac:dyDescent="0.25">
      <c r="B54" s="72">
        <f>LN(P2_data!G51/P2_data!G50)</f>
        <v>4.8173117009856197E-3</v>
      </c>
      <c r="C54" s="64">
        <v>1.0000000000000001E-5</v>
      </c>
      <c r="D54" s="64">
        <f t="shared" si="0"/>
        <v>4.8073117009856201E-3</v>
      </c>
      <c r="E54" s="64">
        <v>8.9999999999999998E-4</v>
      </c>
      <c r="F54" s="64">
        <v>-2.0999999999999999E-3</v>
      </c>
      <c r="G54" s="64">
        <v>1.2999999999999999E-3</v>
      </c>
    </row>
    <row r="55" spans="2:7" x14ac:dyDescent="0.25">
      <c r="B55" s="72">
        <f>LN(P2_data!G52/P2_data!G51)</f>
        <v>-7.6381476875027948E-3</v>
      </c>
      <c r="C55" s="64">
        <v>1.0000000000000001E-5</v>
      </c>
      <c r="D55" s="64">
        <f t="shared" si="0"/>
        <v>-7.6481476875027944E-3</v>
      </c>
      <c r="E55" s="64">
        <v>-3.8E-3</v>
      </c>
      <c r="F55" s="64">
        <v>-3.5999999999999999E-3</v>
      </c>
      <c r="G55" s="64">
        <v>-1E-3</v>
      </c>
    </row>
    <row r="56" spans="2:7" x14ac:dyDescent="0.25">
      <c r="B56" s="72">
        <f>LN(P2_data!G53/P2_data!G52)</f>
        <v>-2.8289370250483077E-3</v>
      </c>
      <c r="C56" s="64">
        <v>1.0000000000000001E-5</v>
      </c>
      <c r="D56" s="64">
        <f t="shared" si="0"/>
        <v>-2.8389370250483078E-3</v>
      </c>
      <c r="E56" s="64">
        <v>-3.5999999999999999E-3</v>
      </c>
      <c r="F56" s="64">
        <v>-2.8999999999999998E-3</v>
      </c>
      <c r="G56" s="64">
        <v>-5.0000000000000001E-4</v>
      </c>
    </row>
    <row r="57" spans="2:7" x14ac:dyDescent="0.25">
      <c r="B57" s="72">
        <f>LN(P2_data!G54/P2_data!G53)</f>
        <v>4.0461260534244018E-4</v>
      </c>
      <c r="C57" s="64">
        <v>1.0000000000000001E-5</v>
      </c>
      <c r="D57" s="64">
        <f t="shared" si="0"/>
        <v>3.9461260534244015E-4</v>
      </c>
      <c r="E57" s="64">
        <v>-1.9E-3</v>
      </c>
      <c r="F57" s="64">
        <v>-1E-3</v>
      </c>
      <c r="G57" s="64">
        <v>-8.199999999999999E-3</v>
      </c>
    </row>
    <row r="58" spans="2:7" x14ac:dyDescent="0.25">
      <c r="B58" s="72">
        <f>LN(P2_data!G55/P2_data!G54)</f>
        <v>3.6341652609660304E-3</v>
      </c>
      <c r="C58" s="64">
        <v>1.0000000000000001E-5</v>
      </c>
      <c r="D58" s="64">
        <f t="shared" si="0"/>
        <v>3.6241652609660304E-3</v>
      </c>
      <c r="E58" s="64">
        <v>4.0000000000000002E-4</v>
      </c>
      <c r="F58" s="64">
        <v>-4.5999999999999999E-3</v>
      </c>
      <c r="G58" s="64">
        <v>-2.7000000000000001E-3</v>
      </c>
    </row>
    <row r="59" spans="2:7" x14ac:dyDescent="0.25">
      <c r="B59" s="72">
        <f>LN(P2_data!G56/P2_data!G55)</f>
        <v>-8.0637101143618344E-4</v>
      </c>
      <c r="C59" s="64">
        <v>1.0000000000000001E-5</v>
      </c>
      <c r="D59" s="64">
        <f t="shared" si="0"/>
        <v>-8.1637101143618347E-4</v>
      </c>
      <c r="E59" s="64">
        <v>3.4000000000000002E-3</v>
      </c>
      <c r="F59" s="64">
        <v>1E-3</v>
      </c>
      <c r="G59" s="64">
        <v>-3.8E-3</v>
      </c>
    </row>
    <row r="60" spans="2:7" x14ac:dyDescent="0.25">
      <c r="B60" s="72">
        <f>LN(P2_data!G57/P2_data!G56)</f>
        <v>2.4173661566932116E-3</v>
      </c>
      <c r="C60" s="64">
        <v>1.0000000000000001E-5</v>
      </c>
      <c r="D60" s="64">
        <f t="shared" si="0"/>
        <v>2.4073661566932116E-3</v>
      </c>
      <c r="E60" s="64">
        <v>1.2999999999999999E-3</v>
      </c>
      <c r="F60" s="64">
        <v>3.3E-3</v>
      </c>
      <c r="G60" s="64">
        <v>-2.9999999999999997E-4</v>
      </c>
    </row>
    <row r="61" spans="2:7" x14ac:dyDescent="0.25">
      <c r="B61" s="72">
        <f>LN(P2_data!G58/P2_data!G57)</f>
        <v>-2.8208359865171287E-3</v>
      </c>
      <c r="C61" s="64">
        <v>1.0000000000000001E-5</v>
      </c>
      <c r="D61" s="64">
        <f t="shared" si="0"/>
        <v>-2.8308359865171287E-3</v>
      </c>
      <c r="E61" s="64">
        <v>-3.5999999999999999E-3</v>
      </c>
      <c r="F61" s="64">
        <v>-2.3E-3</v>
      </c>
      <c r="G61" s="64">
        <v>2.0000000000000001E-4</v>
      </c>
    </row>
    <row r="62" spans="2:7" x14ac:dyDescent="0.25">
      <c r="B62" s="72">
        <f>LN(P2_data!G59/P2_data!G58)</f>
        <v>-1.6155495917788384E-3</v>
      </c>
      <c r="C62" s="64">
        <v>1.0000000000000001E-5</v>
      </c>
      <c r="D62" s="64">
        <f t="shared" si="0"/>
        <v>-1.6255495917788384E-3</v>
      </c>
      <c r="E62" s="64">
        <v>8.6E-3</v>
      </c>
      <c r="F62" s="64">
        <v>7.3000000000000001E-3</v>
      </c>
      <c r="G62" s="64">
        <v>-4.0999999999999995E-3</v>
      </c>
    </row>
    <row r="63" spans="2:7" x14ac:dyDescent="0.25">
      <c r="B63" s="72">
        <f>LN(P2_data!G60/P2_data!G59)</f>
        <v>1.6155495917789503E-3</v>
      </c>
      <c r="C63" s="64">
        <v>1.0000000000000001E-5</v>
      </c>
      <c r="D63" s="64">
        <f t="shared" si="0"/>
        <v>1.6055495917789502E-3</v>
      </c>
      <c r="E63" s="64">
        <v>-5.9999999999999995E-4</v>
      </c>
      <c r="F63" s="64">
        <v>4.5000000000000005E-3</v>
      </c>
      <c r="G63" s="64">
        <v>2.3999999999999998E-3</v>
      </c>
    </row>
    <row r="64" spans="2:7" x14ac:dyDescent="0.25">
      <c r="B64" s="72">
        <f>LN(P2_data!G61/P2_data!G60)</f>
        <v>-1.3406659735444904E-2</v>
      </c>
      <c r="C64" s="64">
        <v>1.0000000000000001E-5</v>
      </c>
      <c r="D64" s="64">
        <f t="shared" si="0"/>
        <v>-1.3416659735444904E-2</v>
      </c>
      <c r="E64" s="64">
        <v>-8.0000000000000004E-4</v>
      </c>
      <c r="F64" s="64">
        <v>6.1999999999999998E-3</v>
      </c>
      <c r="G64" s="64">
        <v>-2.5999999999999999E-3</v>
      </c>
    </row>
    <row r="65" spans="2:7" x14ac:dyDescent="0.25">
      <c r="B65" s="72">
        <f>LN(P2_data!G62/P2_data!G61)</f>
        <v>-8.213639437183503E-3</v>
      </c>
      <c r="C65" s="64">
        <v>1.0000000000000001E-5</v>
      </c>
      <c r="D65" s="64">
        <f t="shared" si="0"/>
        <v>-8.2236394371835025E-3</v>
      </c>
      <c r="E65" s="64">
        <v>-2.5000000000000001E-3</v>
      </c>
      <c r="F65" s="64">
        <v>-7.000000000000001E-4</v>
      </c>
      <c r="G65" s="64">
        <v>-7.4999999999999997E-3</v>
      </c>
    </row>
    <row r="66" spans="2:7" x14ac:dyDescent="0.25">
      <c r="B66" s="72">
        <f>LN(P2_data!G63/P2_data!G62)</f>
        <v>-2.8441900435452399E-2</v>
      </c>
      <c r="C66" s="64">
        <v>1.0000000000000001E-5</v>
      </c>
      <c r="D66" s="64">
        <f t="shared" si="0"/>
        <v>-2.8451900435452399E-2</v>
      </c>
      <c r="E66" s="64">
        <v>-1.4800000000000001E-2</v>
      </c>
      <c r="F66" s="64">
        <v>-1.34E-2</v>
      </c>
      <c r="G66" s="64">
        <v>-6.8999999999999999E-3</v>
      </c>
    </row>
    <row r="67" spans="2:7" x14ac:dyDescent="0.25">
      <c r="B67" s="72">
        <f>LN(P2_data!G64/P2_data!G63)</f>
        <v>-2.123593917613591E-3</v>
      </c>
      <c r="C67" s="64">
        <v>1.0000000000000001E-5</v>
      </c>
      <c r="D67" s="64">
        <f t="shared" si="0"/>
        <v>-2.133593917613591E-3</v>
      </c>
      <c r="E67" s="64">
        <v>1.6000000000000001E-3</v>
      </c>
      <c r="F67" s="64">
        <v>-3.0000000000000001E-3</v>
      </c>
      <c r="G67" s="64">
        <v>-5.4000000000000003E-3</v>
      </c>
    </row>
    <row r="68" spans="2:7" x14ac:dyDescent="0.25">
      <c r="B68" s="72">
        <f>LN(P2_data!G65/P2_data!G64)</f>
        <v>2.1235939176135355E-3</v>
      </c>
      <c r="C68" s="64">
        <v>1.0000000000000001E-5</v>
      </c>
      <c r="D68" s="64">
        <f t="shared" si="0"/>
        <v>2.1135939176135355E-3</v>
      </c>
      <c r="E68" s="64">
        <v>-2.9999999999999997E-4</v>
      </c>
      <c r="F68" s="64">
        <v>6.8999999999999999E-3</v>
      </c>
      <c r="G68" s="64">
        <v>4.5999999999999999E-3</v>
      </c>
    </row>
    <row r="69" spans="2:7" x14ac:dyDescent="0.25">
      <c r="B69" s="72">
        <f>LN(P2_data!G66/P2_data!G65)</f>
        <v>-1.2735726350264144E-3</v>
      </c>
      <c r="C69" s="64">
        <v>1.0000000000000001E-5</v>
      </c>
      <c r="D69" s="64">
        <f t="shared" si="0"/>
        <v>-1.2835726350264145E-3</v>
      </c>
      <c r="E69" s="64">
        <v>-5.0000000000000001E-4</v>
      </c>
      <c r="F69" s="64">
        <v>1.2999999999999999E-3</v>
      </c>
      <c r="G69" s="64">
        <v>-2.3E-3</v>
      </c>
    </row>
    <row r="70" spans="2:7" x14ac:dyDescent="0.25">
      <c r="B70" s="72">
        <f>LN(P2_data!G67/P2_data!G66)</f>
        <v>-3.8306067768026646E-3</v>
      </c>
      <c r="C70" s="64">
        <v>1.0000000000000001E-5</v>
      </c>
      <c r="D70" s="64">
        <f t="shared" si="0"/>
        <v>-3.8406067768026646E-3</v>
      </c>
      <c r="E70" s="64">
        <v>-5.0000000000000001E-4</v>
      </c>
      <c r="F70" s="64">
        <v>5.6000000000000008E-3</v>
      </c>
      <c r="G70" s="64">
        <v>-5.1999999999999998E-3</v>
      </c>
    </row>
    <row r="71" spans="2:7" x14ac:dyDescent="0.25">
      <c r="B71" s="72">
        <f>LN(P2_data!G68/P2_data!G67)</f>
        <v>1.3553743835891764E-2</v>
      </c>
      <c r="C71" s="64">
        <v>1.0000000000000001E-5</v>
      </c>
      <c r="D71" s="64">
        <f t="shared" ref="D71:D134" si="1">B71-C71</f>
        <v>1.3543743835891764E-2</v>
      </c>
      <c r="E71" s="64">
        <v>7.1999999999999998E-3</v>
      </c>
      <c r="F71" s="64">
        <v>-1.5E-3</v>
      </c>
      <c r="G71" s="64">
        <v>7.0999999999999995E-3</v>
      </c>
    </row>
    <row r="72" spans="2:7" x14ac:dyDescent="0.25">
      <c r="B72" s="72">
        <f>LN(P2_data!G69/P2_data!G68)</f>
        <v>-6.330428265884749E-3</v>
      </c>
      <c r="C72" s="64">
        <v>1.0000000000000001E-5</v>
      </c>
      <c r="D72" s="64">
        <f t="shared" si="1"/>
        <v>-6.3404282658847486E-3</v>
      </c>
      <c r="E72" s="64">
        <v>1.8E-3</v>
      </c>
      <c r="F72" s="64">
        <v>3.9000000000000003E-3</v>
      </c>
      <c r="G72" s="64">
        <v>-5.9999999999999995E-4</v>
      </c>
    </row>
    <row r="73" spans="2:7" x14ac:dyDescent="0.25">
      <c r="B73" s="72">
        <f>LN(P2_data!G70/P2_data!G69)</f>
        <v>1.3039048814064119E-2</v>
      </c>
      <c r="C73" s="64">
        <v>1.0000000000000001E-5</v>
      </c>
      <c r="D73" s="64">
        <f t="shared" si="1"/>
        <v>1.302904881406412E-2</v>
      </c>
      <c r="E73" s="64">
        <v>3.5999999999999999E-3</v>
      </c>
      <c r="F73" s="64">
        <v>3.3E-3</v>
      </c>
      <c r="G73" s="64">
        <v>9.1999999999999998E-3</v>
      </c>
    </row>
    <row r="74" spans="2:7" x14ac:dyDescent="0.25">
      <c r="B74" s="72">
        <f>LN(P2_data!G71/P2_data!G70)</f>
        <v>-8.3928314726097585E-3</v>
      </c>
      <c r="C74" s="64">
        <v>1.0000000000000001E-5</v>
      </c>
      <c r="D74" s="64">
        <f t="shared" si="1"/>
        <v>-8.4028314726097581E-3</v>
      </c>
      <c r="E74" s="64">
        <v>-1.6000000000000001E-3</v>
      </c>
      <c r="F74" s="64">
        <v>5.6999999999999993E-3</v>
      </c>
      <c r="G74" s="64">
        <v>-3.0000000000000001E-3</v>
      </c>
    </row>
    <row r="75" spans="2:7" x14ac:dyDescent="0.25">
      <c r="B75" s="72">
        <f>LN(P2_data!G72/P2_data!G71)</f>
        <v>-2.1092604318673097E-3</v>
      </c>
      <c r="C75" s="64">
        <v>3.0000000000000001E-5</v>
      </c>
      <c r="D75" s="64">
        <f t="shared" si="1"/>
        <v>-2.1392604318673097E-3</v>
      </c>
      <c r="E75" s="64">
        <v>-2.8000000000000004E-3</v>
      </c>
      <c r="F75" s="64">
        <v>-1.1000000000000001E-2</v>
      </c>
      <c r="G75" s="64">
        <v>-1.1000000000000001E-3</v>
      </c>
    </row>
    <row r="76" spans="2:7" x14ac:dyDescent="0.25">
      <c r="B76" s="72">
        <f>LN(P2_data!G73/P2_data!G72)</f>
        <v>-1.2676950778629527E-3</v>
      </c>
      <c r="C76" s="64">
        <v>3.0000000000000001E-5</v>
      </c>
      <c r="D76" s="64">
        <f t="shared" si="1"/>
        <v>-1.2976950778629528E-3</v>
      </c>
      <c r="E76" s="64">
        <v>5.0000000000000001E-4</v>
      </c>
      <c r="F76" s="64">
        <v>-2.3E-3</v>
      </c>
      <c r="G76" s="64">
        <v>3.0999999999999999E-3</v>
      </c>
    </row>
    <row r="77" spans="2:7" x14ac:dyDescent="0.25">
      <c r="B77" s="72">
        <f>LN(P2_data!G74/P2_data!G73)</f>
        <v>-7.6401476825947593E-3</v>
      </c>
      <c r="C77" s="64">
        <v>3.0000000000000001E-5</v>
      </c>
      <c r="D77" s="64">
        <f t="shared" si="1"/>
        <v>-7.6701476825947589E-3</v>
      </c>
      <c r="E77" s="64">
        <v>-4.4000000000000003E-3</v>
      </c>
      <c r="F77" s="64">
        <v>-7.9000000000000008E-3</v>
      </c>
      <c r="G77" s="64">
        <v>-3.0999999999999999E-3</v>
      </c>
    </row>
    <row r="78" spans="2:7" x14ac:dyDescent="0.25">
      <c r="B78" s="72">
        <f>LN(P2_data!G75/P2_data!G74)</f>
        <v>6.3708858508707599E-3</v>
      </c>
      <c r="C78" s="64">
        <v>3.0000000000000001E-5</v>
      </c>
      <c r="D78" s="64">
        <f t="shared" si="1"/>
        <v>6.3408858508707602E-3</v>
      </c>
      <c r="E78" s="64">
        <v>3.2000000000000002E-3</v>
      </c>
      <c r="F78" s="64">
        <v>6.8999999999999999E-3</v>
      </c>
      <c r="G78" s="64">
        <v>5.0000000000000001E-3</v>
      </c>
    </row>
    <row r="79" spans="2:7" x14ac:dyDescent="0.25">
      <c r="B79" s="72">
        <f>LN(P2_data!G76/P2_data!G75)</f>
        <v>-4.2427300757916656E-3</v>
      </c>
      <c r="C79" s="64">
        <v>3.0000000000000001E-5</v>
      </c>
      <c r="D79" s="64">
        <f t="shared" si="1"/>
        <v>-4.2727300757916652E-3</v>
      </c>
      <c r="E79" s="64">
        <v>-8.0000000000000004E-4</v>
      </c>
      <c r="F79" s="64">
        <v>1.4000000000000002E-3</v>
      </c>
      <c r="G79" s="64">
        <v>-2.5999999999999999E-3</v>
      </c>
    </row>
    <row r="80" spans="2:7" x14ac:dyDescent="0.25">
      <c r="B80" s="72">
        <f>LN(P2_data!G77/P2_data!G76)</f>
        <v>-2.5543224308436029E-3</v>
      </c>
      <c r="C80" s="64">
        <v>3.0000000000000001E-5</v>
      </c>
      <c r="D80" s="64">
        <f t="shared" si="1"/>
        <v>-2.584322430843603E-3</v>
      </c>
      <c r="E80" s="64">
        <v>8.0000000000000004E-4</v>
      </c>
      <c r="F80" s="64">
        <v>1E-3</v>
      </c>
      <c r="G80" s="64">
        <v>1E-3</v>
      </c>
    </row>
    <row r="81" spans="2:7" x14ac:dyDescent="0.25">
      <c r="B81" s="72">
        <f>LN(P2_data!G78/P2_data!G77)</f>
        <v>-2.9882627568092318E-3</v>
      </c>
      <c r="C81" s="64">
        <v>3.0000000000000001E-5</v>
      </c>
      <c r="D81" s="64">
        <f t="shared" si="1"/>
        <v>-3.0182627568092319E-3</v>
      </c>
      <c r="E81" s="64">
        <v>-5.0000000000000001E-4</v>
      </c>
      <c r="F81" s="64">
        <v>8.1000000000000013E-3</v>
      </c>
      <c r="G81" s="64">
        <v>2.5000000000000001E-3</v>
      </c>
    </row>
    <row r="82" spans="2:7" x14ac:dyDescent="0.25">
      <c r="B82" s="72">
        <f>LN(P2_data!G79/P2_data!G78)</f>
        <v>-8.1562160670616713E-3</v>
      </c>
      <c r="C82" s="64">
        <v>3.0000000000000001E-5</v>
      </c>
      <c r="D82" s="64">
        <f t="shared" si="1"/>
        <v>-8.1862160670616718E-3</v>
      </c>
      <c r="E82" s="64">
        <v>-4.8999999999999998E-3</v>
      </c>
      <c r="F82" s="64">
        <v>-8.5000000000000006E-3</v>
      </c>
      <c r="G82" s="64">
        <v>-5.4000000000000003E-3</v>
      </c>
    </row>
    <row r="83" spans="2:7" x14ac:dyDescent="0.25">
      <c r="B83" s="72">
        <f>LN(P2_data!G80/P2_data!G79)</f>
        <v>-1.3015411215517773E-2</v>
      </c>
      <c r="C83" s="64">
        <v>3.0000000000000001E-5</v>
      </c>
      <c r="D83" s="64">
        <f t="shared" si="1"/>
        <v>-1.3045411215517774E-2</v>
      </c>
      <c r="E83" s="64">
        <v>-7.4999999999999997E-3</v>
      </c>
      <c r="F83" s="64">
        <v>-2.3E-3</v>
      </c>
      <c r="G83" s="64">
        <v>-7.9000000000000008E-3</v>
      </c>
    </row>
    <row r="84" spans="2:7" x14ac:dyDescent="0.25">
      <c r="B84" s="72">
        <f>LN(P2_data!G81/P2_data!G80)</f>
        <v>1.7316407093005141E-2</v>
      </c>
      <c r="C84" s="64">
        <v>3.0000000000000001E-5</v>
      </c>
      <c r="D84" s="64">
        <f t="shared" si="1"/>
        <v>1.7286407093005142E-2</v>
      </c>
      <c r="E84" s="64">
        <v>8.8999999999999999E-3</v>
      </c>
      <c r="F84" s="64">
        <v>2.3999999999999998E-3</v>
      </c>
      <c r="G84" s="64">
        <v>2.2000000000000001E-3</v>
      </c>
    </row>
    <row r="85" spans="2:7" x14ac:dyDescent="0.25">
      <c r="B85" s="72">
        <f>LN(P2_data!G82/P2_data!G81)</f>
        <v>-9.4868760133003001E-3</v>
      </c>
      <c r="C85" s="64">
        <v>3.0000000000000001E-5</v>
      </c>
      <c r="D85" s="64">
        <f t="shared" si="1"/>
        <v>-9.5168760133003006E-3</v>
      </c>
      <c r="E85" s="64">
        <v>-2.5000000000000001E-3</v>
      </c>
      <c r="F85" s="64">
        <v>3.5999999999999999E-3</v>
      </c>
      <c r="G85" s="64">
        <v>-1.6000000000000001E-3</v>
      </c>
    </row>
    <row r="86" spans="2:7" x14ac:dyDescent="0.25">
      <c r="B86" s="72">
        <f>LN(P2_data!G83/P2_data!G82)</f>
        <v>-3.0375375926241653E-3</v>
      </c>
      <c r="C86" s="64">
        <v>3.0000000000000001E-5</v>
      </c>
      <c r="D86" s="64">
        <f t="shared" si="1"/>
        <v>-3.0675375926241654E-3</v>
      </c>
      <c r="E86" s="64">
        <v>-8.0000000000000004E-4</v>
      </c>
      <c r="F86" s="64">
        <v>6.0000000000000001E-3</v>
      </c>
      <c r="G86" s="64">
        <v>-3.9000000000000003E-3</v>
      </c>
    </row>
    <row r="87" spans="2:7" x14ac:dyDescent="0.25">
      <c r="B87" s="72">
        <f>LN(P2_data!G84/P2_data!G83)</f>
        <v>1.6807118316381191E-2</v>
      </c>
      <c r="C87" s="64">
        <v>3.0000000000000001E-5</v>
      </c>
      <c r="D87" s="64">
        <f t="shared" si="1"/>
        <v>1.6777118316381193E-2</v>
      </c>
      <c r="E87" s="64">
        <v>8.3000000000000001E-3</v>
      </c>
      <c r="F87" s="64">
        <v>5.1999999999999998E-3</v>
      </c>
      <c r="G87" s="64">
        <v>2.7000000000000001E-3</v>
      </c>
    </row>
    <row r="88" spans="2:7" x14ac:dyDescent="0.25">
      <c r="B88" s="72">
        <f>LN(P2_data!G85/P2_data!G84)</f>
        <v>-1.0309369658861213E-2</v>
      </c>
      <c r="C88" s="64">
        <v>3.0000000000000001E-5</v>
      </c>
      <c r="D88" s="64">
        <f t="shared" si="1"/>
        <v>-1.0339369658861213E-2</v>
      </c>
      <c r="E88" s="64">
        <v>-2.8000000000000004E-3</v>
      </c>
      <c r="F88" s="64">
        <v>1E-3</v>
      </c>
      <c r="G88" s="64">
        <v>-1.4000000000000002E-3</v>
      </c>
    </row>
    <row r="89" spans="2:7" x14ac:dyDescent="0.25">
      <c r="B89" s="72">
        <f>LN(P2_data!G86/P2_data!G85)</f>
        <v>2.2204157311010372E-2</v>
      </c>
      <c r="C89" s="64">
        <v>3.0000000000000001E-5</v>
      </c>
      <c r="D89" s="64">
        <f t="shared" si="1"/>
        <v>2.2174157311010374E-2</v>
      </c>
      <c r="E89" s="64">
        <v>1.18E-2</v>
      </c>
      <c r="F89" s="64">
        <v>1.7000000000000001E-3</v>
      </c>
      <c r="G89" s="64">
        <v>5.1000000000000004E-3</v>
      </c>
    </row>
    <row r="90" spans="2:7" x14ac:dyDescent="0.25">
      <c r="B90" s="72">
        <f>LN(P2_data!G87/P2_data!G86)</f>
        <v>8.8291094633941233E-3</v>
      </c>
      <c r="C90" s="64">
        <v>3.0000000000000001E-5</v>
      </c>
      <c r="D90" s="64">
        <f t="shared" si="1"/>
        <v>8.7991094633941228E-3</v>
      </c>
      <c r="E90" s="64">
        <v>6.6E-3</v>
      </c>
      <c r="F90" s="64">
        <v>3.5999999999999999E-3</v>
      </c>
      <c r="G90" s="64">
        <v>-5.0000000000000001E-4</v>
      </c>
    </row>
    <row r="91" spans="2:7" x14ac:dyDescent="0.25">
      <c r="B91" s="72">
        <f>LN(P2_data!G88/P2_data!G87)</f>
        <v>-8.3743723487102379E-4</v>
      </c>
      <c r="C91" s="64">
        <v>3.0000000000000001E-5</v>
      </c>
      <c r="D91" s="64">
        <f t="shared" si="1"/>
        <v>-8.6743723487102376E-4</v>
      </c>
      <c r="E91" s="64">
        <v>4.0000000000000002E-4</v>
      </c>
      <c r="F91" s="64">
        <v>6.9999999999999993E-3</v>
      </c>
      <c r="G91" s="64">
        <v>3.0999999999999999E-3</v>
      </c>
    </row>
    <row r="92" spans="2:7" x14ac:dyDescent="0.25">
      <c r="B92" s="72">
        <f>LN(P2_data!G89/P2_data!G88)</f>
        <v>-4.6189877498837789E-3</v>
      </c>
      <c r="C92" s="64">
        <v>3.0000000000000001E-5</v>
      </c>
      <c r="D92" s="64">
        <f t="shared" si="1"/>
        <v>-4.6489877498837786E-3</v>
      </c>
      <c r="E92" s="64">
        <v>5.0000000000000001E-4</v>
      </c>
      <c r="F92" s="64">
        <v>-1.2999999999999999E-3</v>
      </c>
      <c r="G92" s="64">
        <v>-9.5999999999999992E-3</v>
      </c>
    </row>
    <row r="93" spans="2:7" x14ac:dyDescent="0.25">
      <c r="B93" s="72">
        <f>LN(P2_data!G90/P2_data!G89)</f>
        <v>-9.7272492562365757E-3</v>
      </c>
      <c r="C93" s="64">
        <v>3.0000000000000001E-5</v>
      </c>
      <c r="D93" s="64">
        <f t="shared" si="1"/>
        <v>-9.7572492562365762E-3</v>
      </c>
      <c r="E93" s="64">
        <v>-3.0000000000000001E-3</v>
      </c>
      <c r="F93" s="64">
        <v>-6.7000000000000002E-3</v>
      </c>
      <c r="G93" s="64">
        <v>-6.0000000000000001E-3</v>
      </c>
    </row>
    <row r="94" spans="2:7" x14ac:dyDescent="0.25">
      <c r="B94" s="72">
        <f>LN(P2_data!G91/P2_data!G90)</f>
        <v>6.3545647775972297E-3</v>
      </c>
      <c r="C94" s="64">
        <v>3.0000000000000001E-5</v>
      </c>
      <c r="D94" s="64">
        <f t="shared" si="1"/>
        <v>6.3245647775972301E-3</v>
      </c>
      <c r="E94" s="64">
        <v>2.0999999999999999E-3</v>
      </c>
      <c r="F94" s="64">
        <v>2.7000000000000001E-3</v>
      </c>
      <c r="G94" s="64">
        <v>-1.2999999999999999E-3</v>
      </c>
    </row>
    <row r="95" spans="2:7" x14ac:dyDescent="0.25">
      <c r="B95" s="72">
        <f>LN(P2_data!G92/P2_data!G91)</f>
        <v>-1.2676950778629527E-3</v>
      </c>
      <c r="C95" s="64">
        <v>3.0000000000000001E-5</v>
      </c>
      <c r="D95" s="64">
        <f t="shared" si="1"/>
        <v>-1.2976950778629528E-3</v>
      </c>
      <c r="E95" s="64">
        <v>2.9999999999999997E-4</v>
      </c>
      <c r="F95" s="64">
        <v>-4.5999999999999999E-3</v>
      </c>
      <c r="G95" s="64">
        <v>-2.0999999999999999E-3</v>
      </c>
    </row>
    <row r="96" spans="2:7" x14ac:dyDescent="0.25">
      <c r="B96" s="72">
        <f>LN(P2_data!G93/P2_data!G92)</f>
        <v>8.001727259207083E-3</v>
      </c>
      <c r="C96" s="64">
        <v>3.0000000000000001E-5</v>
      </c>
      <c r="D96" s="64">
        <f t="shared" si="1"/>
        <v>7.9717272592070825E-3</v>
      </c>
      <c r="E96" s="64">
        <v>-1.9E-3</v>
      </c>
      <c r="F96" s="64">
        <v>-5.4000000000000003E-3</v>
      </c>
      <c r="G96" s="64">
        <v>2E-3</v>
      </c>
    </row>
    <row r="97" spans="2:7" x14ac:dyDescent="0.25">
      <c r="B97" s="72">
        <f>LN(P2_data!G94/P2_data!G93)</f>
        <v>1.6764044512046503E-3</v>
      </c>
      <c r="C97" s="64">
        <v>3.0000000000000001E-5</v>
      </c>
      <c r="D97" s="64">
        <f t="shared" si="1"/>
        <v>1.6464044512046502E-3</v>
      </c>
      <c r="E97" s="64">
        <v>2.0000000000000001E-4</v>
      </c>
      <c r="F97" s="64">
        <v>-5.9999999999999995E-4</v>
      </c>
      <c r="G97" s="64">
        <v>-3.5999999999999999E-3</v>
      </c>
    </row>
    <row r="98" spans="2:7" x14ac:dyDescent="0.25">
      <c r="B98" s="72">
        <f>LN(P2_data!G95/P2_data!G94)</f>
        <v>-1.676404451204597E-3</v>
      </c>
      <c r="C98" s="64">
        <v>3.0000000000000001E-5</v>
      </c>
      <c r="D98" s="64">
        <f t="shared" si="1"/>
        <v>-1.706404451204597E-3</v>
      </c>
      <c r="E98" s="64">
        <v>4.5999999999999999E-3</v>
      </c>
      <c r="F98" s="64">
        <v>5.9999999999999995E-4</v>
      </c>
      <c r="G98" s="64">
        <v>5.0000000000000001E-4</v>
      </c>
    </row>
    <row r="99" spans="2:7" x14ac:dyDescent="0.25">
      <c r="B99" s="72">
        <f>LN(P2_data!G96/P2_data!G95)</f>
        <v>-8.3927826999497749E-4</v>
      </c>
      <c r="C99" s="64">
        <v>3.0000000000000001E-5</v>
      </c>
      <c r="D99" s="64">
        <f t="shared" si="1"/>
        <v>-8.6927826999497746E-4</v>
      </c>
      <c r="E99" s="64">
        <v>-4.0000000000000002E-4</v>
      </c>
      <c r="F99" s="64">
        <v>-2.7000000000000001E-3</v>
      </c>
      <c r="G99" s="64">
        <v>2.8000000000000004E-3</v>
      </c>
    </row>
    <row r="100" spans="2:7" x14ac:dyDescent="0.25">
      <c r="B100" s="72">
        <f>LN(P2_data!G97/P2_data!G96)</f>
        <v>-3.7854934794818561E-3</v>
      </c>
      <c r="C100" s="64">
        <v>3.0000000000000001E-5</v>
      </c>
      <c r="D100" s="64">
        <f t="shared" si="1"/>
        <v>-3.8154934794818562E-3</v>
      </c>
      <c r="E100" s="64">
        <v>-5.0000000000000001E-4</v>
      </c>
      <c r="F100" s="64">
        <v>5.1000000000000004E-3</v>
      </c>
      <c r="G100" s="64">
        <v>-7.8000000000000005E-3</v>
      </c>
    </row>
    <row r="101" spans="2:7" x14ac:dyDescent="0.25">
      <c r="B101" s="72">
        <f>LN(P2_data!G98/P2_data!G97)</f>
        <v>3.3655480519384053E-3</v>
      </c>
      <c r="C101" s="64">
        <v>3.0000000000000001E-5</v>
      </c>
      <c r="D101" s="64">
        <f t="shared" si="1"/>
        <v>3.3355480519384052E-3</v>
      </c>
      <c r="E101" s="64">
        <v>2.0999999999999999E-3</v>
      </c>
      <c r="F101" s="64">
        <v>1.9E-3</v>
      </c>
      <c r="G101" s="64">
        <v>2.0000000000000001E-4</v>
      </c>
    </row>
    <row r="102" spans="2:7" x14ac:dyDescent="0.25">
      <c r="B102" s="72">
        <f>LN(P2_data!G99/P2_data!G98)</f>
        <v>-6.3197599493698131E-3</v>
      </c>
      <c r="C102" s="64">
        <v>3.0000000000000001E-5</v>
      </c>
      <c r="D102" s="64">
        <f t="shared" si="1"/>
        <v>-6.3497599493698128E-3</v>
      </c>
      <c r="E102" s="64">
        <v>-2.5999999999999999E-3</v>
      </c>
      <c r="F102" s="64">
        <v>-3.5999999999999999E-3</v>
      </c>
      <c r="G102" s="64">
        <v>-1.5E-3</v>
      </c>
    </row>
    <row r="103" spans="2:7" x14ac:dyDescent="0.25">
      <c r="B103" s="72">
        <f>LN(P2_data!G100/P2_data!G99)</f>
        <v>-4.2355422116773919E-3</v>
      </c>
      <c r="C103" s="64">
        <v>3.0000000000000001E-5</v>
      </c>
      <c r="D103" s="64">
        <f t="shared" si="1"/>
        <v>-4.2655422116773915E-3</v>
      </c>
      <c r="E103" s="64">
        <v>-1.8E-3</v>
      </c>
      <c r="F103" s="64">
        <v>-2.8999999999999998E-3</v>
      </c>
      <c r="G103" s="64">
        <v>-6.0999999999999995E-3</v>
      </c>
    </row>
    <row r="104" spans="2:7" x14ac:dyDescent="0.25">
      <c r="B104" s="72">
        <f>LN(P2_data!G101/P2_data!G100)</f>
        <v>7.6110728429585068E-3</v>
      </c>
      <c r="C104" s="64">
        <v>3.0000000000000001E-5</v>
      </c>
      <c r="D104" s="64">
        <f t="shared" si="1"/>
        <v>7.5810728429585071E-3</v>
      </c>
      <c r="E104" s="64">
        <v>5.3E-3</v>
      </c>
      <c r="F104" s="64">
        <v>2.5000000000000001E-3</v>
      </c>
      <c r="G104" s="64">
        <v>2E-3</v>
      </c>
    </row>
    <row r="105" spans="2:7" x14ac:dyDescent="0.25">
      <c r="B105" s="72">
        <f>LN(P2_data!G102/P2_data!G101)</f>
        <v>2.9442293180886605E-3</v>
      </c>
      <c r="C105" s="64">
        <v>3.0000000000000001E-5</v>
      </c>
      <c r="D105" s="64">
        <f t="shared" si="1"/>
        <v>2.9142293180886604E-3</v>
      </c>
      <c r="E105" s="64">
        <v>-2.9999999999999997E-4</v>
      </c>
      <c r="F105" s="64">
        <v>1.6000000000000001E-3</v>
      </c>
      <c r="G105" s="64">
        <v>-8.9999999999999998E-4</v>
      </c>
    </row>
    <row r="106" spans="2:7" x14ac:dyDescent="0.25">
      <c r="B106" s="72">
        <f>LN(P2_data!G103/P2_data!G102)</f>
        <v>-3.2006147023832955E-2</v>
      </c>
      <c r="C106" s="64">
        <v>3.0000000000000001E-5</v>
      </c>
      <c r="D106" s="64">
        <f t="shared" si="1"/>
        <v>-3.2036147023832957E-2</v>
      </c>
      <c r="E106" s="64">
        <v>-1.9699999999999999E-2</v>
      </c>
      <c r="F106" s="64">
        <v>-8.8999999999999999E-3</v>
      </c>
      <c r="G106" s="64">
        <v>-5.4000000000000003E-3</v>
      </c>
    </row>
    <row r="107" spans="2:7" x14ac:dyDescent="0.25">
      <c r="B107" s="72">
        <f>LN(P2_data!G104/P2_data!G103)</f>
        <v>3.8953090564654231E-3</v>
      </c>
      <c r="C107" s="64">
        <v>3.0000000000000001E-5</v>
      </c>
      <c r="D107" s="64">
        <f t="shared" si="1"/>
        <v>3.865309056465423E-3</v>
      </c>
      <c r="E107" s="64">
        <v>4.0000000000000001E-3</v>
      </c>
      <c r="F107" s="64">
        <v>5.9999999999999995E-4</v>
      </c>
      <c r="G107" s="64">
        <v>-3.9000000000000003E-3</v>
      </c>
    </row>
    <row r="108" spans="2:7" x14ac:dyDescent="0.25">
      <c r="B108" s="72">
        <f>LN(P2_data!G105/P2_data!G104)</f>
        <v>8.6022035826632884E-3</v>
      </c>
      <c r="C108" s="64">
        <v>3.0000000000000001E-5</v>
      </c>
      <c r="D108" s="64">
        <f t="shared" si="1"/>
        <v>8.5722035826632879E-3</v>
      </c>
      <c r="E108" s="64">
        <v>6.9999999999999993E-3</v>
      </c>
      <c r="F108" s="64">
        <v>-3.9000000000000003E-3</v>
      </c>
      <c r="G108" s="64">
        <v>4.0000000000000001E-3</v>
      </c>
    </row>
    <row r="109" spans="2:7" x14ac:dyDescent="0.25">
      <c r="B109" s="72">
        <f>LN(P2_data!G106/P2_data!G105)</f>
        <v>2.5662973879130991E-3</v>
      </c>
      <c r="C109" s="64">
        <v>3.0000000000000001E-5</v>
      </c>
      <c r="D109" s="64">
        <f t="shared" si="1"/>
        <v>2.5362973879130991E-3</v>
      </c>
      <c r="E109" s="64">
        <v>5.6000000000000008E-3</v>
      </c>
      <c r="F109" s="64">
        <v>2.8000000000000004E-3</v>
      </c>
      <c r="G109" s="64">
        <v>-3.0000000000000001E-3</v>
      </c>
    </row>
    <row r="110" spans="2:7" x14ac:dyDescent="0.25">
      <c r="B110" s="72">
        <f>LN(P2_data!G107/P2_data!G106)</f>
        <v>7.6596119167641726E-3</v>
      </c>
      <c r="C110" s="64">
        <v>3.0000000000000001E-5</v>
      </c>
      <c r="D110" s="64">
        <f t="shared" si="1"/>
        <v>7.6296119167641729E-3</v>
      </c>
      <c r="E110" s="64">
        <v>1.8E-3</v>
      </c>
      <c r="F110" s="64">
        <v>-7.000000000000001E-4</v>
      </c>
      <c r="G110" s="64">
        <v>6.0999999999999995E-3</v>
      </c>
    </row>
    <row r="111" spans="2:7" x14ac:dyDescent="0.25">
      <c r="B111" s="72">
        <f>LN(P2_data!G108/P2_data!G107)</f>
        <v>-4.2399831035880791E-4</v>
      </c>
      <c r="C111" s="64">
        <v>3.0000000000000001E-5</v>
      </c>
      <c r="D111" s="64">
        <f t="shared" si="1"/>
        <v>-4.5399831035880793E-4</v>
      </c>
      <c r="E111" s="64">
        <v>2.3999999999999998E-3</v>
      </c>
      <c r="F111" s="64">
        <v>-1.5E-3</v>
      </c>
      <c r="G111" s="64">
        <v>-4.8999999999999998E-3</v>
      </c>
    </row>
    <row r="112" spans="2:7" x14ac:dyDescent="0.25">
      <c r="B112" s="72">
        <f>LN(P2_data!G109/P2_data!G108)</f>
        <v>1.6949579969930131E-3</v>
      </c>
      <c r="C112" s="64">
        <v>3.0000000000000001E-5</v>
      </c>
      <c r="D112" s="64">
        <f t="shared" si="1"/>
        <v>1.664957996993013E-3</v>
      </c>
      <c r="E112" s="64">
        <v>4.1999999999999997E-3</v>
      </c>
      <c r="F112" s="64">
        <v>-2.7000000000000001E-3</v>
      </c>
      <c r="G112" s="64">
        <v>-7.7000000000000002E-3</v>
      </c>
    </row>
    <row r="113" spans="2:7" x14ac:dyDescent="0.25">
      <c r="B113" s="72">
        <f>LN(P2_data!G110/P2_data!G109)</f>
        <v>-4.2345965386284375E-4</v>
      </c>
      <c r="C113" s="64">
        <v>3.0000000000000001E-5</v>
      </c>
      <c r="D113" s="64">
        <f t="shared" si="1"/>
        <v>-4.5345965386284378E-4</v>
      </c>
      <c r="E113" s="64">
        <v>5.9999999999999995E-4</v>
      </c>
      <c r="F113" s="64">
        <v>-2.0000000000000001E-4</v>
      </c>
      <c r="G113" s="64">
        <v>8.9999999999999998E-4</v>
      </c>
    </row>
    <row r="114" spans="2:7" x14ac:dyDescent="0.25">
      <c r="B114" s="72">
        <f>LN(P2_data!G111/P2_data!G110)</f>
        <v>-6.7998559161443475E-3</v>
      </c>
      <c r="C114" s="64">
        <v>3.0000000000000001E-5</v>
      </c>
      <c r="D114" s="64">
        <f t="shared" si="1"/>
        <v>-6.8298559161443471E-3</v>
      </c>
      <c r="E114" s="64">
        <v>-1.9E-3</v>
      </c>
      <c r="F114" s="64">
        <v>-5.0000000000000001E-3</v>
      </c>
      <c r="G114" s="64">
        <v>-3.2000000000000002E-3</v>
      </c>
    </row>
    <row r="115" spans="2:7" x14ac:dyDescent="0.25">
      <c r="B115" s="72">
        <f>LN(P2_data!G112/P2_data!G111)</f>
        <v>-8.5654055028454353E-3</v>
      </c>
      <c r="C115" s="64">
        <v>3.0000000000000001E-5</v>
      </c>
      <c r="D115" s="64">
        <f t="shared" si="1"/>
        <v>-8.5954055028454358E-3</v>
      </c>
      <c r="E115" s="64">
        <v>-2.0000000000000001E-4</v>
      </c>
      <c r="F115" s="64">
        <v>2.9999999999999997E-4</v>
      </c>
      <c r="G115" s="64">
        <v>-5.6000000000000008E-3</v>
      </c>
    </row>
    <row r="116" spans="2:7" x14ac:dyDescent="0.25">
      <c r="B116" s="72">
        <f>LN(P2_data!G113/P2_data!G112)</f>
        <v>1.2396012279648068E-2</v>
      </c>
      <c r="C116" s="64">
        <v>3.0000000000000001E-5</v>
      </c>
      <c r="D116" s="64">
        <f t="shared" si="1"/>
        <v>1.2366012279648068E-2</v>
      </c>
      <c r="E116" s="64">
        <v>9.4999999999999998E-3</v>
      </c>
      <c r="F116" s="64">
        <v>9.7000000000000003E-3</v>
      </c>
      <c r="G116" s="64">
        <v>2.9999999999999997E-4</v>
      </c>
    </row>
    <row r="117" spans="2:7" x14ac:dyDescent="0.25">
      <c r="B117" s="72">
        <f>LN(P2_data!G114/P2_data!G113)</f>
        <v>-3.8306067768026646E-3</v>
      </c>
      <c r="C117" s="64">
        <v>3.0000000000000001E-5</v>
      </c>
      <c r="D117" s="64">
        <f t="shared" si="1"/>
        <v>-3.8606067768026647E-3</v>
      </c>
      <c r="E117" s="64">
        <v>3.4999999999999996E-3</v>
      </c>
      <c r="F117" s="64">
        <v>5.6000000000000008E-3</v>
      </c>
      <c r="G117" s="64">
        <v>-7.7000000000000002E-3</v>
      </c>
    </row>
    <row r="118" spans="2:7" x14ac:dyDescent="0.25">
      <c r="B118" s="72">
        <f>LN(P2_data!G115/P2_data!G114)</f>
        <v>1.7042611346107215E-3</v>
      </c>
      <c r="C118" s="64">
        <v>3.0000000000000001E-5</v>
      </c>
      <c r="D118" s="64">
        <f t="shared" si="1"/>
        <v>1.6742611346107215E-3</v>
      </c>
      <c r="E118" s="64">
        <v>-1.7000000000000001E-3</v>
      </c>
      <c r="F118" s="64">
        <v>-4.5000000000000005E-3</v>
      </c>
      <c r="G118" s="64">
        <v>0</v>
      </c>
    </row>
    <row r="119" spans="2:7" x14ac:dyDescent="0.25">
      <c r="B119" s="72">
        <f>LN(P2_data!G116/P2_data!G115)</f>
        <v>-4.266260828048059E-3</v>
      </c>
      <c r="C119" s="64">
        <v>3.0000000000000001E-5</v>
      </c>
      <c r="D119" s="64">
        <f t="shared" si="1"/>
        <v>-4.2962608280480586E-3</v>
      </c>
      <c r="E119" s="64">
        <v>-2.8000000000000004E-3</v>
      </c>
      <c r="F119" s="64">
        <v>1E-3</v>
      </c>
      <c r="G119" s="64">
        <v>-5.9999999999999995E-4</v>
      </c>
    </row>
    <row r="120" spans="2:7" x14ac:dyDescent="0.25">
      <c r="B120" s="72">
        <f>LN(P2_data!G117/P2_data!G116)</f>
        <v>7.6661791052664722E-3</v>
      </c>
      <c r="C120" s="64">
        <v>3.0000000000000001E-5</v>
      </c>
      <c r="D120" s="64">
        <f t="shared" si="1"/>
        <v>7.6361791052664725E-3</v>
      </c>
      <c r="E120" s="64">
        <v>1.5E-3</v>
      </c>
      <c r="F120" s="64">
        <v>-1.9E-3</v>
      </c>
      <c r="G120" s="64">
        <v>1E-4</v>
      </c>
    </row>
    <row r="121" spans="2:7" x14ac:dyDescent="0.25">
      <c r="B121" s="72">
        <f>LN(P2_data!G118/P2_data!G117)</f>
        <v>1.1390125249109352E-2</v>
      </c>
      <c r="C121" s="64">
        <v>3.0000000000000001E-5</v>
      </c>
      <c r="D121" s="64">
        <f t="shared" si="1"/>
        <v>1.1360125249109352E-2</v>
      </c>
      <c r="E121" s="64">
        <v>1.8E-3</v>
      </c>
      <c r="F121" s="64">
        <v>1.1599999999999999E-2</v>
      </c>
      <c r="G121" s="64">
        <v>9.1999999999999998E-3</v>
      </c>
    </row>
    <row r="122" spans="2:7" x14ac:dyDescent="0.25">
      <c r="B122" s="72">
        <f>LN(P2_data!G119/P2_data!G118)</f>
        <v>1.8699941986136639E-2</v>
      </c>
      <c r="C122" s="64">
        <v>3.0000000000000001E-5</v>
      </c>
      <c r="D122" s="64">
        <f t="shared" si="1"/>
        <v>1.866994198613664E-2</v>
      </c>
      <c r="E122" s="64">
        <v>-1.1999999999999999E-3</v>
      </c>
      <c r="F122" s="64">
        <v>0</v>
      </c>
      <c r="G122" s="64">
        <v>2.3700000000000002E-2</v>
      </c>
    </row>
    <row r="123" spans="2:7" x14ac:dyDescent="0.25">
      <c r="B123" s="72">
        <f>LN(P2_data!G120/P2_data!G119)</f>
        <v>2.0563033760954835E-3</v>
      </c>
      <c r="C123" s="64">
        <v>3.0000000000000001E-5</v>
      </c>
      <c r="D123" s="64">
        <f t="shared" si="1"/>
        <v>2.0263033760954834E-3</v>
      </c>
      <c r="E123" s="64">
        <v>-1.1000000000000001E-3</v>
      </c>
      <c r="F123" s="64">
        <v>-2.7000000000000001E-3</v>
      </c>
      <c r="G123" s="64">
        <v>3.5999999999999999E-3</v>
      </c>
    </row>
    <row r="124" spans="2:7" x14ac:dyDescent="0.25">
      <c r="B124" s="72">
        <f>LN(P2_data!G121/P2_data!G120)</f>
        <v>5.3267490288314715E-3</v>
      </c>
      <c r="C124" s="64">
        <v>3.0000000000000001E-5</v>
      </c>
      <c r="D124" s="64">
        <f t="shared" si="1"/>
        <v>5.2967490288314718E-3</v>
      </c>
      <c r="E124" s="64">
        <v>5.5000000000000005E-3</v>
      </c>
      <c r="F124" s="64">
        <v>8.0000000000000004E-4</v>
      </c>
      <c r="G124" s="64">
        <v>-1.4000000000000002E-3</v>
      </c>
    </row>
    <row r="125" spans="2:7" x14ac:dyDescent="0.25">
      <c r="B125" s="72">
        <f>LN(P2_data!G122/P2_data!G121)</f>
        <v>1.6333609518087203E-3</v>
      </c>
      <c r="C125" s="64">
        <v>3.0000000000000001E-5</v>
      </c>
      <c r="D125" s="64">
        <f t="shared" si="1"/>
        <v>1.6033609518087202E-3</v>
      </c>
      <c r="E125" s="64">
        <v>-1.7000000000000001E-3</v>
      </c>
      <c r="F125" s="64">
        <v>-4.6999999999999993E-3</v>
      </c>
      <c r="G125" s="64">
        <v>-5.5000000000000005E-3</v>
      </c>
    </row>
    <row r="126" spans="2:7" x14ac:dyDescent="0.25">
      <c r="B126" s="72">
        <f>LN(P2_data!G123/P2_data!G122)</f>
        <v>-4.0883131351525598E-3</v>
      </c>
      <c r="C126" s="64">
        <v>3.0000000000000001E-5</v>
      </c>
      <c r="D126" s="64">
        <f t="shared" si="1"/>
        <v>-4.1183131351525595E-3</v>
      </c>
      <c r="E126" s="64">
        <v>-3.0000000000000001E-3</v>
      </c>
      <c r="F126" s="64">
        <v>-2.3999999999999998E-3</v>
      </c>
      <c r="G126" s="64">
        <v>-1.1999999999999999E-3</v>
      </c>
    </row>
    <row r="127" spans="2:7" x14ac:dyDescent="0.25">
      <c r="B127" s="72">
        <f>LN(P2_data!G124/P2_data!G123)</f>
        <v>-4.9281002215830361E-3</v>
      </c>
      <c r="C127" s="64">
        <v>3.0000000000000001E-5</v>
      </c>
      <c r="D127" s="64">
        <f t="shared" si="1"/>
        <v>-4.9581002215830358E-3</v>
      </c>
      <c r="E127" s="64">
        <v>-2.9999999999999997E-4</v>
      </c>
      <c r="F127" s="64">
        <v>-2.3E-3</v>
      </c>
      <c r="G127" s="64">
        <v>-1.8E-3</v>
      </c>
    </row>
    <row r="128" spans="2:7" x14ac:dyDescent="0.25">
      <c r="B128" s="72">
        <f>LN(P2_data!G125/P2_data!G124)</f>
        <v>1.0239695849275046E-2</v>
      </c>
      <c r="C128" s="64">
        <v>3.0000000000000001E-5</v>
      </c>
      <c r="D128" s="64">
        <f t="shared" si="1"/>
        <v>1.0209695849275046E-2</v>
      </c>
      <c r="E128" s="64">
        <v>8.6E-3</v>
      </c>
      <c r="F128" s="64">
        <v>1.1999999999999999E-3</v>
      </c>
      <c r="G128" s="64">
        <v>-7.4000000000000003E-3</v>
      </c>
    </row>
    <row r="129" spans="2:7" x14ac:dyDescent="0.25">
      <c r="B129" s="72">
        <f>LN(P2_data!G126/P2_data!G125)</f>
        <v>-8.594323237129638E-3</v>
      </c>
      <c r="C129" s="64">
        <v>3.0000000000000001E-5</v>
      </c>
      <c r="D129" s="64">
        <f t="shared" si="1"/>
        <v>-8.6243232371296386E-3</v>
      </c>
      <c r="E129" s="64">
        <v>-7.3000000000000001E-3</v>
      </c>
      <c r="F129" s="64">
        <v>-4.0000000000000001E-3</v>
      </c>
      <c r="G129" s="64">
        <v>-5.1000000000000004E-3</v>
      </c>
    </row>
    <row r="130" spans="2:7" x14ac:dyDescent="0.25">
      <c r="B130" s="72">
        <f>LN(P2_data!G127/P2_data!G126)</f>
        <v>-8.2543186006797959E-3</v>
      </c>
      <c r="C130" s="64">
        <v>3.0000000000000001E-5</v>
      </c>
      <c r="D130" s="64">
        <f t="shared" si="1"/>
        <v>-8.2843186006797964E-3</v>
      </c>
      <c r="E130" s="64">
        <v>-7.000000000000001E-4</v>
      </c>
      <c r="F130" s="64">
        <v>-4.0000000000000002E-4</v>
      </c>
      <c r="G130" s="64">
        <v>-1.6799999999999999E-2</v>
      </c>
    </row>
    <row r="131" spans="2:7" x14ac:dyDescent="0.25">
      <c r="B131" s="72">
        <f>LN(P2_data!G128/P2_data!G127)</f>
        <v>-6.2356885953832658E-3</v>
      </c>
      <c r="C131" s="64">
        <v>3.0000000000000001E-5</v>
      </c>
      <c r="D131" s="64">
        <f t="shared" si="1"/>
        <v>-6.2656885953832654E-3</v>
      </c>
      <c r="E131" s="64">
        <v>2.0000000000000001E-4</v>
      </c>
      <c r="F131" s="64">
        <v>5.1999999999999998E-3</v>
      </c>
      <c r="G131" s="64">
        <v>-4.1999999999999997E-3</v>
      </c>
    </row>
    <row r="132" spans="2:7" x14ac:dyDescent="0.25">
      <c r="B132" s="72">
        <f>LN(P2_data!G129/P2_data!G128)</f>
        <v>-3.7602301201691288E-3</v>
      </c>
      <c r="C132" s="64">
        <v>3.0000000000000001E-5</v>
      </c>
      <c r="D132" s="64">
        <f t="shared" si="1"/>
        <v>-3.7902301201691289E-3</v>
      </c>
      <c r="E132" s="64">
        <v>2.3999999999999998E-3</v>
      </c>
      <c r="F132" s="64">
        <v>8.3000000000000001E-3</v>
      </c>
      <c r="G132" s="64">
        <v>-5.0000000000000001E-3</v>
      </c>
    </row>
    <row r="133" spans="2:7" x14ac:dyDescent="0.25">
      <c r="B133" s="72">
        <f>LN(P2_data!G130/P2_data!G129)</f>
        <v>5.4268971726384738E-3</v>
      </c>
      <c r="C133" s="64">
        <v>3.0000000000000001E-5</v>
      </c>
      <c r="D133" s="64">
        <f t="shared" si="1"/>
        <v>5.3968971726384742E-3</v>
      </c>
      <c r="E133" s="64">
        <v>4.0000000000000002E-4</v>
      </c>
      <c r="F133" s="64">
        <v>-5.9999999999999995E-4</v>
      </c>
      <c r="G133" s="64">
        <v>6.8000000000000005E-3</v>
      </c>
    </row>
    <row r="134" spans="2:7" x14ac:dyDescent="0.25">
      <c r="B134" s="72">
        <f>LN(P2_data!G131/P2_data!G130)</f>
        <v>4.9833575925264523E-3</v>
      </c>
      <c r="C134" s="64">
        <v>3.0000000000000001E-5</v>
      </c>
      <c r="D134" s="64">
        <f t="shared" si="1"/>
        <v>4.9533575925264526E-3</v>
      </c>
      <c r="E134" s="64">
        <v>-8.3999999999999995E-3</v>
      </c>
      <c r="F134" s="64">
        <v>-4.0000000000000001E-3</v>
      </c>
      <c r="G134" s="64">
        <v>1.32E-2</v>
      </c>
    </row>
    <row r="135" spans="2:7" x14ac:dyDescent="0.25">
      <c r="B135" s="72">
        <f>LN(P2_data!G132/P2_data!G131)</f>
        <v>1.5618936823646682E-2</v>
      </c>
      <c r="C135" s="64">
        <v>3.0000000000000001E-5</v>
      </c>
      <c r="D135" s="64">
        <f t="shared" ref="D135:D198" si="2">B135-C135</f>
        <v>1.5588936823646682E-2</v>
      </c>
      <c r="E135" s="64">
        <v>1.0200000000000001E-2</v>
      </c>
      <c r="F135" s="64">
        <v>7.4999999999999997E-3</v>
      </c>
      <c r="G135" s="64">
        <v>2.2000000000000001E-3</v>
      </c>
    </row>
    <row r="136" spans="2:7" x14ac:dyDescent="0.25">
      <c r="B136" s="72">
        <f>LN(P2_data!G133/P2_data!G132)</f>
        <v>6.909232791304302E-3</v>
      </c>
      <c r="C136" s="64">
        <v>3.0000000000000001E-5</v>
      </c>
      <c r="D136" s="64">
        <f t="shared" si="2"/>
        <v>6.8792327913043023E-3</v>
      </c>
      <c r="E136" s="64">
        <v>-8.3000000000000001E-3</v>
      </c>
      <c r="F136" s="64">
        <v>-1.1999999999999999E-3</v>
      </c>
      <c r="G136" s="64">
        <v>1.38E-2</v>
      </c>
    </row>
    <row r="137" spans="2:7" x14ac:dyDescent="0.25">
      <c r="B137" s="72">
        <f>LN(P2_data!G134/P2_data!G133)</f>
        <v>-8.1041331804948243E-4</v>
      </c>
      <c r="C137" s="64">
        <v>3.0000000000000001E-5</v>
      </c>
      <c r="D137" s="64">
        <f t="shared" si="2"/>
        <v>-8.404133180494824E-4</v>
      </c>
      <c r="E137" s="64">
        <v>1.4000000000000002E-3</v>
      </c>
      <c r="F137" s="64">
        <v>-8.9999999999999998E-4</v>
      </c>
      <c r="G137" s="64">
        <v>-2.5000000000000001E-3</v>
      </c>
    </row>
    <row r="138" spans="2:7" x14ac:dyDescent="0.25">
      <c r="B138" s="72">
        <f>LN(P2_data!G135/P2_data!G134)</f>
        <v>1.448721485447409E-2</v>
      </c>
      <c r="C138" s="64">
        <v>4.0000000000000003E-5</v>
      </c>
      <c r="D138" s="64">
        <f t="shared" si="2"/>
        <v>1.444721485447409E-2</v>
      </c>
      <c r="E138" s="64">
        <v>2.3999999999999998E-3</v>
      </c>
      <c r="F138" s="64">
        <v>3.4000000000000002E-3</v>
      </c>
      <c r="G138" s="64">
        <v>1.2E-2</v>
      </c>
    </row>
    <row r="139" spans="2:7" x14ac:dyDescent="0.25">
      <c r="B139" s="72">
        <f>LN(P2_data!G136/P2_data!G135)</f>
        <v>1.5967667744624262E-3</v>
      </c>
      <c r="C139" s="64">
        <v>4.0000000000000003E-5</v>
      </c>
      <c r="D139" s="64">
        <f t="shared" si="2"/>
        <v>1.5567667744624261E-3</v>
      </c>
      <c r="E139" s="64">
        <v>1.1999999999999999E-3</v>
      </c>
      <c r="F139" s="64">
        <v>-6.8999999999999999E-3</v>
      </c>
      <c r="G139" s="64">
        <v>-5.5000000000000005E-3</v>
      </c>
    </row>
    <row r="140" spans="2:7" x14ac:dyDescent="0.25">
      <c r="B140" s="72">
        <f>LN(P2_data!G137/P2_data!G136)</f>
        <v>-7.6076844921501071E-3</v>
      </c>
      <c r="C140" s="64">
        <v>4.0000000000000003E-5</v>
      </c>
      <c r="D140" s="64">
        <f t="shared" si="2"/>
        <v>-7.6476844921501072E-3</v>
      </c>
      <c r="E140" s="64">
        <v>-9.4999999999999998E-3</v>
      </c>
      <c r="F140" s="64">
        <v>-5.0000000000000001E-3</v>
      </c>
      <c r="G140" s="64">
        <v>1.1999999999999999E-3</v>
      </c>
    </row>
    <row r="141" spans="2:7" x14ac:dyDescent="0.25">
      <c r="B141" s="72">
        <f>LN(P2_data!G138/P2_data!G137)</f>
        <v>6.8095599326614652E-3</v>
      </c>
      <c r="C141" s="64">
        <v>4.0000000000000003E-5</v>
      </c>
      <c r="D141" s="64">
        <f t="shared" si="2"/>
        <v>6.7695599326614651E-3</v>
      </c>
      <c r="E141" s="64">
        <v>6.9999999999999993E-3</v>
      </c>
      <c r="F141" s="64">
        <v>4.1999999999999997E-3</v>
      </c>
      <c r="G141" s="64">
        <v>-4.0999999999999995E-3</v>
      </c>
    </row>
    <row r="142" spans="2:7" x14ac:dyDescent="0.25">
      <c r="B142" s="72">
        <f>LN(P2_data!G139/P2_data!G138)</f>
        <v>-1.1982825719482231E-3</v>
      </c>
      <c r="C142" s="64">
        <v>4.0000000000000003E-5</v>
      </c>
      <c r="D142" s="64">
        <f t="shared" si="2"/>
        <v>-1.2382825719482232E-3</v>
      </c>
      <c r="E142" s="64">
        <v>5.0000000000000001E-4</v>
      </c>
      <c r="F142" s="64">
        <v>-4.3E-3</v>
      </c>
      <c r="G142" s="64">
        <v>-8.9999999999999998E-4</v>
      </c>
    </row>
    <row r="143" spans="2:7" x14ac:dyDescent="0.25">
      <c r="B143" s="72">
        <f>LN(P2_data!G140/P2_data!G139)</f>
        <v>-8.8318921904100081E-3</v>
      </c>
      <c r="C143" s="64">
        <v>4.0000000000000003E-5</v>
      </c>
      <c r="D143" s="64">
        <f t="shared" si="2"/>
        <v>-8.8718921904100082E-3</v>
      </c>
      <c r="E143" s="64">
        <v>0</v>
      </c>
      <c r="F143" s="64">
        <v>3.8E-3</v>
      </c>
      <c r="G143" s="64">
        <v>-5.3E-3</v>
      </c>
    </row>
    <row r="144" spans="2:7" x14ac:dyDescent="0.25">
      <c r="B144" s="72">
        <f>LN(P2_data!G141/P2_data!G140)</f>
        <v>3.2206148296969792E-3</v>
      </c>
      <c r="C144" s="64">
        <v>4.0000000000000003E-5</v>
      </c>
      <c r="D144" s="64">
        <f t="shared" si="2"/>
        <v>3.1806148296969791E-3</v>
      </c>
      <c r="E144" s="64">
        <v>7.1999999999999998E-3</v>
      </c>
      <c r="F144" s="64">
        <v>1.2999999999999999E-3</v>
      </c>
      <c r="G144" s="64">
        <v>-5.3E-3</v>
      </c>
    </row>
    <row r="145" spans="2:7" x14ac:dyDescent="0.25">
      <c r="B145" s="72">
        <f>LN(P2_data!G142/P2_data!G141)</f>
        <v>6.0109177176877037E-3</v>
      </c>
      <c r="C145" s="64">
        <v>4.0000000000000003E-5</v>
      </c>
      <c r="D145" s="64">
        <f t="shared" si="2"/>
        <v>5.9709177176877036E-3</v>
      </c>
      <c r="E145" s="64">
        <v>1.7000000000000001E-3</v>
      </c>
      <c r="F145" s="64">
        <v>-5.0000000000000001E-4</v>
      </c>
      <c r="G145" s="64">
        <v>3.7000000000000002E-3</v>
      </c>
    </row>
    <row r="146" spans="2:7" x14ac:dyDescent="0.25">
      <c r="B146" s="72">
        <f>LN(P2_data!G143/P2_data!G142)</f>
        <v>-4.4044514764870072E-3</v>
      </c>
      <c r="C146" s="64">
        <v>4.0000000000000003E-5</v>
      </c>
      <c r="D146" s="64">
        <f t="shared" si="2"/>
        <v>-4.4444514764870073E-3</v>
      </c>
      <c r="E146" s="64">
        <v>4.1999999999999997E-3</v>
      </c>
      <c r="F146" s="64">
        <v>-1.2999999999999999E-3</v>
      </c>
      <c r="G146" s="64">
        <v>-5.0000000000000001E-3</v>
      </c>
    </row>
    <row r="147" spans="2:7" x14ac:dyDescent="0.25">
      <c r="B147" s="72">
        <f>LN(P2_data!G144/P2_data!G143)</f>
        <v>-3.2154368539744657E-3</v>
      </c>
      <c r="C147" s="64">
        <v>4.0000000000000003E-5</v>
      </c>
      <c r="D147" s="64">
        <f t="shared" si="2"/>
        <v>-3.2554368539744658E-3</v>
      </c>
      <c r="E147" s="64">
        <v>0</v>
      </c>
      <c r="F147" s="64">
        <v>2.0999999999999999E-3</v>
      </c>
      <c r="G147" s="64">
        <v>1.2999999999999999E-3</v>
      </c>
    </row>
    <row r="148" spans="2:7" x14ac:dyDescent="0.25">
      <c r="B148" s="72">
        <f>LN(P2_data!G145/P2_data!G144)</f>
        <v>-1.6116442169230299E-3</v>
      </c>
      <c r="C148" s="64">
        <v>4.0000000000000003E-5</v>
      </c>
      <c r="D148" s="64">
        <f t="shared" si="2"/>
        <v>-1.65164421692303E-3</v>
      </c>
      <c r="E148" s="64">
        <v>4.0000000000000002E-4</v>
      </c>
      <c r="F148" s="64">
        <v>-3.0000000000000001E-3</v>
      </c>
      <c r="G148" s="64">
        <v>-3.3E-3</v>
      </c>
    </row>
    <row r="149" spans="2:7" x14ac:dyDescent="0.25">
      <c r="B149" s="72">
        <f>LN(P2_data!G146/P2_data!G145)</f>
        <v>4.0314454902566578E-4</v>
      </c>
      <c r="C149" s="64">
        <v>4.0000000000000003E-5</v>
      </c>
      <c r="D149" s="64">
        <f t="shared" si="2"/>
        <v>3.6314454902566578E-4</v>
      </c>
      <c r="E149" s="64">
        <v>5.8999999999999999E-3</v>
      </c>
      <c r="F149" s="64">
        <v>5.3E-3</v>
      </c>
      <c r="G149" s="64">
        <v>4.0000000000000002E-4</v>
      </c>
    </row>
    <row r="150" spans="2:7" x14ac:dyDescent="0.25">
      <c r="B150" s="72">
        <f>LN(P2_data!G147/P2_data!G146)</f>
        <v>-4.0314454902579708E-4</v>
      </c>
      <c r="C150" s="64">
        <v>4.0000000000000003E-5</v>
      </c>
      <c r="D150" s="64">
        <f t="shared" si="2"/>
        <v>-4.4314454902579707E-4</v>
      </c>
      <c r="E150" s="64">
        <v>-1E-4</v>
      </c>
      <c r="F150" s="64">
        <v>5.0000000000000001E-4</v>
      </c>
      <c r="G150" s="64">
        <v>-1E-4</v>
      </c>
    </row>
    <row r="151" spans="2:7" x14ac:dyDescent="0.25">
      <c r="B151" s="72">
        <f>LN(P2_data!G148/P2_data!G147)</f>
        <v>0</v>
      </c>
      <c r="C151" s="64">
        <v>4.0000000000000003E-5</v>
      </c>
      <c r="D151" s="64">
        <f t="shared" si="2"/>
        <v>-4.0000000000000003E-5</v>
      </c>
      <c r="E151" s="64">
        <v>-8.0000000000000004E-4</v>
      </c>
      <c r="F151" s="64">
        <v>-4.0999999999999995E-3</v>
      </c>
      <c r="G151" s="64">
        <v>-2.8000000000000004E-3</v>
      </c>
    </row>
    <row r="152" spans="2:7" x14ac:dyDescent="0.25">
      <c r="B152" s="72">
        <f>LN(P2_data!G149/P2_data!G148)</f>
        <v>4.4257164257339799E-3</v>
      </c>
      <c r="C152" s="64">
        <v>4.0000000000000003E-5</v>
      </c>
      <c r="D152" s="64">
        <f t="shared" si="2"/>
        <v>4.3857164257339798E-3</v>
      </c>
      <c r="E152" s="64">
        <v>-2.9999999999999997E-4</v>
      </c>
      <c r="F152" s="64">
        <v>1.1999999999999999E-3</v>
      </c>
      <c r="G152" s="64">
        <v>-2E-3</v>
      </c>
    </row>
    <row r="153" spans="2:7" x14ac:dyDescent="0.25">
      <c r="B153" s="72">
        <f>LN(P2_data!G150/P2_data!G149)</f>
        <v>1.2367961611613104E-2</v>
      </c>
      <c r="C153" s="64">
        <v>4.0000000000000003E-5</v>
      </c>
      <c r="D153" s="64">
        <f t="shared" si="2"/>
        <v>1.2327961611613104E-2</v>
      </c>
      <c r="E153" s="64">
        <v>3.8E-3</v>
      </c>
      <c r="F153" s="64">
        <v>3.7000000000000002E-3</v>
      </c>
      <c r="G153" s="64">
        <v>9.1999999999999998E-3</v>
      </c>
    </row>
    <row r="154" spans="2:7" x14ac:dyDescent="0.25">
      <c r="B154" s="72">
        <f>LN(P2_data!G151/P2_data!G150)</f>
        <v>-6.7635032749888274E-3</v>
      </c>
      <c r="C154" s="64">
        <v>4.0000000000000003E-5</v>
      </c>
      <c r="D154" s="64">
        <f t="shared" si="2"/>
        <v>-6.8035032749888275E-3</v>
      </c>
      <c r="E154" s="64">
        <v>-5.9999999999999995E-4</v>
      </c>
      <c r="F154" s="64">
        <v>-3.4999999999999996E-3</v>
      </c>
      <c r="G154" s="64">
        <v>-6.9999999999999993E-3</v>
      </c>
    </row>
    <row r="155" spans="2:7" x14ac:dyDescent="0.25">
      <c r="B155" s="72">
        <f>LN(P2_data!G152/P2_data!G151)</f>
        <v>-5.6044583366242524E-3</v>
      </c>
      <c r="C155" s="64">
        <v>4.0000000000000003E-5</v>
      </c>
      <c r="D155" s="64">
        <f t="shared" si="2"/>
        <v>-5.6444583366242525E-3</v>
      </c>
      <c r="E155" s="64">
        <v>-1.4000000000000002E-3</v>
      </c>
      <c r="F155" s="64">
        <v>-6.4000000000000003E-3</v>
      </c>
      <c r="G155" s="64">
        <v>4.3E-3</v>
      </c>
    </row>
    <row r="156" spans="2:7" x14ac:dyDescent="0.25">
      <c r="B156" s="72">
        <f>LN(P2_data!G153/P2_data!G152)</f>
        <v>0</v>
      </c>
      <c r="C156" s="64">
        <v>4.0000000000000003E-5</v>
      </c>
      <c r="D156" s="64">
        <f t="shared" si="2"/>
        <v>-4.0000000000000003E-5</v>
      </c>
      <c r="E156" s="64">
        <v>-1.7000000000000001E-3</v>
      </c>
      <c r="F156" s="64">
        <v>-5.9999999999999995E-4</v>
      </c>
      <c r="G156" s="64">
        <v>2.3E-3</v>
      </c>
    </row>
    <row r="157" spans="2:7" x14ac:dyDescent="0.25">
      <c r="B157" s="72">
        <f>LN(P2_data!G154/P2_data!G153)</f>
        <v>7.2000311042418608E-3</v>
      </c>
      <c r="C157" s="64">
        <v>4.0000000000000003E-5</v>
      </c>
      <c r="D157" s="64">
        <f t="shared" si="2"/>
        <v>7.1600311042418607E-3</v>
      </c>
      <c r="E157" s="64">
        <v>-1.1000000000000001E-3</v>
      </c>
      <c r="F157" s="64">
        <v>-3.3E-3</v>
      </c>
      <c r="G157" s="64">
        <v>4.4000000000000003E-3</v>
      </c>
    </row>
    <row r="158" spans="2:7" x14ac:dyDescent="0.25">
      <c r="B158" s="72">
        <f>LN(P2_data!G155/P2_data!G154)</f>
        <v>7.1485610217719969E-3</v>
      </c>
      <c r="C158" s="64">
        <v>4.0000000000000003E-5</v>
      </c>
      <c r="D158" s="64">
        <f t="shared" si="2"/>
        <v>7.1085610217719968E-3</v>
      </c>
      <c r="E158" s="64">
        <v>2.3999999999999998E-3</v>
      </c>
      <c r="F158" s="64">
        <v>-2.3999999999999998E-3</v>
      </c>
      <c r="G158" s="64">
        <v>1.8E-3</v>
      </c>
    </row>
    <row r="159" spans="2:7" x14ac:dyDescent="0.25">
      <c r="B159" s="72">
        <f>LN(P2_data!G156/P2_data!G155)</f>
        <v>1.5816136468540525E-3</v>
      </c>
      <c r="C159" s="64">
        <v>4.0000000000000003E-5</v>
      </c>
      <c r="D159" s="64">
        <f t="shared" si="2"/>
        <v>1.5416136468540524E-3</v>
      </c>
      <c r="E159" s="64">
        <v>-8.0000000000000004E-4</v>
      </c>
      <c r="F159" s="64">
        <v>-1.1699999999999999E-2</v>
      </c>
      <c r="G159" s="64">
        <v>1.6000000000000001E-3</v>
      </c>
    </row>
    <row r="160" spans="2:7" x14ac:dyDescent="0.25">
      <c r="B160" s="72">
        <f>LN(P2_data!G157/P2_data!G156)</f>
        <v>-3.5622441612547474E-3</v>
      </c>
      <c r="C160" s="64">
        <v>4.0000000000000003E-5</v>
      </c>
      <c r="D160" s="64">
        <f t="shared" si="2"/>
        <v>-3.6022441612547475E-3</v>
      </c>
      <c r="E160" s="64">
        <v>-2.0999999999999999E-3</v>
      </c>
      <c r="F160" s="64">
        <v>-3.4000000000000002E-3</v>
      </c>
      <c r="G160" s="64">
        <v>-2.8999999999999998E-3</v>
      </c>
    </row>
    <row r="161" spans="2:7" x14ac:dyDescent="0.25">
      <c r="B161" s="72">
        <f>LN(P2_data!G158/P2_data!G157)</f>
        <v>6.7180654452993014E-3</v>
      </c>
      <c r="C161" s="64">
        <v>4.0000000000000003E-5</v>
      </c>
      <c r="D161" s="64">
        <f t="shared" si="2"/>
        <v>6.6780654452993013E-3</v>
      </c>
      <c r="E161" s="64">
        <v>2.5000000000000001E-3</v>
      </c>
      <c r="F161" s="64">
        <v>3.0000000000000001E-3</v>
      </c>
      <c r="G161" s="64">
        <v>3.5999999999999999E-3</v>
      </c>
    </row>
    <row r="162" spans="2:7" x14ac:dyDescent="0.25">
      <c r="B162" s="72">
        <f>LN(P2_data!G159/P2_data!G158)</f>
        <v>-1.5766262938092122E-3</v>
      </c>
      <c r="C162" s="64">
        <v>4.0000000000000003E-5</v>
      </c>
      <c r="D162" s="64">
        <f t="shared" si="2"/>
        <v>-1.6166262938092123E-3</v>
      </c>
      <c r="E162" s="64">
        <v>1.6000000000000001E-3</v>
      </c>
      <c r="F162" s="64">
        <v>-8.9999999999999998E-4</v>
      </c>
      <c r="G162" s="64">
        <v>-5.8999999999999999E-3</v>
      </c>
    </row>
    <row r="163" spans="2:7" x14ac:dyDescent="0.25">
      <c r="B163" s="72">
        <f>LN(P2_data!G160/P2_data!G159)</f>
        <v>-2.7651212015743203E-3</v>
      </c>
      <c r="C163" s="64">
        <v>4.0000000000000003E-5</v>
      </c>
      <c r="D163" s="64">
        <f t="shared" si="2"/>
        <v>-2.8051212015743204E-3</v>
      </c>
      <c r="E163" s="64">
        <v>-2.3999999999999998E-3</v>
      </c>
      <c r="F163" s="64">
        <v>-1E-3</v>
      </c>
      <c r="G163" s="64">
        <v>2.0999999999999999E-3</v>
      </c>
    </row>
    <row r="164" spans="2:7" x14ac:dyDescent="0.25">
      <c r="B164" s="72">
        <f>LN(P2_data!G161/P2_data!G160)</f>
        <v>0</v>
      </c>
      <c r="C164" s="64">
        <v>4.0000000000000003E-5</v>
      </c>
      <c r="D164" s="64">
        <f t="shared" si="2"/>
        <v>-4.0000000000000003E-5</v>
      </c>
      <c r="E164" s="64">
        <v>-1.4000000000000002E-3</v>
      </c>
      <c r="F164" s="64">
        <v>-7.7000000000000002E-3</v>
      </c>
      <c r="G164" s="64">
        <v>-1.1999999999999999E-3</v>
      </c>
    </row>
    <row r="165" spans="2:7" x14ac:dyDescent="0.25">
      <c r="B165" s="72">
        <f>LN(P2_data!G162/P2_data!G161)</f>
        <v>-1.7961009315542703E-2</v>
      </c>
      <c r="C165" s="64">
        <v>4.0000000000000003E-5</v>
      </c>
      <c r="D165" s="64">
        <f t="shared" si="2"/>
        <v>-1.8001009315542701E-2</v>
      </c>
      <c r="E165" s="64">
        <v>-1.49E-2</v>
      </c>
      <c r="F165" s="64">
        <v>-3.0999999999999999E-3</v>
      </c>
      <c r="G165" s="64">
        <v>2.3999999999999998E-3</v>
      </c>
    </row>
    <row r="166" spans="2:7" x14ac:dyDescent="0.25">
      <c r="B166" s="72">
        <f>LN(P2_data!G163/P2_data!G162)</f>
        <v>-4.0355179867503227E-3</v>
      </c>
      <c r="C166" s="64">
        <v>4.0000000000000003E-5</v>
      </c>
      <c r="D166" s="64">
        <f t="shared" si="2"/>
        <v>-4.0755179867503228E-3</v>
      </c>
      <c r="E166" s="64">
        <v>2E-3</v>
      </c>
      <c r="F166" s="64">
        <v>2.3999999999999998E-3</v>
      </c>
      <c r="G166" s="64">
        <v>-8.6E-3</v>
      </c>
    </row>
    <row r="167" spans="2:7" x14ac:dyDescent="0.25">
      <c r="B167" s="72">
        <f>LN(P2_data!G164/P2_data!G163)</f>
        <v>1.3654830636877243E-2</v>
      </c>
      <c r="C167" s="64">
        <v>4.0000000000000003E-5</v>
      </c>
      <c r="D167" s="64">
        <f t="shared" si="2"/>
        <v>1.3614830636877243E-2</v>
      </c>
      <c r="E167" s="64">
        <v>1.03E-2</v>
      </c>
      <c r="F167" s="64">
        <v>2.5999999999999999E-3</v>
      </c>
      <c r="G167" s="64">
        <v>5.0000000000000001E-4</v>
      </c>
    </row>
    <row r="168" spans="2:7" x14ac:dyDescent="0.25">
      <c r="B168" s="72">
        <f>LN(P2_data!G165/P2_data!G164)</f>
        <v>7.9744820812881483E-4</v>
      </c>
      <c r="C168" s="64">
        <v>4.0000000000000003E-5</v>
      </c>
      <c r="D168" s="64">
        <f t="shared" si="2"/>
        <v>7.5744820812881483E-4</v>
      </c>
      <c r="E168" s="64">
        <v>-1.1000000000000001E-3</v>
      </c>
      <c r="F168" s="64">
        <v>-8.5000000000000006E-3</v>
      </c>
      <c r="G168" s="64">
        <v>-2.9999999999999997E-4</v>
      </c>
    </row>
    <row r="169" spans="2:7" x14ac:dyDescent="0.25">
      <c r="B169" s="72">
        <f>LN(P2_data!G166/P2_data!G165)</f>
        <v>-1.9947742103316431E-3</v>
      </c>
      <c r="C169" s="64">
        <v>4.0000000000000003E-5</v>
      </c>
      <c r="D169" s="64">
        <f t="shared" si="2"/>
        <v>-2.0347742103316432E-3</v>
      </c>
      <c r="E169" s="64">
        <v>1.8E-3</v>
      </c>
      <c r="F169" s="64">
        <v>-1.1999999999999999E-3</v>
      </c>
      <c r="G169" s="64">
        <v>-4.5000000000000005E-3</v>
      </c>
    </row>
    <row r="170" spans="2:7" x14ac:dyDescent="0.25">
      <c r="B170" s="72">
        <f>LN(P2_data!G167/P2_data!G166)</f>
        <v>-1.7321681131146908E-2</v>
      </c>
      <c r="C170" s="64">
        <v>4.0000000000000003E-5</v>
      </c>
      <c r="D170" s="64">
        <f t="shared" si="2"/>
        <v>-1.7361681131146906E-2</v>
      </c>
      <c r="E170" s="64">
        <v>-1.5900000000000001E-2</v>
      </c>
      <c r="F170" s="64">
        <v>-1.7000000000000001E-3</v>
      </c>
      <c r="G170" s="64">
        <v>-1.6000000000000001E-3</v>
      </c>
    </row>
    <row r="171" spans="2:7" x14ac:dyDescent="0.25">
      <c r="B171" s="72">
        <f>LN(P2_data!G168/P2_data!G167)</f>
        <v>4.0625633683852666E-4</v>
      </c>
      <c r="C171" s="64">
        <v>4.0000000000000003E-5</v>
      </c>
      <c r="D171" s="64">
        <f t="shared" si="2"/>
        <v>3.6625633683852666E-4</v>
      </c>
      <c r="E171" s="64">
        <v>-1.5E-3</v>
      </c>
      <c r="F171" s="64">
        <v>1.5E-3</v>
      </c>
      <c r="G171" s="64">
        <v>2.0999999999999999E-3</v>
      </c>
    </row>
    <row r="172" spans="2:7" x14ac:dyDescent="0.25">
      <c r="B172" s="72">
        <f>LN(P2_data!G169/P2_data!G168)</f>
        <v>-2.8473478663596091E-3</v>
      </c>
      <c r="C172" s="64">
        <v>4.0000000000000003E-5</v>
      </c>
      <c r="D172" s="64">
        <f t="shared" si="2"/>
        <v>-2.8873478663596092E-3</v>
      </c>
      <c r="E172" s="64">
        <v>5.9999999999999995E-4</v>
      </c>
      <c r="F172" s="64">
        <v>-2.5000000000000001E-3</v>
      </c>
      <c r="G172" s="64">
        <v>-2.2000000000000001E-3</v>
      </c>
    </row>
    <row r="173" spans="2:7" x14ac:dyDescent="0.25">
      <c r="B173" s="72">
        <f>LN(P2_data!G170/P2_data!G169)</f>
        <v>1.0937966269129922E-2</v>
      </c>
      <c r="C173" s="64">
        <v>4.0000000000000003E-5</v>
      </c>
      <c r="D173" s="64">
        <f t="shared" si="2"/>
        <v>1.0897966269129922E-2</v>
      </c>
      <c r="E173" s="64">
        <v>1.0700000000000001E-2</v>
      </c>
      <c r="F173" s="64">
        <v>-1E-4</v>
      </c>
      <c r="G173" s="64">
        <v>-2.5000000000000001E-3</v>
      </c>
    </row>
    <row r="174" spans="2:7" x14ac:dyDescent="0.25">
      <c r="B174" s="72">
        <f>LN(P2_data!G171/P2_data!G170)</f>
        <v>-3.2284128121194341E-3</v>
      </c>
      <c r="C174" s="64">
        <v>4.0000000000000003E-5</v>
      </c>
      <c r="D174" s="64">
        <f t="shared" si="2"/>
        <v>-3.2684128121194343E-3</v>
      </c>
      <c r="E174" s="64">
        <v>-3.2000000000000002E-3</v>
      </c>
      <c r="F174" s="64">
        <v>1E-3</v>
      </c>
      <c r="G174" s="64">
        <v>4.0999999999999995E-3</v>
      </c>
    </row>
    <row r="175" spans="2:7" x14ac:dyDescent="0.25">
      <c r="B175" s="72">
        <f>LN(P2_data!G172/P2_data!G171)</f>
        <v>0</v>
      </c>
      <c r="C175" s="64">
        <v>4.0000000000000003E-5</v>
      </c>
      <c r="D175" s="64">
        <f t="shared" si="2"/>
        <v>-4.0000000000000003E-5</v>
      </c>
      <c r="E175" s="64">
        <v>-1.4000000000000002E-3</v>
      </c>
      <c r="F175" s="64">
        <v>5.8999999999999999E-3</v>
      </c>
      <c r="G175" s="64">
        <v>1.8E-3</v>
      </c>
    </row>
    <row r="176" spans="2:7" x14ac:dyDescent="0.25">
      <c r="B176" s="72">
        <f>LN(P2_data!G173/P2_data!G172)</f>
        <v>2.8253904330388996E-3</v>
      </c>
      <c r="C176" s="64">
        <v>4.0000000000000003E-5</v>
      </c>
      <c r="D176" s="64">
        <f t="shared" si="2"/>
        <v>2.7853904330388994E-3</v>
      </c>
      <c r="E176" s="64">
        <v>1.8E-3</v>
      </c>
      <c r="F176" s="64">
        <v>1.1999999999999999E-3</v>
      </c>
      <c r="G176" s="64">
        <v>5.6999999999999993E-3</v>
      </c>
    </row>
    <row r="177" spans="2:7" x14ac:dyDescent="0.25">
      <c r="B177" s="72">
        <f>LN(P2_data!G174/P2_data!G173)</f>
        <v>-6.4698569086817283E-3</v>
      </c>
      <c r="C177" s="64">
        <v>4.0000000000000003E-5</v>
      </c>
      <c r="D177" s="64">
        <f t="shared" si="2"/>
        <v>-6.5098569086817284E-3</v>
      </c>
      <c r="E177" s="64">
        <v>8.0000000000000004E-4</v>
      </c>
      <c r="F177" s="64">
        <v>3.4999999999999996E-3</v>
      </c>
      <c r="G177" s="64">
        <v>-7.4000000000000003E-3</v>
      </c>
    </row>
    <row r="178" spans="2:7" x14ac:dyDescent="0.25">
      <c r="B178" s="72">
        <f>LN(P2_data!G175/P2_data!G174)</f>
        <v>-3.2507139556112552E-3</v>
      </c>
      <c r="C178" s="64">
        <v>4.0000000000000003E-5</v>
      </c>
      <c r="D178" s="64">
        <f t="shared" si="2"/>
        <v>-3.2907139556112553E-3</v>
      </c>
      <c r="E178" s="64">
        <v>1E-3</v>
      </c>
      <c r="F178" s="64">
        <v>1.2999999999999999E-3</v>
      </c>
      <c r="G178" s="64">
        <v>-3.9000000000000003E-3</v>
      </c>
    </row>
    <row r="179" spans="2:7" x14ac:dyDescent="0.25">
      <c r="B179" s="72">
        <f>LN(P2_data!G176/P2_data!G175)</f>
        <v>4.0617440081776425E-3</v>
      </c>
      <c r="C179" s="64">
        <v>4.0000000000000003E-5</v>
      </c>
      <c r="D179" s="64">
        <f t="shared" si="2"/>
        <v>4.0217440081776424E-3</v>
      </c>
      <c r="E179" s="64">
        <v>5.3E-3</v>
      </c>
      <c r="F179" s="64">
        <v>2.0000000000000001E-4</v>
      </c>
      <c r="G179" s="64">
        <v>-3.0999999999999999E-3</v>
      </c>
    </row>
    <row r="180" spans="2:7" x14ac:dyDescent="0.25">
      <c r="B180" s="72">
        <f>LN(P2_data!G177/P2_data!G176)</f>
        <v>1.2153535784952085E-3</v>
      </c>
      <c r="C180" s="64">
        <v>4.0000000000000003E-5</v>
      </c>
      <c r="D180" s="64">
        <f t="shared" si="2"/>
        <v>1.1753535784952084E-3</v>
      </c>
      <c r="E180" s="64">
        <v>6.1999999999999998E-3</v>
      </c>
      <c r="F180" s="64">
        <v>4.6999999999999993E-3</v>
      </c>
      <c r="G180" s="64">
        <v>-4.1999999999999997E-3</v>
      </c>
    </row>
    <row r="181" spans="2:7" x14ac:dyDescent="0.25">
      <c r="B181" s="72">
        <f>LN(P2_data!G178/P2_data!G177)</f>
        <v>2.829959381507507E-3</v>
      </c>
      <c r="C181" s="64">
        <v>5.0000000000000002E-5</v>
      </c>
      <c r="D181" s="64">
        <f t="shared" si="2"/>
        <v>2.7799593815075068E-3</v>
      </c>
      <c r="E181" s="64">
        <v>2.7000000000000001E-3</v>
      </c>
      <c r="F181" s="64">
        <v>4.0999999999999995E-3</v>
      </c>
      <c r="G181" s="64">
        <v>4.5000000000000005E-3</v>
      </c>
    </row>
    <row r="182" spans="2:7" x14ac:dyDescent="0.25">
      <c r="B182" s="72">
        <f>LN(P2_data!G179/P2_data!G178)</f>
        <v>-2.1629082300154551E-2</v>
      </c>
      <c r="C182" s="64">
        <v>5.0000000000000002E-5</v>
      </c>
      <c r="D182" s="64">
        <f t="shared" si="2"/>
        <v>-2.1679082300154553E-2</v>
      </c>
      <c r="E182" s="64">
        <v>-8.1000000000000013E-3</v>
      </c>
      <c r="F182" s="64">
        <v>1E-3</v>
      </c>
      <c r="G182" s="64">
        <v>-9.5999999999999992E-3</v>
      </c>
    </row>
    <row r="183" spans="2:7" x14ac:dyDescent="0.25">
      <c r="B183" s="72">
        <f>LN(P2_data!G180/P2_data!G179)</f>
        <v>2.4721479931248151E-3</v>
      </c>
      <c r="C183" s="64">
        <v>5.0000000000000002E-5</v>
      </c>
      <c r="D183" s="64">
        <f t="shared" si="2"/>
        <v>2.422147993124815E-3</v>
      </c>
      <c r="E183" s="64">
        <v>2.8000000000000004E-3</v>
      </c>
      <c r="F183" s="64">
        <v>-2.0000000000000001E-4</v>
      </c>
      <c r="G183" s="64">
        <v>1.2999999999999999E-3</v>
      </c>
    </row>
    <row r="184" spans="2:7" x14ac:dyDescent="0.25">
      <c r="B184" s="72">
        <f>LN(P2_data!G181/P2_data!G180)</f>
        <v>-1.743506254588497E-2</v>
      </c>
      <c r="C184" s="64">
        <v>5.0000000000000002E-5</v>
      </c>
      <c r="D184" s="64">
        <f t="shared" si="2"/>
        <v>-1.7485062545884972E-2</v>
      </c>
      <c r="E184" s="64">
        <v>-7.000000000000001E-4</v>
      </c>
      <c r="F184" s="64">
        <v>1.5E-3</v>
      </c>
      <c r="G184" s="64">
        <v>-9.3999999999999986E-3</v>
      </c>
    </row>
    <row r="185" spans="2:7" x14ac:dyDescent="0.25">
      <c r="B185" s="72">
        <f>LN(P2_data!G182/P2_data!G181)</f>
        <v>9.1705938482558452E-3</v>
      </c>
      <c r="C185" s="64">
        <v>5.0000000000000002E-5</v>
      </c>
      <c r="D185" s="64">
        <f t="shared" si="2"/>
        <v>9.1205938482558455E-3</v>
      </c>
      <c r="E185" s="64">
        <v>-1.6000000000000001E-3</v>
      </c>
      <c r="F185" s="64">
        <v>4.0000000000000002E-4</v>
      </c>
      <c r="G185" s="64">
        <v>3.5999999999999999E-3</v>
      </c>
    </row>
    <row r="186" spans="2:7" x14ac:dyDescent="0.25">
      <c r="B186" s="72">
        <f>LN(P2_data!G183/P2_data!G182)</f>
        <v>1.7277270571401278E-2</v>
      </c>
      <c r="C186" s="64">
        <v>5.0000000000000002E-5</v>
      </c>
      <c r="D186" s="64">
        <f t="shared" si="2"/>
        <v>1.7227270571401276E-2</v>
      </c>
      <c r="E186" s="64">
        <v>1.0800000000000001E-2</v>
      </c>
      <c r="F186" s="64">
        <v>-1.1999999999999999E-3</v>
      </c>
      <c r="G186" s="64">
        <v>6.3E-3</v>
      </c>
    </row>
    <row r="187" spans="2:7" x14ac:dyDescent="0.25">
      <c r="B187" s="72">
        <f>LN(P2_data!G184/P2_data!G183)</f>
        <v>1.1757646329370208E-2</v>
      </c>
      <c r="C187" s="64">
        <v>5.0000000000000002E-5</v>
      </c>
      <c r="D187" s="64">
        <f t="shared" si="2"/>
        <v>1.1707646329370209E-2</v>
      </c>
      <c r="E187" s="64">
        <v>4.3E-3</v>
      </c>
      <c r="F187" s="64">
        <v>2.3999999999999998E-3</v>
      </c>
      <c r="G187" s="64">
        <v>7.0999999999999995E-3</v>
      </c>
    </row>
    <row r="188" spans="2:7" x14ac:dyDescent="0.25">
      <c r="B188" s="72">
        <f>LN(P2_data!G185/P2_data!G184)</f>
        <v>1.6109951452570562E-3</v>
      </c>
      <c r="C188" s="64">
        <v>5.0000000000000002E-5</v>
      </c>
      <c r="D188" s="64">
        <f t="shared" si="2"/>
        <v>1.5609951452570563E-3</v>
      </c>
      <c r="E188" s="64">
        <v>1.1000000000000001E-3</v>
      </c>
      <c r="F188" s="64">
        <v>3.0999999999999999E-3</v>
      </c>
      <c r="G188" s="64">
        <v>3.5999999999999999E-3</v>
      </c>
    </row>
    <row r="189" spans="2:7" x14ac:dyDescent="0.25">
      <c r="B189" s="72">
        <f>LN(P2_data!G186/P2_data!G185)</f>
        <v>-2.0141396942827509E-3</v>
      </c>
      <c r="C189" s="64">
        <v>5.0000000000000002E-5</v>
      </c>
      <c r="D189" s="64">
        <f t="shared" si="2"/>
        <v>-2.0641396942827511E-3</v>
      </c>
      <c r="E189" s="64">
        <v>-1.1999999999999999E-3</v>
      </c>
      <c r="F189" s="64">
        <v>-4.0000000000000002E-4</v>
      </c>
      <c r="G189" s="64">
        <v>-5.9999999999999995E-4</v>
      </c>
    </row>
    <row r="190" spans="2:7" x14ac:dyDescent="0.25">
      <c r="B190" s="72">
        <f>LN(P2_data!G187/P2_data!G186)</f>
        <v>-1.2103693470868488E-3</v>
      </c>
      <c r="C190" s="64">
        <v>5.0000000000000002E-5</v>
      </c>
      <c r="D190" s="64">
        <f t="shared" si="2"/>
        <v>-1.2603693470868487E-3</v>
      </c>
      <c r="E190" s="64">
        <v>1.9E-3</v>
      </c>
      <c r="F190" s="64">
        <v>2.8000000000000004E-3</v>
      </c>
      <c r="G190" s="64">
        <v>1.1999999999999999E-3</v>
      </c>
    </row>
    <row r="191" spans="2:7" x14ac:dyDescent="0.25">
      <c r="B191" s="72">
        <f>LN(P2_data!G188/P2_data!G187)</f>
        <v>1.1639666062423368E-2</v>
      </c>
      <c r="C191" s="64">
        <v>5.0000000000000002E-5</v>
      </c>
      <c r="D191" s="64">
        <f t="shared" si="2"/>
        <v>1.1589666062423369E-2</v>
      </c>
      <c r="E191" s="64">
        <v>2.3999999999999998E-3</v>
      </c>
      <c r="F191" s="64">
        <v>3.7000000000000002E-3</v>
      </c>
      <c r="G191" s="64">
        <v>2.0999999999999999E-3</v>
      </c>
    </row>
    <row r="192" spans="2:7" x14ac:dyDescent="0.25">
      <c r="B192" s="72">
        <f>LN(P2_data!G189/P2_data!G188)</f>
        <v>7.5532461576772745E-3</v>
      </c>
      <c r="C192" s="64">
        <v>5.0000000000000002E-5</v>
      </c>
      <c r="D192" s="64">
        <f t="shared" si="2"/>
        <v>7.5032461576772748E-3</v>
      </c>
      <c r="E192" s="64">
        <v>1.5E-3</v>
      </c>
      <c r="F192" s="64">
        <v>-2.8000000000000004E-3</v>
      </c>
      <c r="G192" s="64">
        <v>3.4999999999999996E-3</v>
      </c>
    </row>
    <row r="193" spans="2:7" x14ac:dyDescent="0.25">
      <c r="B193" s="72">
        <f>LN(P2_data!G190/P2_data!G189)</f>
        <v>5.9230183031220712E-3</v>
      </c>
      <c r="C193" s="64">
        <v>5.0000000000000002E-5</v>
      </c>
      <c r="D193" s="64">
        <f t="shared" si="2"/>
        <v>5.8730183031220715E-3</v>
      </c>
      <c r="E193" s="64">
        <v>1.6000000000000001E-3</v>
      </c>
      <c r="F193" s="64">
        <v>2.2000000000000001E-3</v>
      </c>
      <c r="G193" s="64">
        <v>5.0000000000000001E-3</v>
      </c>
    </row>
    <row r="194" spans="2:7" x14ac:dyDescent="0.25">
      <c r="B194" s="72">
        <f>LN(P2_data!G191/P2_data!G190)</f>
        <v>2.3593798274710084E-3</v>
      </c>
      <c r="C194" s="64">
        <v>5.0000000000000002E-5</v>
      </c>
      <c r="D194" s="64">
        <f t="shared" si="2"/>
        <v>2.3093798274710082E-3</v>
      </c>
      <c r="E194" s="64">
        <v>-2.8000000000000004E-3</v>
      </c>
      <c r="F194" s="64">
        <v>1E-3</v>
      </c>
      <c r="G194" s="64">
        <v>3.7000000000000002E-3</v>
      </c>
    </row>
    <row r="195" spans="2:7" x14ac:dyDescent="0.25">
      <c r="B195" s="72">
        <f>LN(P2_data!G192/P2_data!G191)</f>
        <v>-1.1789744179337169E-3</v>
      </c>
      <c r="C195" s="64">
        <v>5.0000000000000002E-5</v>
      </c>
      <c r="D195" s="64">
        <f t="shared" si="2"/>
        <v>-1.2289744179337168E-3</v>
      </c>
      <c r="E195" s="64">
        <v>1.1999999999999999E-3</v>
      </c>
      <c r="F195" s="64">
        <v>4.4000000000000003E-3</v>
      </c>
      <c r="G195" s="64">
        <v>1.2999999999999999E-3</v>
      </c>
    </row>
    <row r="196" spans="2:7" x14ac:dyDescent="0.25">
      <c r="B196" s="72">
        <f>LN(P2_data!G193/P2_data!G192)</f>
        <v>-1.1804054095374034E-3</v>
      </c>
      <c r="C196" s="64">
        <v>5.0000000000000002E-5</v>
      </c>
      <c r="D196" s="64">
        <f t="shared" si="2"/>
        <v>-1.2304054095374033E-3</v>
      </c>
      <c r="E196" s="64">
        <v>-2.5000000000000001E-3</v>
      </c>
      <c r="F196" s="64">
        <v>3.0999999999999999E-3</v>
      </c>
      <c r="G196" s="64">
        <v>6.3E-3</v>
      </c>
    </row>
    <row r="197" spans="2:7" x14ac:dyDescent="0.25">
      <c r="B197" s="72">
        <f>LN(P2_data!G194/P2_data!G193)</f>
        <v>-3.9381769348945025E-4</v>
      </c>
      <c r="C197" s="64">
        <v>5.0000000000000002E-5</v>
      </c>
      <c r="D197" s="64">
        <f t="shared" si="2"/>
        <v>-4.4381769348945027E-4</v>
      </c>
      <c r="E197" s="64">
        <v>5.0000000000000001E-4</v>
      </c>
      <c r="F197" s="64">
        <v>3.9000000000000003E-3</v>
      </c>
      <c r="G197" s="64">
        <v>1.2999999999999999E-3</v>
      </c>
    </row>
    <row r="198" spans="2:7" x14ac:dyDescent="0.25">
      <c r="B198" s="72">
        <f>LN(P2_data!G195/P2_data!G194)</f>
        <v>1.2135674480677884E-2</v>
      </c>
      <c r="C198" s="64">
        <v>5.0000000000000002E-5</v>
      </c>
      <c r="D198" s="64">
        <f t="shared" si="2"/>
        <v>1.2085674480677884E-2</v>
      </c>
      <c r="E198" s="64">
        <v>6.3E-3</v>
      </c>
      <c r="F198" s="64">
        <v>1.3899999999999999E-2</v>
      </c>
      <c r="G198" s="64">
        <v>1.8E-3</v>
      </c>
    </row>
    <row r="199" spans="2:7" x14ac:dyDescent="0.25">
      <c r="B199" s="72">
        <f>LN(P2_data!G196/P2_data!G195)</f>
        <v>1.555171356301338E-3</v>
      </c>
      <c r="C199" s="64">
        <v>5.0000000000000002E-5</v>
      </c>
      <c r="D199" s="64">
        <f t="shared" ref="D199:D227" si="3">B199-C199</f>
        <v>1.5051713563013381E-3</v>
      </c>
      <c r="E199" s="64">
        <v>1.2999999999999999E-3</v>
      </c>
      <c r="F199" s="64">
        <v>1.6000000000000001E-3</v>
      </c>
      <c r="G199" s="64">
        <v>-7.000000000000001E-4</v>
      </c>
    </row>
    <row r="200" spans="2:7" x14ac:dyDescent="0.25">
      <c r="B200" s="72">
        <f>LN(P2_data!G197/P2_data!G196)</f>
        <v>4.6512098454904926E-3</v>
      </c>
      <c r="C200" s="64">
        <v>5.0000000000000002E-5</v>
      </c>
      <c r="D200" s="64">
        <f t="shared" si="3"/>
        <v>4.6012098454904929E-3</v>
      </c>
      <c r="E200" s="64">
        <v>3.4999999999999996E-3</v>
      </c>
      <c r="F200" s="64">
        <v>-1.1999999999999999E-3</v>
      </c>
      <c r="G200" s="64">
        <v>-2.8000000000000004E-3</v>
      </c>
    </row>
    <row r="201" spans="2:7" x14ac:dyDescent="0.25">
      <c r="B201" s="72">
        <f>LN(P2_data!G198/P2_data!G197)</f>
        <v>8.4713250449813E-3</v>
      </c>
      <c r="C201" s="64">
        <v>4.0000000000000003E-5</v>
      </c>
      <c r="D201" s="64">
        <f t="shared" si="3"/>
        <v>8.4313250449812999E-3</v>
      </c>
      <c r="E201" s="64">
        <v>5.0000000000000001E-3</v>
      </c>
      <c r="F201" s="64">
        <v>8.3999999999999995E-3</v>
      </c>
      <c r="G201" s="64">
        <v>1.6000000000000001E-3</v>
      </c>
    </row>
    <row r="202" spans="2:7" x14ac:dyDescent="0.25">
      <c r="B202" s="72">
        <f>LN(P2_data!G199/P2_data!G198)</f>
        <v>3.4449794836024592E-3</v>
      </c>
      <c r="C202" s="64">
        <v>4.0000000000000003E-5</v>
      </c>
      <c r="D202" s="64">
        <f t="shared" si="3"/>
        <v>3.4049794836024591E-3</v>
      </c>
      <c r="E202" s="64">
        <v>2.5999999999999999E-3</v>
      </c>
      <c r="F202" s="64">
        <v>-2.9999999999999997E-4</v>
      </c>
      <c r="G202" s="64">
        <v>-2.0000000000000001E-4</v>
      </c>
    </row>
    <row r="203" spans="2:7" x14ac:dyDescent="0.25">
      <c r="B203" s="72">
        <f>LN(P2_data!G200/P2_data!G199)</f>
        <v>-4.5959867303953248E-3</v>
      </c>
      <c r="C203" s="64">
        <v>4.0000000000000003E-5</v>
      </c>
      <c r="D203" s="64">
        <f t="shared" si="3"/>
        <v>-4.6359867303953249E-3</v>
      </c>
      <c r="E203" s="64">
        <v>5.0000000000000001E-4</v>
      </c>
      <c r="F203" s="64">
        <v>-2.8000000000000004E-3</v>
      </c>
      <c r="G203" s="64">
        <v>-4.4000000000000003E-3</v>
      </c>
    </row>
    <row r="204" spans="2:7" x14ac:dyDescent="0.25">
      <c r="B204" s="72">
        <f>LN(P2_data!G201/P2_data!G200)</f>
        <v>1.0311376645457303E-2</v>
      </c>
      <c r="C204" s="64">
        <v>4.0000000000000003E-5</v>
      </c>
      <c r="D204" s="64">
        <f t="shared" si="3"/>
        <v>1.0271376645457303E-2</v>
      </c>
      <c r="E204" s="64">
        <v>5.5000000000000005E-3</v>
      </c>
      <c r="F204" s="64">
        <v>-3.4000000000000002E-3</v>
      </c>
      <c r="G204" s="64">
        <v>3.4999999999999996E-3</v>
      </c>
    </row>
    <row r="205" spans="2:7" x14ac:dyDescent="0.25">
      <c r="B205" s="72">
        <f>LN(P2_data!G202/P2_data!G201)</f>
        <v>1.1391685302550229E-3</v>
      </c>
      <c r="C205" s="64">
        <v>4.0000000000000003E-5</v>
      </c>
      <c r="D205" s="64">
        <f t="shared" si="3"/>
        <v>1.0991685302550228E-3</v>
      </c>
      <c r="E205" s="64">
        <v>-8.0000000000000004E-4</v>
      </c>
      <c r="F205" s="64">
        <v>-8.0000000000000004E-4</v>
      </c>
      <c r="G205" s="64">
        <v>-2.5000000000000001E-3</v>
      </c>
    </row>
    <row r="206" spans="2:7" x14ac:dyDescent="0.25">
      <c r="B206" s="72">
        <f>LN(P2_data!G203/P2_data!G202)</f>
        <v>-3.8022859497386821E-3</v>
      </c>
      <c r="C206" s="64">
        <v>4.0000000000000003E-5</v>
      </c>
      <c r="D206" s="64">
        <f t="shared" si="3"/>
        <v>-3.8422859497386822E-3</v>
      </c>
      <c r="E206" s="64">
        <v>-2.2000000000000001E-3</v>
      </c>
      <c r="F206" s="64">
        <v>-2.7000000000000001E-3</v>
      </c>
      <c r="G206" s="64">
        <v>-4.0000000000000002E-4</v>
      </c>
    </row>
    <row r="207" spans="2:7" x14ac:dyDescent="0.25">
      <c r="B207" s="72">
        <f>LN(P2_data!G204/P2_data!G203)</f>
        <v>4.5610492494426325E-3</v>
      </c>
      <c r="C207" s="64">
        <v>4.0000000000000003E-5</v>
      </c>
      <c r="D207" s="64">
        <f t="shared" si="3"/>
        <v>4.5210492494426324E-3</v>
      </c>
      <c r="E207" s="64">
        <v>2.3999999999999998E-3</v>
      </c>
      <c r="F207" s="64">
        <v>-1E-4</v>
      </c>
      <c r="G207" s="64">
        <v>4.1999999999999997E-3</v>
      </c>
    </row>
    <row r="208" spans="2:7" x14ac:dyDescent="0.25">
      <c r="B208" s="72">
        <f>LN(P2_data!G205/P2_data!G204)</f>
        <v>-1.8979318299590586E-3</v>
      </c>
      <c r="C208" s="64">
        <v>4.0000000000000003E-5</v>
      </c>
      <c r="D208" s="64">
        <f t="shared" si="3"/>
        <v>-1.9379318299590587E-3</v>
      </c>
      <c r="E208" s="64">
        <v>1.6000000000000001E-3</v>
      </c>
      <c r="F208" s="64">
        <v>-2E-3</v>
      </c>
      <c r="G208" s="64">
        <v>-2.0999999999999999E-3</v>
      </c>
    </row>
    <row r="209" spans="2:7" x14ac:dyDescent="0.25">
      <c r="B209" s="72">
        <f>LN(P2_data!G206/P2_data!G205)</f>
        <v>-7.6277637640477314E-3</v>
      </c>
      <c r="C209" s="64">
        <v>4.0000000000000003E-5</v>
      </c>
      <c r="D209" s="64">
        <f t="shared" si="3"/>
        <v>-7.6677637640477315E-3</v>
      </c>
      <c r="E209" s="64">
        <v>-1.8E-3</v>
      </c>
      <c r="F209" s="64">
        <v>4.0000000000000002E-4</v>
      </c>
      <c r="G209" s="64">
        <v>-5.1000000000000004E-3</v>
      </c>
    </row>
    <row r="210" spans="2:7" x14ac:dyDescent="0.25">
      <c r="B210" s="72">
        <f>LN(P2_data!G207/P2_data!G206)</f>
        <v>3.826985692641651E-4</v>
      </c>
      <c r="C210" s="64">
        <v>4.0000000000000003E-5</v>
      </c>
      <c r="D210" s="64">
        <f t="shared" si="3"/>
        <v>3.4269856926416511E-4</v>
      </c>
      <c r="E210" s="64">
        <v>4.0000000000000002E-4</v>
      </c>
      <c r="F210" s="64">
        <v>-2.3E-3</v>
      </c>
      <c r="G210" s="64">
        <v>1E-3</v>
      </c>
    </row>
    <row r="211" spans="2:7" x14ac:dyDescent="0.25">
      <c r="B211" s="72">
        <f>LN(P2_data!G208/P2_data!G207)</f>
        <v>6.48485989857154E-3</v>
      </c>
      <c r="C211" s="64">
        <v>4.0000000000000003E-5</v>
      </c>
      <c r="D211" s="64">
        <f t="shared" si="3"/>
        <v>6.4448598985715399E-3</v>
      </c>
      <c r="E211" s="64">
        <v>1.7000000000000001E-3</v>
      </c>
      <c r="F211" s="64">
        <v>-2.8000000000000004E-3</v>
      </c>
      <c r="G211" s="64">
        <v>3.5999999999999999E-3</v>
      </c>
    </row>
    <row r="212" spans="2:7" x14ac:dyDescent="0.25">
      <c r="B212" s="72">
        <f>LN(P2_data!G209/P2_data!G208)</f>
        <v>-4.9551846188498868E-3</v>
      </c>
      <c r="C212" s="64">
        <v>4.0000000000000003E-5</v>
      </c>
      <c r="D212" s="64">
        <f t="shared" si="3"/>
        <v>-4.9951846188498869E-3</v>
      </c>
      <c r="E212" s="64">
        <v>1E-4</v>
      </c>
      <c r="F212" s="64">
        <v>-3.4999999999999996E-3</v>
      </c>
      <c r="G212" s="64">
        <v>-3.2000000000000002E-3</v>
      </c>
    </row>
    <row r="213" spans="2:7" x14ac:dyDescent="0.25">
      <c r="B213" s="72">
        <f>LN(P2_data!G210/P2_data!G209)</f>
        <v>5.3353405017843311E-3</v>
      </c>
      <c r="C213" s="64">
        <v>4.0000000000000003E-5</v>
      </c>
      <c r="D213" s="64">
        <f t="shared" si="3"/>
        <v>5.295340501784331E-3</v>
      </c>
      <c r="E213" s="64">
        <v>1.4000000000000002E-3</v>
      </c>
      <c r="F213" s="64">
        <v>3.0000000000000001E-3</v>
      </c>
      <c r="G213" s="64">
        <v>2.0999999999999999E-3</v>
      </c>
    </row>
    <row r="214" spans="2:7" x14ac:dyDescent="0.25">
      <c r="B214" s="72">
        <f>LN(P2_data!G211/P2_data!G210)</f>
        <v>7.5991646437921739E-4</v>
      </c>
      <c r="C214" s="64">
        <v>4.0000000000000003E-5</v>
      </c>
      <c r="D214" s="64">
        <f t="shared" si="3"/>
        <v>7.199164643792174E-4</v>
      </c>
      <c r="E214" s="64">
        <v>2.0000000000000001E-4</v>
      </c>
      <c r="F214" s="64">
        <v>-3.9000000000000003E-3</v>
      </c>
      <c r="G214" s="64">
        <v>1.7000000000000001E-3</v>
      </c>
    </row>
    <row r="215" spans="2:7" x14ac:dyDescent="0.25">
      <c r="B215" s="72">
        <f>LN(P2_data!G212/P2_data!G211)</f>
        <v>1.1704834626432216E-2</v>
      </c>
      <c r="C215" s="64">
        <v>4.0000000000000003E-5</v>
      </c>
      <c r="D215" s="64">
        <f t="shared" si="3"/>
        <v>1.1664834626432216E-2</v>
      </c>
      <c r="E215" s="64">
        <v>5.6999999999999993E-3</v>
      </c>
      <c r="F215" s="64">
        <v>-7.000000000000001E-4</v>
      </c>
      <c r="G215" s="64">
        <v>2.8000000000000004E-3</v>
      </c>
    </row>
    <row r="216" spans="2:7" x14ac:dyDescent="0.25">
      <c r="B216" s="72">
        <f>LN(P2_data!G213/P2_data!G212)</f>
        <v>-7.5095760194527033E-4</v>
      </c>
      <c r="C216" s="64">
        <v>4.0000000000000003E-5</v>
      </c>
      <c r="D216" s="64">
        <f t="shared" si="3"/>
        <v>-7.9095760194527033E-4</v>
      </c>
      <c r="E216" s="64">
        <v>-4.5000000000000005E-3</v>
      </c>
      <c r="F216" s="64">
        <v>-4.1999999999999997E-3</v>
      </c>
      <c r="G216" s="64">
        <v>1.1999999999999999E-3</v>
      </c>
    </row>
    <row r="217" spans="2:7" x14ac:dyDescent="0.25">
      <c r="B217" s="72">
        <f>LN(P2_data!G214/P2_data!G213)</f>
        <v>7.1120644156473138E-3</v>
      </c>
      <c r="C217" s="64">
        <v>4.0000000000000003E-5</v>
      </c>
      <c r="D217" s="64">
        <f t="shared" si="3"/>
        <v>7.0720644156473137E-3</v>
      </c>
      <c r="E217" s="64">
        <v>2E-3</v>
      </c>
      <c r="F217" s="64">
        <v>-1.8E-3</v>
      </c>
      <c r="G217" s="64">
        <v>4.6999999999999993E-3</v>
      </c>
    </row>
    <row r="218" spans="2:7" x14ac:dyDescent="0.25">
      <c r="B218" s="72">
        <f>LN(P2_data!G215/P2_data!G214)</f>
        <v>-5.9857643364987266E-3</v>
      </c>
      <c r="C218" s="64">
        <v>4.0000000000000003E-5</v>
      </c>
      <c r="D218" s="64">
        <f t="shared" si="3"/>
        <v>-6.0257643364987267E-3</v>
      </c>
      <c r="E218" s="64">
        <v>-5.1000000000000004E-3</v>
      </c>
      <c r="F218" s="64">
        <v>-1E-4</v>
      </c>
      <c r="G218" s="64">
        <v>1.1000000000000001E-3</v>
      </c>
    </row>
    <row r="219" spans="2:7" x14ac:dyDescent="0.25">
      <c r="B219" s="72">
        <f>LN(P2_data!G216/P2_data!G215)</f>
        <v>5.6126995915238868E-3</v>
      </c>
      <c r="C219" s="64">
        <v>4.0000000000000003E-5</v>
      </c>
      <c r="D219" s="64">
        <f t="shared" si="3"/>
        <v>5.5726995915238867E-3</v>
      </c>
      <c r="E219" s="64">
        <v>2E-3</v>
      </c>
      <c r="F219" s="64">
        <v>4.0000000000000002E-4</v>
      </c>
      <c r="G219" s="64">
        <v>2.2000000000000001E-3</v>
      </c>
    </row>
    <row r="220" spans="2:7" x14ac:dyDescent="0.25">
      <c r="B220" s="72">
        <f>LN(P2_data!G217/P2_data!G216)</f>
        <v>-7.4647259905225374E-4</v>
      </c>
      <c r="C220" s="64">
        <v>4.0000000000000003E-5</v>
      </c>
      <c r="D220" s="64">
        <f t="shared" si="3"/>
        <v>-7.8647259905225374E-4</v>
      </c>
      <c r="E220" s="64">
        <v>8.199999999999999E-3</v>
      </c>
      <c r="F220" s="64">
        <v>-2.0000000000000001E-4</v>
      </c>
      <c r="G220" s="64">
        <v>-0.01</v>
      </c>
    </row>
    <row r="221" spans="2:7" x14ac:dyDescent="0.25">
      <c r="B221" s="72">
        <f>LN(P2_data!G218/P2_data!G217)</f>
        <v>-4.1160394104021777E-3</v>
      </c>
      <c r="C221" s="64">
        <v>4.0000000000000003E-5</v>
      </c>
      <c r="D221" s="64">
        <f t="shared" si="3"/>
        <v>-4.1560394104021778E-3</v>
      </c>
      <c r="E221" s="64">
        <v>-4.5999999999999999E-3</v>
      </c>
      <c r="F221" s="64">
        <v>-7.8000000000000005E-3</v>
      </c>
      <c r="G221" s="64">
        <v>-5.0000000000000001E-4</v>
      </c>
    </row>
    <row r="222" spans="2:7" x14ac:dyDescent="0.25">
      <c r="B222" s="72">
        <f>LN(P2_data!G219/P2_data!G218)</f>
        <v>-2.6281224062694691E-3</v>
      </c>
      <c r="C222" s="64">
        <v>4.0000000000000003E-5</v>
      </c>
      <c r="D222" s="64">
        <f t="shared" si="3"/>
        <v>-2.6681224062694692E-3</v>
      </c>
      <c r="E222" s="64">
        <v>2.3E-3</v>
      </c>
      <c r="F222" s="64">
        <v>8.1000000000000013E-3</v>
      </c>
      <c r="G222" s="64">
        <v>-2.2000000000000001E-3</v>
      </c>
    </row>
    <row r="223" spans="2:7" x14ac:dyDescent="0.25">
      <c r="B223" s="72">
        <f>LN(P2_data!G220/P2_data!G219)</f>
        <v>1.5025923469967808E-3</v>
      </c>
      <c r="C223" s="64">
        <v>4.0000000000000003E-5</v>
      </c>
      <c r="D223" s="64">
        <f t="shared" si="3"/>
        <v>1.4625923469967807E-3</v>
      </c>
      <c r="E223" s="64">
        <v>5.0000000000000001E-4</v>
      </c>
      <c r="F223" s="64">
        <v>-8.1000000000000013E-3</v>
      </c>
      <c r="G223" s="64">
        <v>1.4000000000000002E-3</v>
      </c>
    </row>
    <row r="224" spans="2:7" x14ac:dyDescent="0.25">
      <c r="B224" s="72">
        <f>LN(P2_data!G221/P2_data!G220)</f>
        <v>9.3406249575764995E-3</v>
      </c>
      <c r="C224" s="64">
        <v>4.0000000000000003E-5</v>
      </c>
      <c r="D224" s="64">
        <f t="shared" si="3"/>
        <v>9.3006249575764994E-3</v>
      </c>
      <c r="E224" s="64">
        <v>5.9999999999999995E-4</v>
      </c>
      <c r="F224" s="64">
        <v>-2.9999999999999997E-4</v>
      </c>
      <c r="G224" s="64">
        <v>5.0000000000000001E-3</v>
      </c>
    </row>
    <row r="225" spans="1:7" x14ac:dyDescent="0.25">
      <c r="B225" s="72">
        <f>LN(P2_data!G222/P2_data!G221)</f>
        <v>-4.0990554879014813E-3</v>
      </c>
      <c r="C225" s="64">
        <v>4.0000000000000003E-5</v>
      </c>
      <c r="D225" s="64">
        <f t="shared" si="3"/>
        <v>-4.1390554879014814E-3</v>
      </c>
      <c r="E225" s="64">
        <v>3.0999999999999999E-3</v>
      </c>
      <c r="F225" s="64">
        <v>-4.0999999999999995E-3</v>
      </c>
      <c r="G225" s="64">
        <v>-6.6E-3</v>
      </c>
    </row>
    <row r="226" spans="1:7" x14ac:dyDescent="0.25">
      <c r="B226" s="72">
        <f>LN(P2_data!G223/P2_data!G222)</f>
        <v>-1.1209042623096424E-3</v>
      </c>
      <c r="C226" s="64">
        <v>4.0000000000000003E-5</v>
      </c>
      <c r="D226" s="64">
        <f t="shared" si="3"/>
        <v>-1.1609042623096425E-3</v>
      </c>
      <c r="E226" s="64">
        <v>5.9999999999999995E-4</v>
      </c>
      <c r="F226" s="64">
        <v>2E-3</v>
      </c>
      <c r="G226" s="64">
        <v>1.9E-3</v>
      </c>
    </row>
    <row r="227" spans="1:7" x14ac:dyDescent="0.25">
      <c r="A227" s="10"/>
      <c r="B227" s="72">
        <f>LN(P2_data!G224/P2_data!G223)</f>
        <v>-1.3928363960353345E-2</v>
      </c>
      <c r="C227" s="64">
        <v>4.0000000000000003E-5</v>
      </c>
      <c r="D227" s="64">
        <f t="shared" si="3"/>
        <v>-1.3968363960353345E-2</v>
      </c>
      <c r="E227" s="64">
        <v>-2E-3</v>
      </c>
      <c r="F227" s="64">
        <v>-1.3600000000000001E-2</v>
      </c>
      <c r="G227" s="64">
        <v>-3.9000000000000003E-3</v>
      </c>
    </row>
    <row r="228" spans="1:7" x14ac:dyDescent="0.25">
      <c r="B228" s="72">
        <f>LN(P2_data!G225/P2_data!G224)</f>
        <v>-4.9401203440294283E-3</v>
      </c>
      <c r="C228" s="64">
        <v>4.0000000000000003E-5</v>
      </c>
      <c r="D228" s="64">
        <f>B228-C228</f>
        <v>-4.9801203440294284E-3</v>
      </c>
      <c r="E228" s="64">
        <v>1.1999999999999999E-3</v>
      </c>
      <c r="F228" s="64">
        <v>5.9999999999999995E-4</v>
      </c>
      <c r="G228" s="64">
        <v>-6.1999999999999998E-3</v>
      </c>
    </row>
    <row r="229" spans="1:7" x14ac:dyDescent="0.25">
      <c r="B229" s="72">
        <f>LN(P2_data!G226/P2_data!G225)</f>
        <v>-3.4344624486348191E-3</v>
      </c>
      <c r="C229" s="64">
        <v>4.0000000000000003E-5</v>
      </c>
      <c r="D229" s="64">
        <f t="shared" ref="D229:D257" si="4">B229-C229</f>
        <v>-3.4744624486348192E-3</v>
      </c>
      <c r="E229" s="64">
        <v>-4.0999999999999995E-3</v>
      </c>
      <c r="F229" s="64">
        <v>-2.0000000000000001E-4</v>
      </c>
      <c r="G229" s="64">
        <v>2.2000000000000001E-3</v>
      </c>
    </row>
    <row r="230" spans="1:7" x14ac:dyDescent="0.25">
      <c r="B230" s="72">
        <f>LN(P2_data!G227/P2_data!G226)</f>
        <v>-3.0627895305457668E-3</v>
      </c>
      <c r="C230" s="64">
        <v>4.0000000000000003E-5</v>
      </c>
      <c r="D230" s="64">
        <f t="shared" si="4"/>
        <v>-3.1027895305457669E-3</v>
      </c>
      <c r="E230" s="64">
        <v>1E-4</v>
      </c>
      <c r="F230" s="64">
        <v>5.0000000000000001E-4</v>
      </c>
      <c r="G230" s="64">
        <v>-3.8E-3</v>
      </c>
    </row>
    <row r="231" spans="1:7" x14ac:dyDescent="0.25">
      <c r="B231" s="72">
        <f>LN(P2_data!G228/P2_data!G227)</f>
        <v>1.5326056346165059E-3</v>
      </c>
      <c r="C231" s="64">
        <v>4.0000000000000003E-5</v>
      </c>
      <c r="D231" s="64">
        <f t="shared" si="4"/>
        <v>1.4926056346165058E-3</v>
      </c>
      <c r="E231" s="64">
        <v>8.9999999999999998E-4</v>
      </c>
      <c r="F231" s="64">
        <v>-2.8999999999999998E-3</v>
      </c>
      <c r="G231" s="64">
        <v>2.0000000000000001E-4</v>
      </c>
    </row>
    <row r="232" spans="1:7" x14ac:dyDescent="0.25">
      <c r="B232" s="72">
        <f>LN(P2_data!G229/P2_data!G228)</f>
        <v>-3.8292168252980783E-4</v>
      </c>
      <c r="C232" s="64">
        <v>4.0000000000000003E-5</v>
      </c>
      <c r="D232" s="64">
        <f t="shared" si="4"/>
        <v>-4.2292168252980783E-4</v>
      </c>
      <c r="E232" s="64">
        <v>-2.2000000000000001E-3</v>
      </c>
      <c r="F232" s="64">
        <v>-1.2999999999999999E-3</v>
      </c>
      <c r="G232" s="64">
        <v>0</v>
      </c>
    </row>
    <row r="233" spans="1:7" x14ac:dyDescent="0.25">
      <c r="B233" s="72">
        <f>LN(P2_data!G230/P2_data!G229)</f>
        <v>2.6773394712149628E-3</v>
      </c>
      <c r="C233" s="64">
        <v>4.0000000000000003E-5</v>
      </c>
      <c r="D233" s="64">
        <f t="shared" si="4"/>
        <v>2.6373394712149627E-3</v>
      </c>
      <c r="E233" s="64">
        <v>-5.1999999999999998E-3</v>
      </c>
      <c r="F233" s="64">
        <v>-5.0000000000000001E-4</v>
      </c>
      <c r="G233" s="64">
        <v>2.3999999999999998E-3</v>
      </c>
    </row>
    <row r="234" spans="1:7" x14ac:dyDescent="0.25">
      <c r="B234" s="72">
        <f>LN(P2_data!G231/P2_data!G230)</f>
        <v>3.8193622037829622E-4</v>
      </c>
      <c r="C234" s="64">
        <v>4.0000000000000003E-5</v>
      </c>
      <c r="D234" s="64">
        <f t="shared" si="4"/>
        <v>3.4193622037829622E-4</v>
      </c>
      <c r="E234" s="64">
        <v>1.01E-2</v>
      </c>
      <c r="F234" s="64">
        <v>8.5000000000000006E-3</v>
      </c>
      <c r="G234" s="64">
        <v>-5.1999999999999998E-3</v>
      </c>
    </row>
    <row r="235" spans="1:7" x14ac:dyDescent="0.25">
      <c r="B235" s="72">
        <f>LN(P2_data!G232/P2_data!G231)</f>
        <v>-1.1461701131342328E-3</v>
      </c>
      <c r="C235" s="64">
        <v>4.0000000000000003E-5</v>
      </c>
      <c r="D235" s="64">
        <f t="shared" si="4"/>
        <v>-1.1861701131342329E-3</v>
      </c>
      <c r="E235" s="64">
        <v>-1.4000000000000002E-3</v>
      </c>
      <c r="F235" s="64">
        <v>7.4999999999999997E-3</v>
      </c>
      <c r="G235" s="64">
        <v>2.8999999999999998E-3</v>
      </c>
    </row>
    <row r="236" spans="1:7" x14ac:dyDescent="0.25">
      <c r="B236" s="72">
        <f>LN(P2_data!G233/P2_data!G232)</f>
        <v>4.5767050791613167E-3</v>
      </c>
      <c r="C236" s="64">
        <v>4.0000000000000003E-5</v>
      </c>
      <c r="D236" s="64">
        <f t="shared" si="4"/>
        <v>4.5367050791613166E-3</v>
      </c>
      <c r="E236" s="64">
        <v>2.0999999999999999E-3</v>
      </c>
      <c r="F236" s="64">
        <v>5.6999999999999993E-3</v>
      </c>
      <c r="G236" s="64">
        <v>1E-4</v>
      </c>
    </row>
    <row r="237" spans="1:7" x14ac:dyDescent="0.25">
      <c r="B237" s="72">
        <f>LN(P2_data!G234/P2_data!G233)</f>
        <v>3.0395159024134682E-3</v>
      </c>
      <c r="C237" s="64">
        <v>4.0000000000000003E-5</v>
      </c>
      <c r="D237" s="64">
        <f t="shared" si="4"/>
        <v>2.9995159024134681E-3</v>
      </c>
      <c r="E237" s="64">
        <v>6.7000000000000002E-3</v>
      </c>
      <c r="F237" s="64">
        <v>4.0999999999999995E-3</v>
      </c>
      <c r="G237" s="64">
        <v>-3.5999999999999999E-3</v>
      </c>
    </row>
    <row r="238" spans="1:7" x14ac:dyDescent="0.25">
      <c r="B238" s="72">
        <f>LN(P2_data!G235/P2_data!G234)</f>
        <v>-4.9439536917905615E-3</v>
      </c>
      <c r="C238" s="64">
        <v>4.0000000000000003E-5</v>
      </c>
      <c r="D238" s="64">
        <f t="shared" si="4"/>
        <v>-4.9839536917905616E-3</v>
      </c>
      <c r="E238" s="64">
        <v>-5.0000000000000001E-4</v>
      </c>
      <c r="F238" s="64">
        <v>1E-3</v>
      </c>
      <c r="G238" s="64">
        <v>-4.0000000000000002E-4</v>
      </c>
    </row>
    <row r="239" spans="1:7" x14ac:dyDescent="0.25">
      <c r="B239" s="72">
        <f>LN(P2_data!G236/P2_data!G235)</f>
        <v>-3.8135368205453993E-4</v>
      </c>
      <c r="C239" s="64">
        <v>4.0000000000000003E-5</v>
      </c>
      <c r="D239" s="64">
        <f t="shared" si="4"/>
        <v>-4.2135368205453992E-4</v>
      </c>
      <c r="E239" s="64">
        <v>2.0999999999999999E-3</v>
      </c>
      <c r="F239" s="64">
        <v>2.0000000000000001E-4</v>
      </c>
      <c r="G239" s="64">
        <v>-4.4000000000000003E-3</v>
      </c>
    </row>
    <row r="240" spans="1:7" x14ac:dyDescent="0.25">
      <c r="B240" s="72">
        <f>LN(P2_data!G237/P2_data!G236)</f>
        <v>-7.6299126173838289E-4</v>
      </c>
      <c r="C240" s="64">
        <v>4.0000000000000003E-5</v>
      </c>
      <c r="D240" s="64">
        <f t="shared" si="4"/>
        <v>-8.0299126173838289E-4</v>
      </c>
      <c r="E240" s="64">
        <v>-5.9999999999999995E-4</v>
      </c>
      <c r="F240" s="64">
        <v>-3.5999999999999999E-3</v>
      </c>
      <c r="G240" s="64">
        <v>2.9999999999999997E-4</v>
      </c>
    </row>
    <row r="241" spans="2:7" x14ac:dyDescent="0.25">
      <c r="B241" s="72">
        <f>LN(P2_data!G238/P2_data!G237)</f>
        <v>2.5623029517577806E-2</v>
      </c>
      <c r="C241" s="64">
        <v>4.0000000000000003E-5</v>
      </c>
      <c r="D241" s="64">
        <f t="shared" si="4"/>
        <v>2.5583029517577807E-2</v>
      </c>
      <c r="E241" s="64">
        <v>1.06E-2</v>
      </c>
      <c r="F241" s="64">
        <v>3.8E-3</v>
      </c>
      <c r="G241" s="64">
        <v>8.3999999999999995E-3</v>
      </c>
    </row>
    <row r="242" spans="2:7" x14ac:dyDescent="0.25">
      <c r="B242" s="72">
        <f>LN(P2_data!G239/P2_data!G238)</f>
        <v>1.6968352843236341E-2</v>
      </c>
      <c r="C242" s="64">
        <v>4.0000000000000003E-5</v>
      </c>
      <c r="D242" s="64">
        <f t="shared" si="4"/>
        <v>1.6928352843236343E-2</v>
      </c>
      <c r="E242" s="64">
        <v>2.0000000000000001E-4</v>
      </c>
      <c r="F242" s="64">
        <v>4.0000000000000002E-4</v>
      </c>
      <c r="G242" s="64">
        <v>1.4499999999999999E-2</v>
      </c>
    </row>
    <row r="243" spans="2:7" x14ac:dyDescent="0.25">
      <c r="B243" s="72">
        <f>LN(P2_data!G240/P2_data!G239)</f>
        <v>6.5621817693394457E-3</v>
      </c>
      <c r="C243" s="64">
        <v>4.0000000000000003E-5</v>
      </c>
      <c r="D243" s="64">
        <f t="shared" si="4"/>
        <v>6.5221817693394456E-3</v>
      </c>
      <c r="E243" s="64">
        <v>8.199999999999999E-3</v>
      </c>
      <c r="F243" s="64">
        <v>-5.6000000000000008E-3</v>
      </c>
      <c r="G243" s="64">
        <v>-5.0000000000000001E-3</v>
      </c>
    </row>
    <row r="244" spans="2:7" x14ac:dyDescent="0.25">
      <c r="B244" s="72">
        <f>LN(P2_data!G241/P2_data!G240)</f>
        <v>2.1778593000127897E-3</v>
      </c>
      <c r="C244" s="64">
        <v>4.0000000000000003E-5</v>
      </c>
      <c r="D244" s="64">
        <f t="shared" si="4"/>
        <v>2.1378593000127896E-3</v>
      </c>
      <c r="E244" s="64">
        <v>-2.2000000000000001E-3</v>
      </c>
      <c r="F244" s="64">
        <v>-3.7000000000000002E-3</v>
      </c>
      <c r="G244" s="64">
        <v>3.5999999999999999E-3</v>
      </c>
    </row>
    <row r="245" spans="2:7" x14ac:dyDescent="0.25">
      <c r="B245" s="72">
        <f>LN(P2_data!G242/P2_data!G241)</f>
        <v>1.5113637810048325E-2</v>
      </c>
      <c r="C245" s="64">
        <v>4.0000000000000003E-5</v>
      </c>
      <c r="D245" s="64">
        <f t="shared" si="4"/>
        <v>1.5073637810048324E-2</v>
      </c>
      <c r="E245" s="64">
        <v>-1E-3</v>
      </c>
      <c r="F245" s="64">
        <v>-3.4999999999999996E-3</v>
      </c>
      <c r="G245" s="64">
        <v>1.2199999999999999E-2</v>
      </c>
    </row>
    <row r="246" spans="2:7" x14ac:dyDescent="0.25">
      <c r="B246" s="72">
        <f>LN(P2_data!G243/P2_data!G242)</f>
        <v>-5.3715438019108766E-3</v>
      </c>
      <c r="C246" s="64">
        <v>4.0000000000000003E-5</v>
      </c>
      <c r="D246" s="64">
        <f t="shared" si="4"/>
        <v>-5.4115438019108767E-3</v>
      </c>
      <c r="E246" s="64">
        <v>-4.3E-3</v>
      </c>
      <c r="F246" s="64">
        <v>-4.4000000000000003E-3</v>
      </c>
      <c r="G246" s="64">
        <v>-2.3999999999999998E-3</v>
      </c>
    </row>
    <row r="247" spans="2:7" x14ac:dyDescent="0.25">
      <c r="B247" s="72">
        <f>LN(P2_data!G244/P2_data!G243)</f>
        <v>-3.5971261808495918E-3</v>
      </c>
      <c r="C247" s="64">
        <v>4.0000000000000003E-5</v>
      </c>
      <c r="D247" s="64">
        <f t="shared" si="4"/>
        <v>-3.6371261808495919E-3</v>
      </c>
      <c r="E247" s="64">
        <v>-8.9999999999999998E-4</v>
      </c>
      <c r="F247" s="64">
        <v>-4.5000000000000005E-3</v>
      </c>
      <c r="G247" s="64">
        <v>-5.1000000000000004E-3</v>
      </c>
    </row>
    <row r="248" spans="2:7" x14ac:dyDescent="0.25">
      <c r="B248" s="72">
        <f>LN(P2_data!G245/P2_data!G244)</f>
        <v>3.2379952737753475E-3</v>
      </c>
      <c r="C248" s="64">
        <v>4.0000000000000003E-5</v>
      </c>
      <c r="D248" s="64">
        <f t="shared" si="4"/>
        <v>3.1979952737753474E-3</v>
      </c>
      <c r="E248" s="64">
        <v>4.1999999999999997E-3</v>
      </c>
      <c r="F248" s="64">
        <v>2.5000000000000001E-3</v>
      </c>
      <c r="G248" s="64">
        <v>-1.7000000000000001E-3</v>
      </c>
    </row>
    <row r="249" spans="2:7" x14ac:dyDescent="0.25">
      <c r="B249" s="72">
        <f>LN(P2_data!G246/P2_data!G245)</f>
        <v>6.0877538057982411E-3</v>
      </c>
      <c r="C249" s="64">
        <v>4.0000000000000003E-5</v>
      </c>
      <c r="D249" s="64">
        <f t="shared" si="4"/>
        <v>6.047753805798241E-3</v>
      </c>
      <c r="E249" s="64">
        <v>5.1000000000000004E-3</v>
      </c>
      <c r="F249" s="64">
        <v>-4.4000000000000003E-3</v>
      </c>
      <c r="G249" s="64">
        <v>-1.4000000000000002E-3</v>
      </c>
    </row>
    <row r="250" spans="2:7" x14ac:dyDescent="0.25">
      <c r="B250" s="72">
        <f>LN(P2_data!G247/P2_data!G246)</f>
        <v>-2.5021996522214731E-3</v>
      </c>
      <c r="C250" s="64">
        <v>4.0000000000000003E-5</v>
      </c>
      <c r="D250" s="64">
        <f t="shared" si="4"/>
        <v>-2.5421996522214732E-3</v>
      </c>
      <c r="E250" s="64">
        <v>2.5999999999999999E-3</v>
      </c>
      <c r="F250" s="64">
        <v>-4.0999999999999995E-3</v>
      </c>
      <c r="G250" s="64">
        <v>-1.5E-3</v>
      </c>
    </row>
    <row r="251" spans="2:7" x14ac:dyDescent="0.25">
      <c r="B251" s="72">
        <f>LN(P2_data!G248/P2_data!G247)</f>
        <v>9.9715213690106264E-3</v>
      </c>
      <c r="C251" s="64">
        <v>4.0000000000000003E-5</v>
      </c>
      <c r="D251" s="64">
        <f t="shared" si="4"/>
        <v>9.9315213690106263E-3</v>
      </c>
      <c r="E251" s="64">
        <v>7.000000000000001E-4</v>
      </c>
      <c r="F251" s="64">
        <v>-5.1999999999999998E-3</v>
      </c>
      <c r="G251" s="64">
        <v>5.1999999999999998E-3</v>
      </c>
    </row>
    <row r="252" spans="2:7" x14ac:dyDescent="0.25">
      <c r="B252" s="72">
        <f>LN(P2_data!G249/P2_data!G248)</f>
        <v>-1.2480033614074692E-2</v>
      </c>
      <c r="C252" s="64">
        <v>4.0000000000000003E-5</v>
      </c>
      <c r="D252" s="64">
        <f t="shared" si="4"/>
        <v>-1.2520033614074692E-2</v>
      </c>
      <c r="E252" s="64">
        <v>2.0000000000000001E-4</v>
      </c>
      <c r="F252" s="64">
        <v>7.1999999999999998E-3</v>
      </c>
      <c r="G252" s="64">
        <v>-8.8000000000000005E-3</v>
      </c>
    </row>
    <row r="253" spans="2:7" x14ac:dyDescent="0.25">
      <c r="B253" s="72">
        <f>LN(P2_data!G250/P2_data!G249)</f>
        <v>-6.4795040777412298E-3</v>
      </c>
      <c r="C253" s="64">
        <v>4.0000000000000003E-5</v>
      </c>
      <c r="D253" s="64">
        <f t="shared" si="4"/>
        <v>-6.5195040777412299E-3</v>
      </c>
      <c r="E253" s="64">
        <v>-4.6999999999999993E-3</v>
      </c>
      <c r="F253" s="64">
        <v>-6.8999999999999999E-3</v>
      </c>
      <c r="G253" s="64">
        <v>-2.2000000000000001E-3</v>
      </c>
    </row>
    <row r="254" spans="2:7" x14ac:dyDescent="0.25">
      <c r="B254" s="72">
        <f>LN(P2_data!G251/P2_data!G250)</f>
        <v>4.3242589905940192E-3</v>
      </c>
      <c r="C254" s="64">
        <v>4.0000000000000003E-5</v>
      </c>
      <c r="D254" s="64">
        <f t="shared" si="4"/>
        <v>4.2842589905940191E-3</v>
      </c>
      <c r="E254" s="64">
        <v>9.1999999999999998E-3</v>
      </c>
      <c r="F254" s="64">
        <v>6.8000000000000005E-3</v>
      </c>
      <c r="G254" s="64">
        <v>2.9999999999999997E-4</v>
      </c>
    </row>
    <row r="255" spans="2:7" x14ac:dyDescent="0.25">
      <c r="B255" s="72">
        <f>LN(P2_data!G252/P2_data!G251)</f>
        <v>8.9494067488110462E-3</v>
      </c>
      <c r="C255" s="64">
        <v>4.0000000000000003E-5</v>
      </c>
      <c r="D255" s="64">
        <f t="shared" si="4"/>
        <v>8.9094067488110461E-3</v>
      </c>
      <c r="E255" s="64">
        <v>6.7000000000000002E-3</v>
      </c>
      <c r="F255" s="64">
        <v>7.4999999999999997E-3</v>
      </c>
      <c r="G255" s="64">
        <v>2.5999999999999999E-3</v>
      </c>
    </row>
    <row r="256" spans="2:7" x14ac:dyDescent="0.25">
      <c r="B256" s="72">
        <f>LN(P2_data!G253/P2_data!G252)</f>
        <v>-4.2856494165997485E-3</v>
      </c>
      <c r="C256" s="64">
        <v>4.0000000000000003E-5</v>
      </c>
      <c r="D256" s="64">
        <f t="shared" si="4"/>
        <v>-4.3256494165997486E-3</v>
      </c>
      <c r="E256" s="64">
        <v>-3.0000000000000001E-3</v>
      </c>
      <c r="F256" s="64">
        <v>-3.5999999999999999E-3</v>
      </c>
      <c r="G256" s="64">
        <v>-2.5999999999999999E-3</v>
      </c>
    </row>
    <row r="257" spans="2:7" x14ac:dyDescent="0.25">
      <c r="B257" s="72">
        <f>LN(P2_data!G254/P2_data!G253)</f>
        <v>-1.7912238355439864E-3</v>
      </c>
      <c r="C257" s="64">
        <v>4.0000000000000003E-5</v>
      </c>
      <c r="D257" s="64">
        <f t="shared" si="4"/>
        <v>-1.8312238355439865E-3</v>
      </c>
      <c r="E257" s="64">
        <v>1E-4</v>
      </c>
      <c r="F257" s="64">
        <v>3.5999999999999999E-3</v>
      </c>
      <c r="G257" s="64">
        <v>5.0000000000000001E-4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54"/>
  <sheetViews>
    <sheetView workbookViewId="0">
      <selection activeCell="K15" sqref="K15"/>
    </sheetView>
  </sheetViews>
  <sheetFormatPr defaultRowHeight="15" x14ac:dyDescent="0.25"/>
  <cols>
    <col min="1" max="1" width="10.7109375" bestFit="1" customWidth="1"/>
    <col min="5" max="5" width="9.140625" style="64"/>
  </cols>
  <sheetData>
    <row r="1" spans="1:23" x14ac:dyDescent="0.25">
      <c r="B1" t="s">
        <v>105</v>
      </c>
      <c r="C1" t="s">
        <v>106</v>
      </c>
      <c r="D1" t="s">
        <v>107</v>
      </c>
      <c r="E1" s="64" t="s">
        <v>113</v>
      </c>
      <c r="F1" t="s">
        <v>108</v>
      </c>
      <c r="G1" t="s">
        <v>109</v>
      </c>
    </row>
    <row r="2" spans="1:23" x14ac:dyDescent="0.25">
      <c r="A2" s="10">
        <v>42724</v>
      </c>
      <c r="B2" s="64">
        <v>226.39999399999999</v>
      </c>
      <c r="C2" s="64">
        <v>114.18</v>
      </c>
      <c r="D2" s="64">
        <v>123.160004</v>
      </c>
      <c r="E2" s="64">
        <v>209.13999899999999</v>
      </c>
      <c r="F2" s="64">
        <v>107.790001</v>
      </c>
      <c r="G2" s="64">
        <v>23.66</v>
      </c>
      <c r="I2" s="40"/>
      <c r="J2" s="40"/>
      <c r="K2" s="40"/>
      <c r="L2" s="40"/>
      <c r="N2" s="34" t="s">
        <v>110</v>
      </c>
      <c r="O2" s="34"/>
      <c r="P2" s="34"/>
      <c r="Q2" s="34"/>
      <c r="R2" s="34"/>
      <c r="S2" s="34"/>
      <c r="T2" s="34"/>
      <c r="U2" s="34"/>
      <c r="V2" s="34"/>
      <c r="W2" s="34"/>
    </row>
    <row r="3" spans="1:23" x14ac:dyDescent="0.25">
      <c r="A3" s="10">
        <v>42725</v>
      </c>
      <c r="B3" s="64">
        <v>225.770004</v>
      </c>
      <c r="C3" s="64">
        <v>113.41999800000001</v>
      </c>
      <c r="D3" s="64">
        <v>122.050003</v>
      </c>
      <c r="E3" s="64">
        <v>208.570007</v>
      </c>
      <c r="F3" s="64">
        <v>107.849998</v>
      </c>
      <c r="G3" s="64">
        <v>23.6</v>
      </c>
      <c r="I3" s="40"/>
      <c r="J3" s="40"/>
      <c r="K3" s="40"/>
      <c r="L3" s="40"/>
      <c r="N3" s="34" t="s">
        <v>105</v>
      </c>
      <c r="O3" s="34"/>
      <c r="P3" s="34"/>
      <c r="Q3" s="34"/>
      <c r="R3" s="34"/>
      <c r="S3" s="34"/>
      <c r="T3" s="34"/>
      <c r="U3" s="34"/>
      <c r="V3" s="34"/>
      <c r="W3" s="34"/>
    </row>
    <row r="4" spans="1:23" x14ac:dyDescent="0.25">
      <c r="A4" s="10">
        <v>42726</v>
      </c>
      <c r="B4" s="64">
        <v>225.38000500000001</v>
      </c>
      <c r="C4" s="64">
        <v>113.16999800000001</v>
      </c>
      <c r="D4" s="64">
        <v>121.870003</v>
      </c>
      <c r="E4" s="64">
        <v>207.009995</v>
      </c>
      <c r="F4" s="64">
        <v>107.589996</v>
      </c>
      <c r="G4" s="64">
        <v>23.540001</v>
      </c>
      <c r="I4" s="40"/>
      <c r="J4" s="40"/>
      <c r="K4" s="40"/>
      <c r="L4" s="40"/>
      <c r="N4" s="34" t="s">
        <v>106</v>
      </c>
      <c r="O4" s="34"/>
      <c r="P4" s="34"/>
      <c r="Q4" s="34"/>
      <c r="R4" s="34"/>
      <c r="S4" s="34"/>
      <c r="T4" s="34"/>
      <c r="U4" s="34"/>
      <c r="V4" s="34"/>
      <c r="W4" s="34"/>
    </row>
    <row r="5" spans="1:23" x14ac:dyDescent="0.25">
      <c r="A5" s="10">
        <v>42727</v>
      </c>
      <c r="B5" s="64">
        <v>225.71000699999999</v>
      </c>
      <c r="C5" s="64">
        <v>113.25</v>
      </c>
      <c r="D5" s="64">
        <v>121.980003</v>
      </c>
      <c r="E5" s="64">
        <v>207.19000199999999</v>
      </c>
      <c r="F5" s="64">
        <v>107.93</v>
      </c>
      <c r="G5" s="64">
        <v>23.58</v>
      </c>
      <c r="I5" s="40"/>
      <c r="J5" s="40"/>
      <c r="K5" s="40"/>
      <c r="L5" s="40"/>
      <c r="N5" s="34" t="s">
        <v>107</v>
      </c>
      <c r="O5" s="34"/>
      <c r="P5" s="34"/>
      <c r="Q5" s="34"/>
      <c r="R5" s="34"/>
      <c r="S5" s="34"/>
      <c r="T5" s="34"/>
      <c r="U5" s="34"/>
      <c r="V5" s="34"/>
      <c r="W5" s="34"/>
    </row>
    <row r="6" spans="1:23" x14ac:dyDescent="0.25">
      <c r="A6" s="10">
        <v>42731</v>
      </c>
      <c r="B6" s="64">
        <v>226.270004</v>
      </c>
      <c r="C6" s="64">
        <v>113.589996</v>
      </c>
      <c r="D6" s="64">
        <v>122.230003</v>
      </c>
      <c r="E6" s="64">
        <v>207.699997</v>
      </c>
      <c r="F6" s="64">
        <v>108.55999799999999</v>
      </c>
      <c r="G6" s="64">
        <v>23.610001</v>
      </c>
      <c r="I6" s="40"/>
      <c r="J6" s="40"/>
      <c r="K6" s="40"/>
      <c r="L6" s="40"/>
      <c r="N6" s="34" t="s">
        <v>113</v>
      </c>
      <c r="O6" s="34"/>
      <c r="P6" s="34"/>
      <c r="Q6" s="34"/>
      <c r="R6" s="34"/>
      <c r="S6" s="34"/>
      <c r="T6" s="34"/>
      <c r="U6" s="34"/>
      <c r="V6" s="34"/>
      <c r="W6" s="34"/>
    </row>
    <row r="7" spans="1:23" x14ac:dyDescent="0.25">
      <c r="A7" s="10">
        <v>42732</v>
      </c>
      <c r="B7" s="64">
        <v>224.39999399999999</v>
      </c>
      <c r="C7" s="64">
        <v>112.68</v>
      </c>
      <c r="D7" s="64">
        <v>121.010002</v>
      </c>
      <c r="E7" s="64">
        <v>206.05999800000001</v>
      </c>
      <c r="F7" s="64">
        <v>108.860001</v>
      </c>
      <c r="G7" s="64">
        <v>23.370000999999998</v>
      </c>
      <c r="I7" s="40"/>
      <c r="J7" s="40"/>
      <c r="K7" s="40"/>
      <c r="L7" s="40"/>
      <c r="N7" s="34" t="s">
        <v>108</v>
      </c>
      <c r="O7" s="34"/>
      <c r="P7" s="34"/>
      <c r="Q7" s="34"/>
      <c r="R7" s="34"/>
      <c r="S7" s="34"/>
      <c r="T7" s="34"/>
      <c r="U7" s="34"/>
      <c r="V7" s="34"/>
      <c r="W7" s="34"/>
    </row>
    <row r="8" spans="1:23" x14ac:dyDescent="0.25">
      <c r="A8" s="10">
        <v>42733</v>
      </c>
      <c r="B8" s="64">
        <v>224.35000600000001</v>
      </c>
      <c r="C8" s="64">
        <v>112.66999800000001</v>
      </c>
      <c r="D8" s="64">
        <v>121.05999799999999</v>
      </c>
      <c r="E8" s="64">
        <v>206.020004</v>
      </c>
      <c r="F8" s="64">
        <v>110.290001</v>
      </c>
      <c r="G8" s="64">
        <v>23.200001</v>
      </c>
      <c r="I8" s="40"/>
      <c r="J8" s="40"/>
      <c r="K8" s="40"/>
      <c r="L8" s="40"/>
      <c r="N8" s="34" t="s">
        <v>109</v>
      </c>
      <c r="O8" s="34"/>
      <c r="P8" s="34"/>
      <c r="Q8" s="34"/>
      <c r="R8" s="34"/>
      <c r="S8" s="34"/>
      <c r="T8" s="34"/>
      <c r="U8" s="34"/>
      <c r="V8" s="34"/>
      <c r="W8" s="34"/>
    </row>
    <row r="9" spans="1:23" x14ac:dyDescent="0.25">
      <c r="A9" s="10">
        <v>42734</v>
      </c>
      <c r="B9" s="64">
        <v>223.529999</v>
      </c>
      <c r="C9" s="64">
        <v>112.050003</v>
      </c>
      <c r="D9" s="64">
        <v>120.58000199999999</v>
      </c>
      <c r="E9" s="64">
        <v>205.30999800000001</v>
      </c>
      <c r="F9" s="64">
        <v>109.610001</v>
      </c>
      <c r="G9" s="64">
        <v>23.25</v>
      </c>
      <c r="I9" s="40"/>
      <c r="J9" s="40"/>
      <c r="K9" s="40"/>
      <c r="L9" s="40"/>
      <c r="N9" s="34"/>
      <c r="O9" s="34"/>
      <c r="P9" s="34"/>
      <c r="Q9" s="34"/>
      <c r="R9" s="34"/>
      <c r="S9" s="34"/>
      <c r="T9" s="34"/>
      <c r="U9" s="34"/>
      <c r="V9" s="34"/>
      <c r="W9" s="34"/>
    </row>
    <row r="10" spans="1:23" x14ac:dyDescent="0.25">
      <c r="A10" s="10">
        <v>42738</v>
      </c>
      <c r="B10" s="64">
        <v>225.240005</v>
      </c>
      <c r="C10" s="64">
        <v>112.879997</v>
      </c>
      <c r="D10" s="64">
        <v>121.5</v>
      </c>
      <c r="E10" s="64">
        <v>206.740005</v>
      </c>
      <c r="F10" s="64">
        <v>110.470001</v>
      </c>
      <c r="G10" s="64">
        <v>23.51</v>
      </c>
      <c r="I10" s="40"/>
      <c r="J10" s="40"/>
      <c r="K10" s="40"/>
      <c r="L10" s="40"/>
      <c r="N10" s="34"/>
      <c r="O10" s="34"/>
      <c r="P10" s="34"/>
      <c r="Q10" s="34"/>
      <c r="R10" s="34"/>
      <c r="S10" s="34"/>
      <c r="T10" s="34"/>
      <c r="U10" s="34"/>
      <c r="V10" s="34"/>
      <c r="W10" s="34"/>
    </row>
    <row r="11" spans="1:23" x14ac:dyDescent="0.25">
      <c r="A11" s="10">
        <v>42739</v>
      </c>
      <c r="B11" s="64">
        <v>226.58000200000001</v>
      </c>
      <c r="C11" s="64">
        <v>113.870003</v>
      </c>
      <c r="D11" s="64">
        <v>122.300003</v>
      </c>
      <c r="E11" s="64">
        <v>207.96000699999999</v>
      </c>
      <c r="F11" s="64">
        <v>110.860001</v>
      </c>
      <c r="G11" s="64">
        <v>23.700001</v>
      </c>
      <c r="I11" s="40"/>
      <c r="J11" s="40"/>
      <c r="K11" s="40"/>
      <c r="L11" s="40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spans="1:23" x14ac:dyDescent="0.25">
      <c r="A12" s="10">
        <v>42740</v>
      </c>
      <c r="B12" s="64">
        <v>226.39999399999999</v>
      </c>
      <c r="C12" s="64">
        <v>113.66999800000001</v>
      </c>
      <c r="D12" s="64">
        <v>121.849998</v>
      </c>
      <c r="E12" s="64">
        <v>207.800003</v>
      </c>
      <c r="F12" s="64">
        <v>112.58000199999999</v>
      </c>
      <c r="G12" s="64">
        <v>23.459999</v>
      </c>
      <c r="I12" s="40"/>
      <c r="J12" s="40"/>
      <c r="K12" s="40"/>
      <c r="L12" s="40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3" x14ac:dyDescent="0.25">
      <c r="A13" s="10">
        <v>42741</v>
      </c>
      <c r="B13" s="64">
        <v>227.21000699999999</v>
      </c>
      <c r="C13" s="64">
        <v>114.160004</v>
      </c>
      <c r="D13" s="64">
        <v>122.410004</v>
      </c>
      <c r="E13" s="64">
        <v>208.61000100000001</v>
      </c>
      <c r="F13" s="64">
        <v>111.75</v>
      </c>
      <c r="G13" s="64">
        <v>23.540001</v>
      </c>
      <c r="I13" s="40"/>
      <c r="J13" s="40"/>
      <c r="K13" s="40"/>
      <c r="L13" s="40"/>
      <c r="N13" s="34"/>
      <c r="O13" s="34"/>
      <c r="P13" s="34"/>
      <c r="Q13" s="34"/>
      <c r="R13" s="34"/>
      <c r="S13" s="34"/>
      <c r="T13" s="34"/>
      <c r="U13" s="34"/>
      <c r="V13" s="34"/>
      <c r="W13" s="34"/>
    </row>
    <row r="14" spans="1:23" x14ac:dyDescent="0.25">
      <c r="A14" s="10">
        <v>42744</v>
      </c>
      <c r="B14" s="64">
        <v>226.46000699999999</v>
      </c>
      <c r="C14" s="64">
        <v>113.709999</v>
      </c>
      <c r="D14" s="64">
        <v>121.510002</v>
      </c>
      <c r="E14" s="64">
        <v>207.949997</v>
      </c>
      <c r="F14" s="64">
        <v>112.66999800000001</v>
      </c>
      <c r="G14" s="64">
        <v>23.379999000000002</v>
      </c>
      <c r="I14" s="40"/>
      <c r="J14" s="40"/>
      <c r="K14" s="40"/>
      <c r="L14" s="40"/>
      <c r="N14" s="34"/>
      <c r="O14" s="34"/>
      <c r="P14" s="34"/>
      <c r="Q14" s="34"/>
      <c r="R14" s="34"/>
      <c r="S14" s="34"/>
      <c r="T14" s="34"/>
      <c r="U14" s="34"/>
      <c r="V14" s="34"/>
      <c r="W14" s="34"/>
    </row>
    <row r="15" spans="1:23" x14ac:dyDescent="0.25">
      <c r="A15" s="10">
        <v>42745</v>
      </c>
      <c r="B15" s="64">
        <v>226.46000699999999</v>
      </c>
      <c r="C15" s="64">
        <v>113.849998</v>
      </c>
      <c r="D15" s="64">
        <v>121.790001</v>
      </c>
      <c r="E15" s="64">
        <v>207.91999799999999</v>
      </c>
      <c r="F15" s="64">
        <v>113.150002</v>
      </c>
      <c r="G15" s="64">
        <v>23.43</v>
      </c>
      <c r="I15" s="40"/>
      <c r="J15" s="40"/>
      <c r="K15" s="40"/>
      <c r="L15" s="40"/>
    </row>
    <row r="16" spans="1:23" x14ac:dyDescent="0.25">
      <c r="A16" s="10">
        <v>42746</v>
      </c>
      <c r="B16" s="64">
        <v>227.10000600000001</v>
      </c>
      <c r="C16" s="64">
        <v>114.07</v>
      </c>
      <c r="D16" s="64">
        <v>122.459999</v>
      </c>
      <c r="E16" s="64">
        <v>208.509995</v>
      </c>
      <c r="F16" s="64">
        <v>113.5</v>
      </c>
      <c r="G16" s="64">
        <v>23.58</v>
      </c>
      <c r="I16" s="40"/>
      <c r="J16" s="40"/>
      <c r="K16" s="40"/>
      <c r="L16" s="40"/>
    </row>
    <row r="17" spans="1:12" x14ac:dyDescent="0.25">
      <c r="A17" s="10">
        <v>42747</v>
      </c>
      <c r="B17" s="64">
        <v>226.529999</v>
      </c>
      <c r="C17" s="64">
        <v>113.889999</v>
      </c>
      <c r="D17" s="64">
        <v>122.150002</v>
      </c>
      <c r="E17" s="64">
        <v>208.050003</v>
      </c>
      <c r="F17" s="64">
        <v>113.910004</v>
      </c>
      <c r="G17" s="64">
        <v>23.379999000000002</v>
      </c>
      <c r="I17" s="40"/>
      <c r="J17" s="40"/>
      <c r="K17" s="40"/>
      <c r="L17" s="40"/>
    </row>
    <row r="18" spans="1:12" x14ac:dyDescent="0.25">
      <c r="A18" s="10">
        <v>42748</v>
      </c>
      <c r="B18" s="64">
        <v>227.050003</v>
      </c>
      <c r="C18" s="64">
        <v>114.08000199999999</v>
      </c>
      <c r="D18" s="64">
        <v>122.610001</v>
      </c>
      <c r="E18" s="64">
        <v>208.46000699999999</v>
      </c>
      <c r="F18" s="64">
        <v>114.209999</v>
      </c>
      <c r="G18" s="64">
        <v>23.51</v>
      </c>
      <c r="I18" s="40"/>
      <c r="J18" s="40"/>
      <c r="K18" s="40"/>
      <c r="L18" s="40"/>
    </row>
    <row r="19" spans="1:12" x14ac:dyDescent="0.25">
      <c r="A19" s="10">
        <v>42752</v>
      </c>
      <c r="B19" s="64">
        <v>226.25</v>
      </c>
      <c r="C19" s="64">
        <v>113.55999799999999</v>
      </c>
      <c r="D19" s="64">
        <v>121.66999800000001</v>
      </c>
      <c r="E19" s="64">
        <v>207.720001</v>
      </c>
      <c r="F19" s="64">
        <v>115.849998</v>
      </c>
      <c r="G19" s="64">
        <v>22.950001</v>
      </c>
      <c r="I19" s="40"/>
      <c r="J19" s="40"/>
      <c r="K19" s="40"/>
      <c r="L19" s="40"/>
    </row>
    <row r="20" spans="1:12" x14ac:dyDescent="0.25">
      <c r="A20" s="10">
        <v>42753</v>
      </c>
      <c r="B20" s="64">
        <v>226.75</v>
      </c>
      <c r="C20" s="64">
        <v>113.870003</v>
      </c>
      <c r="D20" s="64">
        <v>122.209999</v>
      </c>
      <c r="E20" s="64">
        <v>208.16000399999999</v>
      </c>
      <c r="F20" s="64">
        <v>114.870003</v>
      </c>
      <c r="G20" s="64">
        <v>23.139999</v>
      </c>
      <c r="I20" s="40"/>
      <c r="J20" s="40"/>
      <c r="K20" s="40"/>
      <c r="L20" s="40"/>
    </row>
    <row r="21" spans="1:12" x14ac:dyDescent="0.25">
      <c r="A21" s="10">
        <v>42754</v>
      </c>
      <c r="B21" s="64">
        <v>225.91000399999999</v>
      </c>
      <c r="C21" s="64">
        <v>113.449997</v>
      </c>
      <c r="D21" s="64">
        <v>122.58000199999999</v>
      </c>
      <c r="E21" s="64">
        <v>207.46000699999999</v>
      </c>
      <c r="F21" s="64">
        <v>114.769997</v>
      </c>
      <c r="G21" s="64">
        <v>23.040001</v>
      </c>
      <c r="I21" s="40"/>
      <c r="J21" s="40"/>
      <c r="K21" s="40"/>
      <c r="L21" s="40"/>
    </row>
    <row r="22" spans="1:12" x14ac:dyDescent="0.25">
      <c r="A22" s="10">
        <v>42755</v>
      </c>
      <c r="B22" s="64">
        <v>226.740005</v>
      </c>
      <c r="C22" s="64">
        <v>113.889999</v>
      </c>
      <c r="D22" s="64">
        <v>122.599998</v>
      </c>
      <c r="E22" s="64">
        <v>208.13000500000001</v>
      </c>
      <c r="F22" s="64">
        <v>115.050003</v>
      </c>
      <c r="G22" s="64">
        <v>23.15</v>
      </c>
      <c r="I22" s="40"/>
      <c r="J22" s="40"/>
      <c r="K22" s="40"/>
      <c r="L22" s="40"/>
    </row>
    <row r="23" spans="1:12" x14ac:dyDescent="0.25">
      <c r="A23" s="10">
        <v>42758</v>
      </c>
      <c r="B23" s="64">
        <v>226.14999399999999</v>
      </c>
      <c r="C23" s="64">
        <v>113.629997</v>
      </c>
      <c r="D23" s="64">
        <v>122.099998</v>
      </c>
      <c r="E23" s="64">
        <v>207.64999399999999</v>
      </c>
      <c r="F23" s="64">
        <v>115.790001</v>
      </c>
      <c r="G23" s="64">
        <v>23</v>
      </c>
      <c r="I23" s="40"/>
      <c r="J23" s="40"/>
      <c r="K23" s="40"/>
      <c r="L23" s="40"/>
    </row>
    <row r="24" spans="1:12" x14ac:dyDescent="0.25">
      <c r="A24" s="10">
        <v>42759</v>
      </c>
      <c r="B24" s="64">
        <v>227.60000600000001</v>
      </c>
      <c r="C24" s="64">
        <v>114.459999</v>
      </c>
      <c r="D24" s="64">
        <v>123.550003</v>
      </c>
      <c r="E24" s="64">
        <v>208.970001</v>
      </c>
      <c r="F24" s="64">
        <v>115.269997</v>
      </c>
      <c r="G24" s="64">
        <v>23.290001</v>
      </c>
      <c r="I24" s="40"/>
      <c r="J24" s="40"/>
      <c r="K24" s="40"/>
      <c r="L24" s="40"/>
    </row>
    <row r="25" spans="1:12" x14ac:dyDescent="0.25">
      <c r="A25" s="10">
        <v>42760</v>
      </c>
      <c r="B25" s="64">
        <v>229.570007</v>
      </c>
      <c r="C25" s="64">
        <v>115.370003</v>
      </c>
      <c r="D25" s="64">
        <v>124.860001</v>
      </c>
      <c r="E25" s="64">
        <v>210.71000699999999</v>
      </c>
      <c r="F25" s="64">
        <v>114.32</v>
      </c>
      <c r="G25" s="64">
        <v>23.68</v>
      </c>
      <c r="I25" s="40"/>
      <c r="J25" s="40"/>
      <c r="K25" s="40"/>
      <c r="L25" s="40"/>
    </row>
    <row r="26" spans="1:12" x14ac:dyDescent="0.25">
      <c r="A26" s="10">
        <v>42761</v>
      </c>
      <c r="B26" s="64">
        <v>229.33000200000001</v>
      </c>
      <c r="C26" s="64">
        <v>115.239998</v>
      </c>
      <c r="D26" s="64">
        <v>124.629997</v>
      </c>
      <c r="E26" s="64">
        <v>210.550003</v>
      </c>
      <c r="F26" s="64">
        <v>113.260002</v>
      </c>
      <c r="G26" s="64">
        <v>23.74</v>
      </c>
      <c r="I26" s="40"/>
      <c r="J26" s="40"/>
      <c r="K26" s="40"/>
      <c r="L26" s="40"/>
    </row>
    <row r="27" spans="1:12" x14ac:dyDescent="0.25">
      <c r="A27" s="10">
        <v>42762</v>
      </c>
      <c r="B27" s="64">
        <v>228.970001</v>
      </c>
      <c r="C27" s="64">
        <v>115.099998</v>
      </c>
      <c r="D27" s="64">
        <v>124.410004</v>
      </c>
      <c r="E27" s="64">
        <v>210.25</v>
      </c>
      <c r="F27" s="64">
        <v>113.489998</v>
      </c>
      <c r="G27" s="64">
        <v>23.65</v>
      </c>
      <c r="I27" s="40"/>
      <c r="J27" s="40"/>
      <c r="K27" s="40"/>
      <c r="L27" s="40"/>
    </row>
    <row r="28" spans="1:12" x14ac:dyDescent="0.25">
      <c r="A28" s="10">
        <v>42765</v>
      </c>
      <c r="B28" s="64">
        <v>227.550003</v>
      </c>
      <c r="C28" s="64">
        <v>114.360001</v>
      </c>
      <c r="D28" s="64">
        <v>123.629997</v>
      </c>
      <c r="E28" s="64">
        <v>208.979996</v>
      </c>
      <c r="F28" s="64">
        <v>113.970001</v>
      </c>
      <c r="G28" s="64">
        <v>23.459999</v>
      </c>
      <c r="I28" s="40"/>
      <c r="J28" s="40"/>
      <c r="K28" s="40"/>
      <c r="L28" s="40"/>
    </row>
    <row r="29" spans="1:12" x14ac:dyDescent="0.25">
      <c r="A29" s="10">
        <v>42766</v>
      </c>
      <c r="B29" s="64">
        <v>227.529999</v>
      </c>
      <c r="C29" s="64">
        <v>114.389999</v>
      </c>
      <c r="D29" s="64">
        <v>122.800003</v>
      </c>
      <c r="E29" s="64">
        <v>208.970001</v>
      </c>
      <c r="F29" s="64">
        <v>115.550003</v>
      </c>
      <c r="G29" s="64">
        <v>23.309999000000001</v>
      </c>
      <c r="I29" s="40"/>
      <c r="J29" s="40"/>
      <c r="K29" s="40"/>
      <c r="L29" s="40"/>
    </row>
    <row r="30" spans="1:12" x14ac:dyDescent="0.25">
      <c r="A30" s="10">
        <v>42767</v>
      </c>
      <c r="B30" s="64">
        <v>227.61999499999999</v>
      </c>
      <c r="C30" s="64">
        <v>114.349998</v>
      </c>
      <c r="D30" s="64">
        <v>122.519997</v>
      </c>
      <c r="E30" s="64">
        <v>209</v>
      </c>
      <c r="F30" s="64">
        <v>115.199997</v>
      </c>
      <c r="G30" s="64">
        <v>23.34</v>
      </c>
      <c r="I30" s="40"/>
      <c r="J30" s="40"/>
      <c r="K30" s="40"/>
      <c r="L30" s="40"/>
    </row>
    <row r="31" spans="1:12" x14ac:dyDescent="0.25">
      <c r="A31" s="10">
        <v>42768</v>
      </c>
      <c r="B31" s="64">
        <v>227.770004</v>
      </c>
      <c r="C31" s="64">
        <v>114.400002</v>
      </c>
      <c r="D31" s="64">
        <v>122.129997</v>
      </c>
      <c r="E31" s="64">
        <v>209.08999600000001</v>
      </c>
      <c r="F31" s="64">
        <v>115.839996</v>
      </c>
      <c r="G31" s="64">
        <v>23.25</v>
      </c>
      <c r="I31" s="40"/>
      <c r="J31" s="40"/>
      <c r="K31" s="40"/>
      <c r="L31" s="40"/>
    </row>
    <row r="32" spans="1:12" x14ac:dyDescent="0.25">
      <c r="A32" s="10">
        <v>42769</v>
      </c>
      <c r="B32" s="64">
        <v>229.33999600000001</v>
      </c>
      <c r="C32" s="64">
        <v>115.32</v>
      </c>
      <c r="D32" s="64">
        <v>123.199997</v>
      </c>
      <c r="E32" s="64">
        <v>210.63999899999999</v>
      </c>
      <c r="F32" s="64">
        <v>116.129997</v>
      </c>
      <c r="G32" s="64">
        <v>23.719999000000001</v>
      </c>
      <c r="I32" s="40"/>
      <c r="J32" s="40"/>
      <c r="K32" s="40"/>
      <c r="L32" s="40"/>
    </row>
    <row r="33" spans="1:12" x14ac:dyDescent="0.25">
      <c r="A33" s="10">
        <v>42772</v>
      </c>
      <c r="B33" s="64">
        <v>228.929993</v>
      </c>
      <c r="C33" s="64">
        <v>115.029999</v>
      </c>
      <c r="D33" s="64">
        <v>123.05999799999999</v>
      </c>
      <c r="E33" s="64">
        <v>210.199997</v>
      </c>
      <c r="F33" s="64">
        <v>117.699997</v>
      </c>
      <c r="G33" s="64">
        <v>23.610001</v>
      </c>
      <c r="I33" s="40"/>
      <c r="J33" s="40"/>
      <c r="K33" s="40"/>
      <c r="L33" s="40"/>
    </row>
    <row r="34" spans="1:12" x14ac:dyDescent="0.25">
      <c r="A34" s="10">
        <v>42773</v>
      </c>
      <c r="B34" s="64">
        <v>228.94000199999999</v>
      </c>
      <c r="C34" s="64">
        <v>115.029999</v>
      </c>
      <c r="D34" s="64">
        <v>123.239998</v>
      </c>
      <c r="E34" s="64">
        <v>210.25</v>
      </c>
      <c r="F34" s="64">
        <v>117.459999</v>
      </c>
      <c r="G34" s="64">
        <v>23.549999</v>
      </c>
      <c r="I34" s="40"/>
      <c r="J34" s="40"/>
      <c r="K34" s="40"/>
      <c r="L34" s="40"/>
    </row>
    <row r="35" spans="1:12" x14ac:dyDescent="0.25">
      <c r="A35" s="10">
        <v>42774</v>
      </c>
      <c r="B35" s="64">
        <v>229.240005</v>
      </c>
      <c r="C35" s="64">
        <v>115.25</v>
      </c>
      <c r="D35" s="64">
        <v>123.239998</v>
      </c>
      <c r="E35" s="64">
        <v>210.520004</v>
      </c>
      <c r="F35" s="64">
        <v>118.19000200000001</v>
      </c>
      <c r="G35" s="64">
        <v>23.389999</v>
      </c>
      <c r="I35" s="40"/>
      <c r="J35" s="40"/>
      <c r="K35" s="40"/>
      <c r="L35" s="40"/>
    </row>
    <row r="36" spans="1:12" x14ac:dyDescent="0.25">
      <c r="A36" s="10">
        <v>42775</v>
      </c>
      <c r="B36" s="64">
        <v>230.60000600000001</v>
      </c>
      <c r="C36" s="64">
        <v>115.980003</v>
      </c>
      <c r="D36" s="64">
        <v>124.07</v>
      </c>
      <c r="E36" s="64">
        <v>211.720001</v>
      </c>
      <c r="F36" s="64">
        <v>117.290001</v>
      </c>
      <c r="G36" s="64">
        <v>23.709999</v>
      </c>
      <c r="I36" s="40"/>
      <c r="J36" s="40"/>
      <c r="K36" s="40"/>
      <c r="L36" s="40"/>
    </row>
    <row r="37" spans="1:12" x14ac:dyDescent="0.25">
      <c r="A37" s="10">
        <v>42776</v>
      </c>
      <c r="B37" s="64">
        <v>231.509995</v>
      </c>
      <c r="C37" s="64">
        <v>116.389999</v>
      </c>
      <c r="D37" s="64">
        <v>124.94000200000001</v>
      </c>
      <c r="E37" s="64">
        <v>212.570007</v>
      </c>
      <c r="F37" s="64">
        <v>117.599998</v>
      </c>
      <c r="G37" s="64">
        <v>23.780000999999999</v>
      </c>
      <c r="I37" s="40"/>
      <c r="J37" s="40"/>
      <c r="K37" s="40"/>
      <c r="L37" s="40"/>
    </row>
    <row r="38" spans="1:12" x14ac:dyDescent="0.25">
      <c r="A38" s="10">
        <v>42779</v>
      </c>
      <c r="B38" s="64">
        <v>232.770004</v>
      </c>
      <c r="C38" s="64">
        <v>116.959999</v>
      </c>
      <c r="D38" s="64">
        <v>125.860001</v>
      </c>
      <c r="E38" s="64">
        <v>213.699997</v>
      </c>
      <c r="F38" s="64">
        <v>116.800003</v>
      </c>
      <c r="G38" s="64">
        <v>24.049999</v>
      </c>
      <c r="I38" s="40"/>
      <c r="J38" s="40"/>
      <c r="K38" s="40"/>
      <c r="L38" s="40"/>
    </row>
    <row r="39" spans="1:12" x14ac:dyDescent="0.25">
      <c r="A39" s="10">
        <v>42780</v>
      </c>
      <c r="B39" s="64">
        <v>233.699997</v>
      </c>
      <c r="C39" s="64">
        <v>117.5</v>
      </c>
      <c r="D39" s="64">
        <v>125.989998</v>
      </c>
      <c r="E39" s="64">
        <v>214.58999600000001</v>
      </c>
      <c r="F39" s="64">
        <v>116.93</v>
      </c>
      <c r="G39" s="64">
        <v>24.33</v>
      </c>
      <c r="I39" s="40"/>
      <c r="J39" s="40"/>
      <c r="K39" s="40"/>
      <c r="L39" s="40"/>
    </row>
    <row r="40" spans="1:12" x14ac:dyDescent="0.25">
      <c r="A40" s="10">
        <v>42781</v>
      </c>
      <c r="B40" s="64">
        <v>234.91999799999999</v>
      </c>
      <c r="C40" s="64">
        <v>118.089996</v>
      </c>
      <c r="D40" s="64">
        <v>126.489998</v>
      </c>
      <c r="E40" s="64">
        <v>215.679993</v>
      </c>
      <c r="F40" s="64">
        <v>117.449997</v>
      </c>
      <c r="G40" s="64">
        <v>24.52</v>
      </c>
      <c r="I40" s="40"/>
      <c r="J40" s="40"/>
      <c r="K40" s="40"/>
      <c r="L40" s="40"/>
    </row>
    <row r="41" spans="1:12" x14ac:dyDescent="0.25">
      <c r="A41" s="10">
        <v>42782</v>
      </c>
      <c r="B41" s="64">
        <v>234.720001</v>
      </c>
      <c r="C41" s="64">
        <v>117.94000200000001</v>
      </c>
      <c r="D41" s="64">
        <v>126.620003</v>
      </c>
      <c r="E41" s="64">
        <v>215.509995</v>
      </c>
      <c r="F41" s="64">
        <v>118.08000199999999</v>
      </c>
      <c r="G41" s="64">
        <v>24.459999</v>
      </c>
      <c r="I41" s="40"/>
      <c r="J41" s="40"/>
      <c r="K41" s="40"/>
      <c r="L41" s="40"/>
    </row>
    <row r="42" spans="1:12" x14ac:dyDescent="0.25">
      <c r="A42" s="10">
        <v>42783</v>
      </c>
      <c r="B42" s="64">
        <v>235.08999600000001</v>
      </c>
      <c r="C42" s="64">
        <v>118.160004</v>
      </c>
      <c r="D42" s="64">
        <v>126.75</v>
      </c>
      <c r="E42" s="64">
        <v>215.83999600000001</v>
      </c>
      <c r="F42" s="64">
        <v>117.68</v>
      </c>
      <c r="G42" s="64">
        <v>24.469999000000001</v>
      </c>
      <c r="I42" s="40"/>
      <c r="J42" s="40"/>
      <c r="K42" s="40"/>
      <c r="L42" s="40"/>
    </row>
    <row r="43" spans="1:12" x14ac:dyDescent="0.25">
      <c r="A43" s="10">
        <v>42787</v>
      </c>
      <c r="B43" s="64">
        <v>236.490005</v>
      </c>
      <c r="C43" s="64">
        <v>118.860001</v>
      </c>
      <c r="D43" s="64">
        <v>127.410004</v>
      </c>
      <c r="E43" s="64">
        <v>217.11000100000001</v>
      </c>
      <c r="F43" s="64">
        <v>117.75</v>
      </c>
      <c r="G43" s="64">
        <v>24.59</v>
      </c>
      <c r="I43" s="40"/>
      <c r="J43" s="40"/>
      <c r="K43" s="40"/>
      <c r="L43" s="40"/>
    </row>
    <row r="44" spans="1:12" x14ac:dyDescent="0.25">
      <c r="A44" s="10">
        <v>42788</v>
      </c>
      <c r="B44" s="64">
        <v>236.279999</v>
      </c>
      <c r="C44" s="64">
        <v>118.730003</v>
      </c>
      <c r="D44" s="64">
        <v>127.18</v>
      </c>
      <c r="E44" s="64">
        <v>217.009995</v>
      </c>
      <c r="F44" s="64">
        <v>117.910004</v>
      </c>
      <c r="G44" s="64">
        <v>24.610001</v>
      </c>
      <c r="I44" s="40"/>
      <c r="J44" s="40"/>
      <c r="K44" s="40"/>
      <c r="L44" s="40"/>
    </row>
    <row r="45" spans="1:12" x14ac:dyDescent="0.25">
      <c r="A45" s="10">
        <v>42789</v>
      </c>
      <c r="B45" s="64">
        <v>236.44000199999999</v>
      </c>
      <c r="C45" s="64">
        <v>118.629997</v>
      </c>
      <c r="D45" s="64">
        <v>126.44000200000001</v>
      </c>
      <c r="E45" s="64">
        <v>217.13000500000001</v>
      </c>
      <c r="F45" s="64">
        <v>118.94000200000001</v>
      </c>
      <c r="G45" s="64">
        <v>24.610001</v>
      </c>
      <c r="I45" s="40"/>
      <c r="J45" s="40"/>
      <c r="K45" s="40"/>
      <c r="L45" s="40"/>
    </row>
    <row r="46" spans="1:12" x14ac:dyDescent="0.25">
      <c r="A46" s="10">
        <v>42790</v>
      </c>
      <c r="B46" s="64">
        <v>236.740005</v>
      </c>
      <c r="C46" s="64">
        <v>118.82</v>
      </c>
      <c r="D46" s="64">
        <v>127.05999799999999</v>
      </c>
      <c r="E46" s="64">
        <v>217.38999899999999</v>
      </c>
      <c r="F46" s="64">
        <v>119.699997</v>
      </c>
      <c r="G46" s="64">
        <v>24.42</v>
      </c>
      <c r="I46" s="40"/>
      <c r="J46" s="40"/>
      <c r="K46" s="40"/>
      <c r="L46" s="40"/>
    </row>
    <row r="47" spans="1:12" x14ac:dyDescent="0.25">
      <c r="A47" s="10">
        <v>42793</v>
      </c>
      <c r="B47" s="64">
        <v>237.11000100000001</v>
      </c>
      <c r="C47" s="64">
        <v>119.07</v>
      </c>
      <c r="D47" s="64">
        <v>127.57</v>
      </c>
      <c r="E47" s="64">
        <v>217.71000699999999</v>
      </c>
      <c r="F47" s="64">
        <v>119.120003</v>
      </c>
      <c r="G47" s="64">
        <v>24.549999</v>
      </c>
      <c r="I47" s="40"/>
      <c r="J47" s="40"/>
      <c r="K47" s="40"/>
      <c r="L47" s="40"/>
    </row>
    <row r="48" spans="1:12" x14ac:dyDescent="0.25">
      <c r="A48" s="10">
        <v>42794</v>
      </c>
      <c r="B48" s="64">
        <v>236.470001</v>
      </c>
      <c r="C48" s="64">
        <v>118.650002</v>
      </c>
      <c r="D48" s="64">
        <v>126.860001</v>
      </c>
      <c r="E48" s="64">
        <v>217.070007</v>
      </c>
      <c r="F48" s="64">
        <v>119.230003</v>
      </c>
      <c r="G48" s="64">
        <v>24.540001</v>
      </c>
      <c r="I48" s="40"/>
      <c r="J48" s="40"/>
      <c r="K48" s="40"/>
      <c r="L48" s="40"/>
    </row>
    <row r="49" spans="1:12" x14ac:dyDescent="0.25">
      <c r="A49" s="10">
        <v>42795</v>
      </c>
      <c r="B49" s="64">
        <v>239.779999</v>
      </c>
      <c r="C49" s="64">
        <v>120.230003</v>
      </c>
      <c r="D49" s="64">
        <v>128.929993</v>
      </c>
      <c r="E49" s="64">
        <v>220.14999399999999</v>
      </c>
      <c r="F49" s="64">
        <v>119.05999799999999</v>
      </c>
      <c r="G49" s="64">
        <v>25.24</v>
      </c>
      <c r="I49" s="40"/>
      <c r="J49" s="40"/>
      <c r="K49" s="40"/>
      <c r="L49" s="40"/>
    </row>
    <row r="50" spans="1:12" x14ac:dyDescent="0.25">
      <c r="A50" s="10">
        <v>42796</v>
      </c>
      <c r="B50" s="64">
        <v>238.270004</v>
      </c>
      <c r="C50" s="64">
        <v>119.55999799999999</v>
      </c>
      <c r="D50" s="64">
        <v>127.839996</v>
      </c>
      <c r="E50" s="64">
        <v>218.86000100000001</v>
      </c>
      <c r="F50" s="64">
        <v>117.58000199999999</v>
      </c>
      <c r="G50" s="64">
        <v>24.85</v>
      </c>
      <c r="I50" s="40"/>
      <c r="J50" s="40"/>
      <c r="K50" s="40"/>
      <c r="L50" s="40"/>
    </row>
    <row r="51" spans="1:12" x14ac:dyDescent="0.25">
      <c r="A51" s="10">
        <v>42797</v>
      </c>
      <c r="B51" s="64">
        <v>238.41999799999999</v>
      </c>
      <c r="C51" s="64">
        <v>119.550003</v>
      </c>
      <c r="D51" s="64">
        <v>127.889999</v>
      </c>
      <c r="E51" s="64">
        <v>218.979996</v>
      </c>
      <c r="F51" s="64">
        <v>117.510002</v>
      </c>
      <c r="G51" s="64">
        <v>24.969999000000001</v>
      </c>
      <c r="I51" s="40"/>
      <c r="J51" s="40"/>
      <c r="K51" s="40"/>
      <c r="L51" s="40"/>
    </row>
    <row r="52" spans="1:12" x14ac:dyDescent="0.25">
      <c r="A52" s="10">
        <v>42800</v>
      </c>
      <c r="B52" s="64">
        <v>237.71000699999999</v>
      </c>
      <c r="C52" s="64">
        <v>119.16999800000001</v>
      </c>
      <c r="D52" s="64">
        <v>127.529999</v>
      </c>
      <c r="E52" s="64">
        <v>218.300003</v>
      </c>
      <c r="F52" s="64">
        <v>116.720001</v>
      </c>
      <c r="G52" s="64">
        <v>24.780000999999999</v>
      </c>
      <c r="I52" s="40"/>
      <c r="J52" s="40"/>
      <c r="K52" s="40"/>
      <c r="L52" s="40"/>
    </row>
    <row r="53" spans="1:12" x14ac:dyDescent="0.25">
      <c r="A53" s="10">
        <v>42801</v>
      </c>
      <c r="B53" s="64">
        <v>237</v>
      </c>
      <c r="C53" s="64">
        <v>118.839996</v>
      </c>
      <c r="D53" s="64">
        <v>127.120003</v>
      </c>
      <c r="E53" s="64">
        <v>217.63999899999999</v>
      </c>
      <c r="F53" s="64">
        <v>115.779999</v>
      </c>
      <c r="G53" s="64">
        <v>24.709999</v>
      </c>
      <c r="I53" s="40"/>
      <c r="J53" s="40"/>
      <c r="K53" s="40"/>
      <c r="L53" s="40"/>
    </row>
    <row r="54" spans="1:12" x14ac:dyDescent="0.25">
      <c r="A54" s="10">
        <v>42802</v>
      </c>
      <c r="B54" s="64">
        <v>236.55999800000001</v>
      </c>
      <c r="C54" s="64">
        <v>118.519997</v>
      </c>
      <c r="D54" s="64">
        <v>126.75</v>
      </c>
      <c r="E54" s="64">
        <v>217.179993</v>
      </c>
      <c r="F54" s="64">
        <v>115.05999799999999</v>
      </c>
      <c r="G54" s="64">
        <v>24.719999000000001</v>
      </c>
      <c r="I54" s="40"/>
      <c r="J54" s="40"/>
      <c r="K54" s="40"/>
      <c r="L54" s="40"/>
    </row>
    <row r="55" spans="1:12" x14ac:dyDescent="0.25">
      <c r="A55" s="10">
        <v>42803</v>
      </c>
      <c r="B55" s="64">
        <v>236.86000100000001</v>
      </c>
      <c r="C55" s="64">
        <v>118.529999</v>
      </c>
      <c r="D55" s="64">
        <v>126.220001</v>
      </c>
      <c r="E55" s="64">
        <v>217.41000399999999</v>
      </c>
      <c r="F55" s="64">
        <v>114.470001</v>
      </c>
      <c r="G55" s="64">
        <v>24.809999000000001</v>
      </c>
      <c r="I55" s="40"/>
      <c r="J55" s="40"/>
      <c r="K55" s="40"/>
      <c r="L55" s="40"/>
    </row>
    <row r="56" spans="1:12" x14ac:dyDescent="0.25">
      <c r="A56" s="10">
        <v>42804</v>
      </c>
      <c r="B56" s="64">
        <v>237.69000199999999</v>
      </c>
      <c r="C56" s="64">
        <v>118.980003</v>
      </c>
      <c r="D56" s="64">
        <v>127.029999</v>
      </c>
      <c r="E56" s="64">
        <v>218.16999799999999</v>
      </c>
      <c r="F56" s="64">
        <v>114.720001</v>
      </c>
      <c r="G56" s="64">
        <v>24.790001</v>
      </c>
      <c r="I56" s="40"/>
      <c r="J56" s="40"/>
      <c r="K56" s="40"/>
      <c r="L56" s="40"/>
    </row>
    <row r="57" spans="1:12" x14ac:dyDescent="0.25">
      <c r="A57" s="10">
        <v>42807</v>
      </c>
      <c r="B57" s="64">
        <v>237.80999800000001</v>
      </c>
      <c r="C57" s="64">
        <v>119.16999800000001</v>
      </c>
      <c r="D57" s="64">
        <v>127.199997</v>
      </c>
      <c r="E57" s="64">
        <v>218.300003</v>
      </c>
      <c r="F57" s="64">
        <v>114.739998</v>
      </c>
      <c r="G57" s="64">
        <v>24.85</v>
      </c>
      <c r="I57" s="40"/>
      <c r="J57" s="40"/>
      <c r="K57" s="40"/>
      <c r="L57" s="40"/>
    </row>
    <row r="58" spans="1:12" x14ac:dyDescent="0.25">
      <c r="A58" s="10">
        <v>42808</v>
      </c>
      <c r="B58" s="64">
        <v>236.89999399999999</v>
      </c>
      <c r="C58" s="64">
        <v>118.66999800000001</v>
      </c>
      <c r="D58" s="64">
        <v>126.260002</v>
      </c>
      <c r="E58" s="64">
        <v>217.55999800000001</v>
      </c>
      <c r="F58" s="64">
        <v>114.120003</v>
      </c>
      <c r="G58" s="64">
        <v>24.780000999999999</v>
      </c>
      <c r="I58" s="40"/>
      <c r="J58" s="40"/>
      <c r="K58" s="40"/>
      <c r="L58" s="40"/>
    </row>
    <row r="59" spans="1:12" x14ac:dyDescent="0.25">
      <c r="A59" s="10">
        <v>42809</v>
      </c>
      <c r="B59" s="64">
        <v>238.949997</v>
      </c>
      <c r="C59" s="64">
        <v>119.69000200000001</v>
      </c>
      <c r="D59" s="64">
        <v>127.66999800000001</v>
      </c>
      <c r="E59" s="64">
        <v>219.36999499999999</v>
      </c>
      <c r="F59" s="64">
        <v>116.25</v>
      </c>
      <c r="G59" s="64">
        <v>24.74</v>
      </c>
      <c r="I59" s="40"/>
      <c r="J59" s="40"/>
      <c r="K59" s="40"/>
      <c r="L59" s="40"/>
    </row>
    <row r="60" spans="1:12" x14ac:dyDescent="0.25">
      <c r="A60" s="10">
        <v>42810</v>
      </c>
      <c r="B60" s="64">
        <v>238.479996</v>
      </c>
      <c r="C60" s="64">
        <v>119.489998</v>
      </c>
      <c r="D60" s="64">
        <v>127.199997</v>
      </c>
      <c r="E60" s="64">
        <v>219</v>
      </c>
      <c r="F60" s="64">
        <v>116.730003</v>
      </c>
      <c r="G60" s="64">
        <v>24.780000999999999</v>
      </c>
      <c r="I60" s="40"/>
      <c r="J60" s="40"/>
      <c r="K60" s="40"/>
      <c r="L60" s="40"/>
    </row>
    <row r="61" spans="1:12" x14ac:dyDescent="0.25">
      <c r="A61" s="10">
        <v>42811</v>
      </c>
      <c r="B61" s="64">
        <v>237.029999</v>
      </c>
      <c r="C61" s="64">
        <v>119.470001</v>
      </c>
      <c r="D61" s="64">
        <v>127.83000199999999</v>
      </c>
      <c r="E61" s="64">
        <v>218.55999800000001</v>
      </c>
      <c r="F61" s="64">
        <v>116.989998</v>
      </c>
      <c r="G61" s="64">
        <v>24.450001</v>
      </c>
      <c r="I61" s="40"/>
      <c r="J61" s="40"/>
      <c r="K61" s="40"/>
      <c r="L61" s="40"/>
    </row>
    <row r="62" spans="1:12" x14ac:dyDescent="0.25">
      <c r="A62" s="10">
        <v>42814</v>
      </c>
      <c r="B62" s="64">
        <v>236.770004</v>
      </c>
      <c r="C62" s="64">
        <v>119.16999800000001</v>
      </c>
      <c r="D62" s="64">
        <v>127.449997</v>
      </c>
      <c r="E62" s="64">
        <v>218.36999499999999</v>
      </c>
      <c r="F62" s="64">
        <v>117.510002</v>
      </c>
      <c r="G62" s="64">
        <v>24.25</v>
      </c>
      <c r="I62" s="40"/>
      <c r="J62" s="40"/>
      <c r="K62" s="40"/>
      <c r="L62" s="40"/>
    </row>
    <row r="63" spans="1:12" x14ac:dyDescent="0.25">
      <c r="A63" s="10">
        <v>42815</v>
      </c>
      <c r="B63" s="64">
        <v>233.729996</v>
      </c>
      <c r="C63" s="64">
        <v>117.610001</v>
      </c>
      <c r="D63" s="64">
        <v>125.529999</v>
      </c>
      <c r="E63" s="64">
        <v>215.58000200000001</v>
      </c>
      <c r="F63" s="64">
        <v>118.540001</v>
      </c>
      <c r="G63" s="64">
        <v>23.57</v>
      </c>
      <c r="I63" s="40"/>
      <c r="J63" s="40"/>
      <c r="K63" s="40"/>
      <c r="L63" s="40"/>
    </row>
    <row r="64" spans="1:12" x14ac:dyDescent="0.25">
      <c r="A64" s="10">
        <v>42816</v>
      </c>
      <c r="B64" s="64">
        <v>234.279999</v>
      </c>
      <c r="C64" s="64">
        <v>117.790001</v>
      </c>
      <c r="D64" s="64">
        <v>126.129997</v>
      </c>
      <c r="E64" s="64">
        <v>215.020004</v>
      </c>
      <c r="F64" s="64">
        <v>118.83000199999999</v>
      </c>
      <c r="G64" s="64">
        <v>23.52</v>
      </c>
      <c r="I64" s="40"/>
      <c r="J64" s="40"/>
      <c r="K64" s="40"/>
      <c r="L64" s="40"/>
    </row>
    <row r="65" spans="1:12" x14ac:dyDescent="0.25">
      <c r="A65" s="10">
        <v>42817</v>
      </c>
      <c r="B65" s="64">
        <v>234.029999</v>
      </c>
      <c r="C65" s="64">
        <v>117.699997</v>
      </c>
      <c r="D65" s="64">
        <v>125.849998</v>
      </c>
      <c r="E65" s="64">
        <v>214.800003</v>
      </c>
      <c r="F65" s="64">
        <v>118.66999800000001</v>
      </c>
      <c r="G65" s="64">
        <v>23.57</v>
      </c>
      <c r="I65" s="40"/>
      <c r="J65" s="40"/>
      <c r="K65" s="40"/>
      <c r="L65" s="40"/>
    </row>
    <row r="66" spans="1:12" x14ac:dyDescent="0.25">
      <c r="A66" s="10">
        <v>42818</v>
      </c>
      <c r="B66" s="64">
        <v>233.86000100000001</v>
      </c>
      <c r="C66" s="64">
        <v>117.139999</v>
      </c>
      <c r="D66" s="64">
        <v>124.83000199999999</v>
      </c>
      <c r="E66" s="64">
        <v>214.729996</v>
      </c>
      <c r="F66" s="64">
        <v>118.860001</v>
      </c>
      <c r="G66" s="64">
        <v>23.540001</v>
      </c>
      <c r="I66" s="40"/>
      <c r="J66" s="40"/>
      <c r="K66" s="40"/>
      <c r="L66" s="40"/>
    </row>
    <row r="67" spans="1:12" x14ac:dyDescent="0.25">
      <c r="A67" s="10">
        <v>42821</v>
      </c>
      <c r="B67" s="64">
        <v>233.61999499999999</v>
      </c>
      <c r="C67" s="64">
        <v>117.07</v>
      </c>
      <c r="D67" s="64">
        <v>124.389999</v>
      </c>
      <c r="E67" s="64">
        <v>214.38000500000001</v>
      </c>
      <c r="F67" s="64">
        <v>119.529999</v>
      </c>
      <c r="G67" s="64">
        <v>23.450001</v>
      </c>
      <c r="I67" s="40"/>
      <c r="J67" s="40"/>
      <c r="K67" s="40"/>
      <c r="L67" s="40"/>
    </row>
    <row r="68" spans="1:12" x14ac:dyDescent="0.25">
      <c r="A68" s="10">
        <v>42822</v>
      </c>
      <c r="B68" s="64">
        <v>235.320007</v>
      </c>
      <c r="C68" s="64">
        <v>118</v>
      </c>
      <c r="D68" s="64">
        <v>125.650002</v>
      </c>
      <c r="E68" s="64">
        <v>215.970001</v>
      </c>
      <c r="F68" s="64">
        <v>119.040001</v>
      </c>
      <c r="G68" s="64">
        <v>23.77</v>
      </c>
      <c r="I68" s="40"/>
      <c r="J68" s="40"/>
      <c r="K68" s="40"/>
      <c r="L68" s="40"/>
    </row>
    <row r="69" spans="1:12" x14ac:dyDescent="0.25">
      <c r="A69" s="10">
        <v>42823</v>
      </c>
      <c r="B69" s="64">
        <v>235.53999300000001</v>
      </c>
      <c r="C69" s="64">
        <v>118.110001</v>
      </c>
      <c r="D69" s="64">
        <v>125.620003</v>
      </c>
      <c r="E69" s="64">
        <v>216.28999300000001</v>
      </c>
      <c r="F69" s="64">
        <v>119.33000199999999</v>
      </c>
      <c r="G69" s="64">
        <v>23.620000999999998</v>
      </c>
      <c r="I69" s="40"/>
      <c r="J69" s="40"/>
      <c r="K69" s="40"/>
      <c r="L69" s="40"/>
    </row>
    <row r="70" spans="1:12" x14ac:dyDescent="0.25">
      <c r="A70" s="10">
        <v>42824</v>
      </c>
      <c r="B70" s="64">
        <v>236.28999300000001</v>
      </c>
      <c r="C70" s="64">
        <v>118.480003</v>
      </c>
      <c r="D70" s="64">
        <v>126.260002</v>
      </c>
      <c r="E70" s="64">
        <v>216.86999499999999</v>
      </c>
      <c r="F70" s="64">
        <v>118.470001</v>
      </c>
      <c r="G70" s="64">
        <v>23.93</v>
      </c>
      <c r="I70" s="40"/>
      <c r="J70" s="40"/>
      <c r="K70" s="40"/>
      <c r="L70" s="40"/>
    </row>
    <row r="71" spans="1:12" x14ac:dyDescent="0.25">
      <c r="A71" s="10">
        <v>42825</v>
      </c>
      <c r="B71" s="64">
        <v>235.740005</v>
      </c>
      <c r="C71" s="64">
        <v>118.260002</v>
      </c>
      <c r="D71" s="64">
        <v>125.93</v>
      </c>
      <c r="E71" s="64">
        <v>216.35000600000001</v>
      </c>
      <c r="F71" s="64">
        <v>118.720001</v>
      </c>
      <c r="G71" s="64">
        <v>23.73</v>
      </c>
      <c r="I71" s="40"/>
      <c r="J71" s="40"/>
      <c r="K71" s="40"/>
      <c r="L71" s="40"/>
    </row>
    <row r="72" spans="1:12" x14ac:dyDescent="0.25">
      <c r="A72" s="10">
        <v>42828</v>
      </c>
      <c r="B72" s="64">
        <v>235.33000200000001</v>
      </c>
      <c r="C72" s="64">
        <v>117.989998</v>
      </c>
      <c r="D72" s="64">
        <v>125.32</v>
      </c>
      <c r="E72" s="64">
        <v>216.08000200000001</v>
      </c>
      <c r="F72" s="64">
        <v>119.349998</v>
      </c>
      <c r="G72" s="64">
        <v>23.68</v>
      </c>
      <c r="I72" s="40"/>
      <c r="J72" s="40"/>
      <c r="K72" s="40"/>
      <c r="L72" s="40"/>
    </row>
    <row r="73" spans="1:12" x14ac:dyDescent="0.25">
      <c r="A73" s="10">
        <v>42829</v>
      </c>
      <c r="B73" s="64">
        <v>235.479996</v>
      </c>
      <c r="C73" s="64">
        <v>118.05999799999999</v>
      </c>
      <c r="D73" s="64">
        <v>125.589996</v>
      </c>
      <c r="E73" s="64">
        <v>216.199997</v>
      </c>
      <c r="F73" s="64">
        <v>119.620003</v>
      </c>
      <c r="G73" s="64">
        <v>23.65</v>
      </c>
      <c r="I73" s="40"/>
      <c r="J73" s="40"/>
      <c r="K73" s="40"/>
      <c r="L73" s="40"/>
    </row>
    <row r="74" spans="1:12" x14ac:dyDescent="0.25">
      <c r="A74" s="10">
        <v>42830</v>
      </c>
      <c r="B74" s="64">
        <v>234.779999</v>
      </c>
      <c r="C74" s="64">
        <v>117.629997</v>
      </c>
      <c r="D74" s="64">
        <v>125.110001</v>
      </c>
      <c r="E74" s="64">
        <v>215.53999300000001</v>
      </c>
      <c r="F74" s="64">
        <v>119.620003</v>
      </c>
      <c r="G74" s="64">
        <v>23.469999000000001</v>
      </c>
      <c r="I74" s="40"/>
      <c r="J74" s="40"/>
      <c r="K74" s="40"/>
      <c r="L74" s="40"/>
    </row>
    <row r="75" spans="1:12" x14ac:dyDescent="0.25">
      <c r="A75" s="10">
        <v>42831</v>
      </c>
      <c r="B75" s="64">
        <v>235.44000199999999</v>
      </c>
      <c r="C75" s="64">
        <v>118</v>
      </c>
      <c r="D75" s="64">
        <v>125.529999</v>
      </c>
      <c r="E75" s="64">
        <v>216.10000600000001</v>
      </c>
      <c r="F75" s="64">
        <v>119.18</v>
      </c>
      <c r="G75" s="64">
        <v>23.620000999999998</v>
      </c>
      <c r="I75" s="40"/>
      <c r="J75" s="40"/>
      <c r="K75" s="40"/>
      <c r="L75" s="40"/>
    </row>
    <row r="76" spans="1:12" x14ac:dyDescent="0.25">
      <c r="A76" s="10">
        <v>42832</v>
      </c>
      <c r="B76" s="64">
        <v>235.199997</v>
      </c>
      <c r="C76" s="64">
        <v>117.839996</v>
      </c>
      <c r="D76" s="64">
        <v>125.66999800000001</v>
      </c>
      <c r="E76" s="64">
        <v>215.91000399999999</v>
      </c>
      <c r="F76" s="64">
        <v>119.459999</v>
      </c>
      <c r="G76" s="64">
        <v>23.52</v>
      </c>
      <c r="I76" s="40"/>
      <c r="J76" s="40"/>
      <c r="K76" s="40"/>
      <c r="L76" s="40"/>
    </row>
    <row r="77" spans="1:12" x14ac:dyDescent="0.25">
      <c r="A77" s="10">
        <v>42835</v>
      </c>
      <c r="B77" s="64">
        <v>235.33999600000001</v>
      </c>
      <c r="C77" s="64">
        <v>118.010002</v>
      </c>
      <c r="D77" s="64">
        <v>125.93</v>
      </c>
      <c r="E77" s="64">
        <v>216.05999800000001</v>
      </c>
      <c r="F77" s="64">
        <v>119.459999</v>
      </c>
      <c r="G77" s="64">
        <v>23.459999</v>
      </c>
      <c r="I77" s="40"/>
      <c r="J77" s="40"/>
      <c r="K77" s="40"/>
      <c r="L77" s="40"/>
    </row>
    <row r="78" spans="1:12" x14ac:dyDescent="0.25">
      <c r="A78" s="10">
        <v>42836</v>
      </c>
      <c r="B78" s="64">
        <v>235.05999800000001</v>
      </c>
      <c r="C78" s="64">
        <v>117.94000200000001</v>
      </c>
      <c r="D78" s="64">
        <v>125.989998</v>
      </c>
      <c r="E78" s="64">
        <v>215.78999300000001</v>
      </c>
      <c r="F78" s="64">
        <v>121.19000200000001</v>
      </c>
      <c r="G78" s="64">
        <v>23.389999</v>
      </c>
      <c r="I78" s="40"/>
      <c r="J78" s="40"/>
      <c r="K78" s="40"/>
      <c r="L78" s="40"/>
    </row>
    <row r="79" spans="1:12" x14ac:dyDescent="0.25">
      <c r="A79" s="10">
        <v>42837</v>
      </c>
      <c r="B79" s="64">
        <v>234.029999</v>
      </c>
      <c r="C79" s="64">
        <v>117.349998</v>
      </c>
      <c r="D79" s="64">
        <v>124.30999799999999</v>
      </c>
      <c r="E79" s="64">
        <v>214.89999399999999</v>
      </c>
      <c r="F79" s="64">
        <v>122.019997</v>
      </c>
      <c r="G79" s="64">
        <v>23.200001</v>
      </c>
      <c r="I79" s="40"/>
      <c r="J79" s="40"/>
      <c r="K79" s="40"/>
      <c r="L79" s="40"/>
    </row>
    <row r="80" spans="1:12" x14ac:dyDescent="0.25">
      <c r="A80" s="10">
        <v>42838</v>
      </c>
      <c r="B80" s="64">
        <v>232.509995</v>
      </c>
      <c r="C80" s="64">
        <v>116.57</v>
      </c>
      <c r="D80" s="64">
        <v>123.5</v>
      </c>
      <c r="E80" s="64">
        <v>213.470001</v>
      </c>
      <c r="F80" s="64">
        <v>122.599998</v>
      </c>
      <c r="G80" s="64">
        <v>22.9</v>
      </c>
      <c r="I80" s="40"/>
      <c r="J80" s="40"/>
      <c r="K80" s="40"/>
      <c r="L80" s="40"/>
    </row>
    <row r="81" spans="1:12" x14ac:dyDescent="0.25">
      <c r="A81" s="10">
        <v>42842</v>
      </c>
      <c r="B81" s="64">
        <v>234.570007</v>
      </c>
      <c r="C81" s="64">
        <v>117.529999</v>
      </c>
      <c r="D81" s="64">
        <v>124.779999</v>
      </c>
      <c r="E81" s="64">
        <v>215.33999600000001</v>
      </c>
      <c r="F81" s="64">
        <v>122.239998</v>
      </c>
      <c r="G81" s="64">
        <v>23.299999</v>
      </c>
      <c r="I81" s="40"/>
      <c r="J81" s="40"/>
      <c r="K81" s="40"/>
      <c r="L81" s="40"/>
    </row>
    <row r="82" spans="1:12" x14ac:dyDescent="0.25">
      <c r="A82" s="10">
        <v>42843</v>
      </c>
      <c r="B82" s="64">
        <v>233.86999499999999</v>
      </c>
      <c r="C82" s="64">
        <v>117.30999799999999</v>
      </c>
      <c r="D82" s="64">
        <v>124.709999</v>
      </c>
      <c r="E82" s="64">
        <v>214.75</v>
      </c>
      <c r="F82" s="64">
        <v>122.82</v>
      </c>
      <c r="G82" s="64">
        <v>23.08</v>
      </c>
      <c r="I82" s="40"/>
      <c r="J82" s="40"/>
      <c r="K82" s="40"/>
      <c r="L82" s="40"/>
    </row>
    <row r="83" spans="1:12" x14ac:dyDescent="0.25">
      <c r="A83" s="10">
        <v>42844</v>
      </c>
      <c r="B83" s="64">
        <v>233.44000199999999</v>
      </c>
      <c r="C83" s="64">
        <v>117.160004</v>
      </c>
      <c r="D83" s="64">
        <v>125</v>
      </c>
      <c r="E83" s="64">
        <v>214.279999</v>
      </c>
      <c r="F83" s="64">
        <v>121.730003</v>
      </c>
      <c r="G83" s="64">
        <v>23.01</v>
      </c>
      <c r="I83" s="40"/>
      <c r="J83" s="40"/>
      <c r="K83" s="40"/>
      <c r="L83" s="40"/>
    </row>
    <row r="84" spans="1:12" x14ac:dyDescent="0.25">
      <c r="A84" s="10">
        <v>42845</v>
      </c>
      <c r="B84" s="64">
        <v>235.33999600000001</v>
      </c>
      <c r="C84" s="64">
        <v>118.209999</v>
      </c>
      <c r="D84" s="64">
        <v>126.44000200000001</v>
      </c>
      <c r="E84" s="64">
        <v>216.029999</v>
      </c>
      <c r="F84" s="64">
        <v>121.959999</v>
      </c>
      <c r="G84" s="64">
        <v>23.4</v>
      </c>
      <c r="I84" s="40"/>
      <c r="J84" s="40"/>
      <c r="K84" s="40"/>
      <c r="L84" s="40"/>
    </row>
    <row r="85" spans="1:12" x14ac:dyDescent="0.25">
      <c r="A85" s="10">
        <v>42846</v>
      </c>
      <c r="B85" s="64">
        <v>234.58999600000001</v>
      </c>
      <c r="C85" s="64">
        <v>117.910004</v>
      </c>
      <c r="D85" s="64">
        <v>126.44000200000001</v>
      </c>
      <c r="E85" s="64">
        <v>215.39999399999999</v>
      </c>
      <c r="F85" s="64">
        <v>122.30999799999999</v>
      </c>
      <c r="G85" s="64">
        <v>23.16</v>
      </c>
      <c r="I85" s="40"/>
      <c r="J85" s="40"/>
      <c r="K85" s="40"/>
      <c r="L85" s="40"/>
    </row>
    <row r="86" spans="1:12" x14ac:dyDescent="0.25">
      <c r="A86" s="10">
        <v>42849</v>
      </c>
      <c r="B86" s="64">
        <v>237.16999799999999</v>
      </c>
      <c r="C86" s="64">
        <v>118.980003</v>
      </c>
      <c r="D86" s="64">
        <v>128.050003</v>
      </c>
      <c r="E86" s="64">
        <v>217.699997</v>
      </c>
      <c r="F86" s="64">
        <v>121.480003</v>
      </c>
      <c r="G86" s="64">
        <v>23.68</v>
      </c>
      <c r="I86" s="40"/>
      <c r="J86" s="40"/>
      <c r="K86" s="40"/>
      <c r="L86" s="40"/>
    </row>
    <row r="87" spans="1:12" x14ac:dyDescent="0.25">
      <c r="A87" s="10">
        <v>42850</v>
      </c>
      <c r="B87" s="64">
        <v>238.550003</v>
      </c>
      <c r="C87" s="64">
        <v>119.760002</v>
      </c>
      <c r="D87" s="64">
        <v>128.89999399999999</v>
      </c>
      <c r="E87" s="64">
        <v>219.009995</v>
      </c>
      <c r="F87" s="64">
        <v>120.25</v>
      </c>
      <c r="G87" s="64">
        <v>23.889999</v>
      </c>
      <c r="I87" s="40"/>
      <c r="J87" s="40"/>
      <c r="K87" s="40"/>
      <c r="L87" s="40"/>
    </row>
    <row r="88" spans="1:12" x14ac:dyDescent="0.25">
      <c r="A88" s="10">
        <v>42851</v>
      </c>
      <c r="B88" s="64">
        <v>238.39999399999999</v>
      </c>
      <c r="C88" s="64">
        <v>119.699997</v>
      </c>
      <c r="D88" s="64">
        <v>128.85000600000001</v>
      </c>
      <c r="E88" s="64">
        <v>218.85000600000001</v>
      </c>
      <c r="F88" s="64">
        <v>120.839996</v>
      </c>
      <c r="G88" s="64">
        <v>23.870000999999998</v>
      </c>
      <c r="I88" s="40"/>
      <c r="J88" s="40"/>
      <c r="K88" s="40"/>
      <c r="L88" s="40"/>
    </row>
    <row r="89" spans="1:12" x14ac:dyDescent="0.25">
      <c r="A89" s="10">
        <v>42852</v>
      </c>
      <c r="B89" s="64">
        <v>238.60000600000001</v>
      </c>
      <c r="C89" s="64">
        <v>119.779999</v>
      </c>
      <c r="D89" s="64">
        <v>129.259995</v>
      </c>
      <c r="E89" s="64">
        <v>219.020004</v>
      </c>
      <c r="F89" s="64">
        <v>120.389999</v>
      </c>
      <c r="G89" s="64">
        <v>23.76</v>
      </c>
      <c r="I89" s="40"/>
      <c r="J89" s="40"/>
      <c r="K89" s="40"/>
      <c r="L89" s="40"/>
    </row>
    <row r="90" spans="1:12" x14ac:dyDescent="0.25">
      <c r="A90" s="10">
        <v>42853</v>
      </c>
      <c r="B90" s="64">
        <v>238.08000200000001</v>
      </c>
      <c r="C90" s="64">
        <v>119.470001</v>
      </c>
      <c r="D90" s="64">
        <v>128.58999600000001</v>
      </c>
      <c r="E90" s="64">
        <v>218.60000600000001</v>
      </c>
      <c r="F90" s="64">
        <v>120.769997</v>
      </c>
      <c r="G90" s="64">
        <v>23.530000999999999</v>
      </c>
      <c r="I90" s="40"/>
      <c r="J90" s="40"/>
      <c r="K90" s="40"/>
      <c r="L90" s="40"/>
    </row>
    <row r="91" spans="1:12" x14ac:dyDescent="0.25">
      <c r="A91" s="10">
        <v>42856</v>
      </c>
      <c r="B91" s="64">
        <v>238.679993</v>
      </c>
      <c r="C91" s="64">
        <v>119.889999</v>
      </c>
      <c r="D91" s="64">
        <v>128.470001</v>
      </c>
      <c r="E91" s="64">
        <v>219.13000500000001</v>
      </c>
      <c r="F91" s="64">
        <v>119.66999800000001</v>
      </c>
      <c r="G91" s="64">
        <v>23.68</v>
      </c>
      <c r="I91" s="40"/>
      <c r="J91" s="40"/>
      <c r="K91" s="40"/>
      <c r="L91" s="40"/>
    </row>
    <row r="92" spans="1:12" x14ac:dyDescent="0.25">
      <c r="A92" s="10">
        <v>42857</v>
      </c>
      <c r="B92" s="64">
        <v>238.770004</v>
      </c>
      <c r="C92" s="64">
        <v>119.730003</v>
      </c>
      <c r="D92" s="64">
        <v>128.69000199999999</v>
      </c>
      <c r="E92" s="64">
        <v>219.199997</v>
      </c>
      <c r="F92" s="64">
        <v>119.650002</v>
      </c>
      <c r="G92" s="64">
        <v>23.65</v>
      </c>
      <c r="I92" s="40"/>
      <c r="J92" s="40"/>
      <c r="K92" s="40"/>
      <c r="L92" s="40"/>
    </row>
    <row r="93" spans="1:12" x14ac:dyDescent="0.25">
      <c r="A93" s="10">
        <v>42858</v>
      </c>
      <c r="B93" s="64">
        <v>238.479996</v>
      </c>
      <c r="C93" s="64">
        <v>119.620003</v>
      </c>
      <c r="D93" s="64">
        <v>128.53999300000001</v>
      </c>
      <c r="E93" s="64">
        <v>218.979996</v>
      </c>
      <c r="F93" s="64">
        <v>117.980003</v>
      </c>
      <c r="G93" s="64">
        <v>23.84</v>
      </c>
      <c r="I93" s="40"/>
      <c r="J93" s="40"/>
      <c r="K93" s="40"/>
      <c r="L93" s="40"/>
    </row>
    <row r="94" spans="1:12" x14ac:dyDescent="0.25">
      <c r="A94" s="10">
        <v>42859</v>
      </c>
      <c r="B94" s="64">
        <v>238.759995</v>
      </c>
      <c r="C94" s="64">
        <v>119.550003</v>
      </c>
      <c r="D94" s="64">
        <v>128.800003</v>
      </c>
      <c r="E94" s="64">
        <v>219.179993</v>
      </c>
      <c r="F94" s="64">
        <v>116.790001</v>
      </c>
      <c r="G94" s="64">
        <v>23.879999000000002</v>
      </c>
      <c r="I94" s="40"/>
      <c r="J94" s="40"/>
      <c r="K94" s="40"/>
      <c r="L94" s="40"/>
    </row>
    <row r="95" spans="1:12" x14ac:dyDescent="0.25">
      <c r="A95" s="10">
        <v>42860</v>
      </c>
      <c r="B95" s="64">
        <v>239.699997</v>
      </c>
      <c r="C95" s="64">
        <v>120.199997</v>
      </c>
      <c r="D95" s="64">
        <v>129.61999499999999</v>
      </c>
      <c r="E95" s="64">
        <v>220.05999800000001</v>
      </c>
      <c r="F95" s="64">
        <v>117.010002</v>
      </c>
      <c r="G95" s="64">
        <v>23.84</v>
      </c>
      <c r="I95" s="40"/>
      <c r="J95" s="40"/>
      <c r="K95" s="40"/>
      <c r="L95" s="40"/>
    </row>
    <row r="96" spans="1:12" x14ac:dyDescent="0.25">
      <c r="A96" s="10">
        <v>42863</v>
      </c>
      <c r="B96" s="64">
        <v>239.66000399999999</v>
      </c>
      <c r="C96" s="64">
        <v>120.040001</v>
      </c>
      <c r="D96" s="64">
        <v>129.14999399999999</v>
      </c>
      <c r="E96" s="64">
        <v>220.070007</v>
      </c>
      <c r="F96" s="64">
        <v>116.75</v>
      </c>
      <c r="G96" s="64">
        <v>23.82</v>
      </c>
      <c r="I96" s="40"/>
      <c r="J96" s="40"/>
      <c r="K96" s="40"/>
      <c r="L96" s="40"/>
    </row>
    <row r="97" spans="1:12" x14ac:dyDescent="0.25">
      <c r="A97" s="10">
        <v>42864</v>
      </c>
      <c r="B97" s="64">
        <v>239.44000199999999</v>
      </c>
      <c r="C97" s="64">
        <v>119.839996</v>
      </c>
      <c r="D97" s="64">
        <v>129.14999399999999</v>
      </c>
      <c r="E97" s="64">
        <v>219.78999300000001</v>
      </c>
      <c r="F97" s="64">
        <v>116.050003</v>
      </c>
      <c r="G97" s="64">
        <v>23.73</v>
      </c>
      <c r="I97" s="40"/>
      <c r="J97" s="40"/>
      <c r="K97" s="40"/>
      <c r="L97" s="40"/>
    </row>
    <row r="98" spans="1:12" x14ac:dyDescent="0.25">
      <c r="A98" s="10">
        <v>42865</v>
      </c>
      <c r="B98" s="64">
        <v>239.86999499999999</v>
      </c>
      <c r="C98" s="64">
        <v>120.220001</v>
      </c>
      <c r="D98" s="64">
        <v>129.009995</v>
      </c>
      <c r="E98" s="64">
        <v>220.199997</v>
      </c>
      <c r="F98" s="64">
        <v>116.040001</v>
      </c>
      <c r="G98" s="64">
        <v>23.809999000000001</v>
      </c>
      <c r="I98" s="40"/>
      <c r="J98" s="40"/>
      <c r="K98" s="40"/>
      <c r="L98" s="40"/>
    </row>
    <row r="99" spans="1:12" x14ac:dyDescent="0.25">
      <c r="A99" s="10">
        <v>42866</v>
      </c>
      <c r="B99" s="64">
        <v>239.38000500000001</v>
      </c>
      <c r="C99" s="64">
        <v>119.910004</v>
      </c>
      <c r="D99" s="64">
        <v>128.91000399999999</v>
      </c>
      <c r="E99" s="64">
        <v>219.75</v>
      </c>
      <c r="F99" s="64">
        <v>116.5</v>
      </c>
      <c r="G99" s="64">
        <v>23.66</v>
      </c>
      <c r="I99" s="40"/>
      <c r="J99" s="40"/>
      <c r="K99" s="40"/>
      <c r="L99" s="40"/>
    </row>
    <row r="100" spans="1:12" x14ac:dyDescent="0.25">
      <c r="A100" s="10">
        <v>42867</v>
      </c>
      <c r="B100" s="64">
        <v>238.979996</v>
      </c>
      <c r="C100" s="64">
        <v>119.639999</v>
      </c>
      <c r="D100" s="64">
        <v>128.13999899999999</v>
      </c>
      <c r="E100" s="64">
        <v>219.41000399999999</v>
      </c>
      <c r="F100" s="64">
        <v>116.83000199999999</v>
      </c>
      <c r="G100" s="64">
        <v>23.559999000000001</v>
      </c>
      <c r="I100" s="40"/>
      <c r="J100" s="40"/>
      <c r="K100" s="40"/>
      <c r="L100" s="40"/>
    </row>
    <row r="101" spans="1:12" x14ac:dyDescent="0.25">
      <c r="A101" s="10">
        <v>42870</v>
      </c>
      <c r="B101" s="64">
        <v>240.300003</v>
      </c>
      <c r="C101" s="64">
        <v>120.269997</v>
      </c>
      <c r="D101" s="64">
        <v>128.86000100000001</v>
      </c>
      <c r="E101" s="64">
        <v>220.520004</v>
      </c>
      <c r="F101" s="64">
        <v>117.139999</v>
      </c>
      <c r="G101" s="64">
        <v>23.74</v>
      </c>
      <c r="I101" s="40"/>
      <c r="J101" s="40"/>
      <c r="K101" s="40"/>
      <c r="L101" s="40"/>
    </row>
    <row r="102" spans="1:12" x14ac:dyDescent="0.25">
      <c r="A102" s="10">
        <v>42871</v>
      </c>
      <c r="B102" s="64">
        <v>240.08000200000001</v>
      </c>
      <c r="C102" s="64">
        <v>120.230003</v>
      </c>
      <c r="D102" s="64">
        <v>128.83000200000001</v>
      </c>
      <c r="E102" s="64">
        <v>220.479996</v>
      </c>
      <c r="F102" s="64">
        <v>117.650002</v>
      </c>
      <c r="G102" s="64">
        <v>23.809999000000001</v>
      </c>
      <c r="I102" s="40"/>
      <c r="J102" s="40"/>
      <c r="K102" s="40"/>
      <c r="L102" s="40"/>
    </row>
    <row r="103" spans="1:12" x14ac:dyDescent="0.25">
      <c r="A103" s="10">
        <v>42872</v>
      </c>
      <c r="B103" s="64">
        <v>235.820007</v>
      </c>
      <c r="C103" s="64">
        <v>118.07</v>
      </c>
      <c r="D103" s="64">
        <v>126.349998</v>
      </c>
      <c r="E103" s="64">
        <v>216.570007</v>
      </c>
      <c r="F103" s="64">
        <v>119.790001</v>
      </c>
      <c r="G103" s="64">
        <v>23.059999000000001</v>
      </c>
      <c r="I103" s="40"/>
      <c r="J103" s="40"/>
      <c r="K103" s="40"/>
      <c r="L103" s="40"/>
    </row>
    <row r="104" spans="1:12" x14ac:dyDescent="0.25">
      <c r="A104" s="10">
        <v>42873</v>
      </c>
      <c r="B104" s="64">
        <v>236.770004</v>
      </c>
      <c r="C104" s="64">
        <v>118.550003</v>
      </c>
      <c r="D104" s="64">
        <v>126.449997</v>
      </c>
      <c r="E104" s="64">
        <v>217.36000100000001</v>
      </c>
      <c r="F104" s="64">
        <v>118.80999799999999</v>
      </c>
      <c r="G104" s="64">
        <v>23.15</v>
      </c>
      <c r="I104" s="40"/>
      <c r="J104" s="40"/>
      <c r="K104" s="40"/>
      <c r="L104" s="40"/>
    </row>
    <row r="105" spans="1:12" x14ac:dyDescent="0.25">
      <c r="A105" s="10">
        <v>42874</v>
      </c>
      <c r="B105" s="64">
        <v>238.30999800000001</v>
      </c>
      <c r="C105" s="64">
        <v>119.339996</v>
      </c>
      <c r="D105" s="64">
        <v>127.900002</v>
      </c>
      <c r="E105" s="64">
        <v>218.71000699999999</v>
      </c>
      <c r="F105" s="64">
        <v>119.400002</v>
      </c>
      <c r="G105" s="64">
        <v>23.35</v>
      </c>
      <c r="I105" s="40"/>
      <c r="J105" s="40"/>
      <c r="K105" s="40"/>
      <c r="L105" s="40"/>
    </row>
    <row r="106" spans="1:12" x14ac:dyDescent="0.25">
      <c r="A106" s="10">
        <v>42877</v>
      </c>
      <c r="B106" s="64">
        <v>239.520004</v>
      </c>
      <c r="C106" s="64">
        <v>120</v>
      </c>
      <c r="D106" s="64">
        <v>128.88999899999999</v>
      </c>
      <c r="E106" s="64">
        <v>219.929993</v>
      </c>
      <c r="F106" s="64">
        <v>119.900002</v>
      </c>
      <c r="G106" s="64">
        <v>23.41</v>
      </c>
      <c r="I106" s="40"/>
      <c r="J106" s="40"/>
      <c r="K106" s="40"/>
      <c r="L106" s="40"/>
    </row>
    <row r="107" spans="1:12" x14ac:dyDescent="0.25">
      <c r="A107" s="10">
        <v>42878</v>
      </c>
      <c r="B107" s="64">
        <v>240.050003</v>
      </c>
      <c r="C107" s="64">
        <v>120.220001</v>
      </c>
      <c r="D107" s="64">
        <v>129.11999499999999</v>
      </c>
      <c r="E107" s="64">
        <v>220.36000100000001</v>
      </c>
      <c r="F107" s="64">
        <v>119.139999</v>
      </c>
      <c r="G107" s="64">
        <v>23.59</v>
      </c>
      <c r="I107" s="40"/>
      <c r="J107" s="40"/>
      <c r="K107" s="40"/>
      <c r="L107" s="40"/>
    </row>
    <row r="108" spans="1:12" x14ac:dyDescent="0.25">
      <c r="A108" s="10">
        <v>42879</v>
      </c>
      <c r="B108" s="64">
        <v>240.61000100000001</v>
      </c>
      <c r="C108" s="64">
        <v>120.5</v>
      </c>
      <c r="D108" s="64">
        <v>129.449997</v>
      </c>
      <c r="E108" s="64">
        <v>220.88999899999999</v>
      </c>
      <c r="F108" s="64">
        <v>119.610001</v>
      </c>
      <c r="G108" s="64">
        <v>23.58</v>
      </c>
      <c r="I108" s="40"/>
      <c r="J108" s="40"/>
      <c r="K108" s="40"/>
      <c r="L108" s="40"/>
    </row>
    <row r="109" spans="1:12" x14ac:dyDescent="0.25">
      <c r="A109" s="10">
        <v>42880</v>
      </c>
      <c r="B109" s="64">
        <v>241.759995</v>
      </c>
      <c r="C109" s="64">
        <v>121</v>
      </c>
      <c r="D109" s="64">
        <v>130.05999800000001</v>
      </c>
      <c r="E109" s="64">
        <v>221.91999799999999</v>
      </c>
      <c r="F109" s="64">
        <v>119.480003</v>
      </c>
      <c r="G109" s="64">
        <v>23.620000999999998</v>
      </c>
      <c r="I109" s="40"/>
      <c r="J109" s="40"/>
      <c r="K109" s="40"/>
      <c r="L109" s="40"/>
    </row>
    <row r="110" spans="1:12" x14ac:dyDescent="0.25">
      <c r="A110" s="10">
        <v>42881</v>
      </c>
      <c r="B110" s="64">
        <v>241.71000699999999</v>
      </c>
      <c r="C110" s="64">
        <v>121.040001</v>
      </c>
      <c r="D110" s="64">
        <v>130.13999899999999</v>
      </c>
      <c r="E110" s="64">
        <v>221.929993</v>
      </c>
      <c r="F110" s="64">
        <v>120.540001</v>
      </c>
      <c r="G110" s="64">
        <v>23.610001</v>
      </c>
      <c r="I110" s="40"/>
      <c r="J110" s="40"/>
      <c r="K110" s="40"/>
      <c r="L110" s="40"/>
    </row>
    <row r="111" spans="1:12" x14ac:dyDescent="0.25">
      <c r="A111" s="10">
        <v>42885</v>
      </c>
      <c r="B111" s="64">
        <v>241.5</v>
      </c>
      <c r="C111" s="64">
        <v>120.83000199999999</v>
      </c>
      <c r="D111" s="64">
        <v>130.21000699999999</v>
      </c>
      <c r="E111" s="64">
        <v>221.720001</v>
      </c>
      <c r="F111" s="64">
        <v>120.139999</v>
      </c>
      <c r="G111" s="64">
        <v>23.450001</v>
      </c>
      <c r="I111" s="40"/>
      <c r="J111" s="40"/>
      <c r="K111" s="40"/>
      <c r="L111" s="40"/>
    </row>
    <row r="112" spans="1:12" x14ac:dyDescent="0.25">
      <c r="A112" s="10">
        <v>42886</v>
      </c>
      <c r="B112" s="64">
        <v>241.44000199999999</v>
      </c>
      <c r="C112" s="64">
        <v>120.849998</v>
      </c>
      <c r="D112" s="64">
        <v>130.429993</v>
      </c>
      <c r="E112" s="64">
        <v>221.66999799999999</v>
      </c>
      <c r="F112" s="64">
        <v>120.620003</v>
      </c>
      <c r="G112" s="64">
        <v>23.25</v>
      </c>
      <c r="I112" s="40"/>
      <c r="J112" s="40"/>
      <c r="K112" s="40"/>
      <c r="L112" s="40"/>
    </row>
    <row r="113" spans="1:12" x14ac:dyDescent="0.25">
      <c r="A113" s="10">
        <v>42887</v>
      </c>
      <c r="B113" s="64">
        <v>243.36000100000001</v>
      </c>
      <c r="C113" s="64">
        <v>121.839996</v>
      </c>
      <c r="D113" s="64">
        <v>131.5</v>
      </c>
      <c r="E113" s="64">
        <v>223.39999399999999</v>
      </c>
      <c r="F113" s="64">
        <v>120.720001</v>
      </c>
      <c r="G113" s="64">
        <v>23.540001</v>
      </c>
      <c r="I113" s="40"/>
      <c r="J113" s="40"/>
      <c r="K113" s="40"/>
      <c r="L113" s="40"/>
    </row>
    <row r="114" spans="1:12" x14ac:dyDescent="0.25">
      <c r="A114" s="10">
        <v>42888</v>
      </c>
      <c r="B114" s="64">
        <v>244.16999799999999</v>
      </c>
      <c r="C114" s="64">
        <v>122.30999799999999</v>
      </c>
      <c r="D114" s="64">
        <v>131.929993</v>
      </c>
      <c r="E114" s="64">
        <v>224.10000600000001</v>
      </c>
      <c r="F114" s="64">
        <v>121.610001</v>
      </c>
      <c r="G114" s="64">
        <v>23.450001</v>
      </c>
      <c r="I114" s="40"/>
      <c r="J114" s="40"/>
      <c r="K114" s="40"/>
      <c r="L114" s="40"/>
    </row>
    <row r="115" spans="1:12" x14ac:dyDescent="0.25">
      <c r="A115" s="10">
        <v>42891</v>
      </c>
      <c r="B115" s="64">
        <v>243.990005</v>
      </c>
      <c r="C115" s="64">
        <v>122.290001</v>
      </c>
      <c r="D115" s="64">
        <v>131.570007</v>
      </c>
      <c r="E115" s="64">
        <v>223.949997</v>
      </c>
      <c r="F115" s="64">
        <v>121.730003</v>
      </c>
      <c r="G115" s="64">
        <v>23.49</v>
      </c>
      <c r="I115" s="40"/>
      <c r="J115" s="40"/>
      <c r="K115" s="40"/>
      <c r="L115" s="40"/>
    </row>
    <row r="116" spans="1:12" x14ac:dyDescent="0.25">
      <c r="A116" s="10">
        <v>42892</v>
      </c>
      <c r="B116" s="64">
        <v>243.21000699999999</v>
      </c>
      <c r="C116" s="64">
        <v>121.760002</v>
      </c>
      <c r="D116" s="64">
        <v>130.729996</v>
      </c>
      <c r="E116" s="64">
        <v>223.30999800000001</v>
      </c>
      <c r="F116" s="64">
        <v>123.099998</v>
      </c>
      <c r="G116" s="64">
        <v>23.389999</v>
      </c>
      <c r="I116" s="40"/>
      <c r="J116" s="40"/>
      <c r="K116" s="40"/>
      <c r="L116" s="40"/>
    </row>
    <row r="117" spans="1:12" x14ac:dyDescent="0.25">
      <c r="A117" s="10">
        <v>42893</v>
      </c>
      <c r="B117" s="64">
        <v>243.66000399999999</v>
      </c>
      <c r="C117" s="64">
        <v>121.910004</v>
      </c>
      <c r="D117" s="64">
        <v>130.470001</v>
      </c>
      <c r="E117" s="64">
        <v>223.679993</v>
      </c>
      <c r="F117" s="64">
        <v>122.449997</v>
      </c>
      <c r="G117" s="64">
        <v>23.57</v>
      </c>
      <c r="I117" s="40"/>
      <c r="J117" s="40"/>
      <c r="K117" s="40"/>
      <c r="L117" s="40"/>
    </row>
    <row r="118" spans="1:12" x14ac:dyDescent="0.25">
      <c r="A118" s="10">
        <v>42894</v>
      </c>
      <c r="B118" s="64">
        <v>243.779999</v>
      </c>
      <c r="C118" s="64">
        <v>122.120003</v>
      </c>
      <c r="D118" s="64">
        <v>131.10000600000001</v>
      </c>
      <c r="E118" s="64">
        <v>223.759995</v>
      </c>
      <c r="F118" s="64">
        <v>121.650002</v>
      </c>
      <c r="G118" s="64">
        <v>23.84</v>
      </c>
      <c r="I118" s="40"/>
      <c r="J118" s="40"/>
      <c r="K118" s="40"/>
      <c r="L118" s="40"/>
    </row>
    <row r="119" spans="1:12" x14ac:dyDescent="0.25">
      <c r="A119" s="10">
        <v>42895</v>
      </c>
      <c r="B119" s="64">
        <v>243.41000399999999</v>
      </c>
      <c r="C119" s="64">
        <v>121.980003</v>
      </c>
      <c r="D119" s="64">
        <v>131.41999799999999</v>
      </c>
      <c r="E119" s="64">
        <v>223.5</v>
      </c>
      <c r="F119" s="64">
        <v>120.540001</v>
      </c>
      <c r="G119" s="64">
        <v>24.290001</v>
      </c>
      <c r="I119" s="40"/>
      <c r="J119" s="40"/>
      <c r="K119" s="40"/>
      <c r="L119" s="40"/>
    </row>
    <row r="120" spans="1:12" x14ac:dyDescent="0.25">
      <c r="A120" s="10">
        <v>42898</v>
      </c>
      <c r="B120" s="64">
        <v>243.36000100000001</v>
      </c>
      <c r="C120" s="64">
        <v>121.879997</v>
      </c>
      <c r="D120" s="64">
        <v>131.80999800000001</v>
      </c>
      <c r="E120" s="64">
        <v>223.41000399999999</v>
      </c>
      <c r="F120" s="64">
        <v>120.360001</v>
      </c>
      <c r="G120" s="64">
        <v>24.34</v>
      </c>
      <c r="I120" s="40"/>
      <c r="J120" s="40"/>
      <c r="K120" s="40"/>
      <c r="L120" s="40"/>
    </row>
    <row r="121" spans="1:12" x14ac:dyDescent="0.25">
      <c r="A121" s="10">
        <v>42899</v>
      </c>
      <c r="B121" s="64">
        <v>244.550003</v>
      </c>
      <c r="C121" s="64">
        <v>122.540001</v>
      </c>
      <c r="D121" s="64">
        <v>132.479996</v>
      </c>
      <c r="E121" s="64">
        <v>224.5</v>
      </c>
      <c r="F121" s="64">
        <v>120.480003</v>
      </c>
      <c r="G121" s="64">
        <v>24.469999000000001</v>
      </c>
      <c r="I121" s="40"/>
      <c r="J121" s="40"/>
      <c r="K121" s="40"/>
      <c r="L121" s="40"/>
    </row>
    <row r="122" spans="1:12" x14ac:dyDescent="0.25">
      <c r="A122" s="10">
        <v>42900</v>
      </c>
      <c r="B122" s="64">
        <v>244.240005</v>
      </c>
      <c r="C122" s="64">
        <v>122.370003</v>
      </c>
      <c r="D122" s="64">
        <v>132.179993</v>
      </c>
      <c r="E122" s="64">
        <v>224.259995</v>
      </c>
      <c r="F122" s="64">
        <v>119.82</v>
      </c>
      <c r="G122" s="64">
        <v>24.51</v>
      </c>
      <c r="I122" s="40"/>
      <c r="J122" s="40"/>
      <c r="K122" s="40"/>
      <c r="L122" s="40"/>
    </row>
    <row r="123" spans="1:12" x14ac:dyDescent="0.25">
      <c r="A123" s="10">
        <v>42901</v>
      </c>
      <c r="B123" s="64">
        <v>243.770004</v>
      </c>
      <c r="C123" s="64">
        <v>121.989998</v>
      </c>
      <c r="D123" s="64">
        <v>132.820007</v>
      </c>
      <c r="E123" s="64">
        <v>223.80999800000001</v>
      </c>
      <c r="F123" s="64">
        <v>119.32</v>
      </c>
      <c r="G123" s="64">
        <v>24.41</v>
      </c>
      <c r="I123" s="40"/>
      <c r="J123" s="40"/>
      <c r="K123" s="40"/>
      <c r="L123" s="40"/>
    </row>
    <row r="124" spans="1:12" x14ac:dyDescent="0.25">
      <c r="A124" s="10">
        <v>42902</v>
      </c>
      <c r="B124" s="64">
        <v>242.63999899999999</v>
      </c>
      <c r="C124" s="64">
        <v>121.949997</v>
      </c>
      <c r="D124" s="64">
        <v>133.08999600000001</v>
      </c>
      <c r="E124" s="64">
        <v>223.86999499999999</v>
      </c>
      <c r="F124" s="64">
        <v>119.339996</v>
      </c>
      <c r="G124" s="64">
        <v>24.290001</v>
      </c>
      <c r="I124" s="40"/>
      <c r="J124" s="40"/>
      <c r="K124" s="40"/>
      <c r="L124" s="40"/>
    </row>
    <row r="125" spans="1:12" x14ac:dyDescent="0.25">
      <c r="A125" s="10">
        <v>42905</v>
      </c>
      <c r="B125" s="64">
        <v>244.66000399999999</v>
      </c>
      <c r="C125" s="64">
        <v>123.07</v>
      </c>
      <c r="D125" s="64">
        <v>133.970001</v>
      </c>
      <c r="E125" s="64">
        <v>225.699997</v>
      </c>
      <c r="F125" s="64">
        <v>118.43</v>
      </c>
      <c r="G125" s="64">
        <v>24.540001</v>
      </c>
      <c r="I125" s="40"/>
      <c r="J125" s="40"/>
      <c r="K125" s="40"/>
      <c r="L125" s="40"/>
    </row>
    <row r="126" spans="1:12" x14ac:dyDescent="0.25">
      <c r="A126" s="10">
        <v>42906</v>
      </c>
      <c r="B126" s="64">
        <v>243.009995</v>
      </c>
      <c r="C126" s="64">
        <v>122.279999</v>
      </c>
      <c r="D126" s="64">
        <v>132.63999899999999</v>
      </c>
      <c r="E126" s="64">
        <v>224.220001</v>
      </c>
      <c r="F126" s="64">
        <v>118.18</v>
      </c>
      <c r="G126" s="64">
        <v>24.33</v>
      </c>
      <c r="I126" s="40"/>
      <c r="J126" s="40"/>
      <c r="K126" s="40"/>
      <c r="L126" s="40"/>
    </row>
    <row r="127" spans="1:12" x14ac:dyDescent="0.25">
      <c r="A127" s="10">
        <v>42907</v>
      </c>
      <c r="B127" s="64">
        <v>242.949997</v>
      </c>
      <c r="C127" s="64">
        <v>122.160004</v>
      </c>
      <c r="D127" s="64">
        <v>131.75</v>
      </c>
      <c r="E127" s="64">
        <v>224.13000500000001</v>
      </c>
      <c r="F127" s="64">
        <v>118.519997</v>
      </c>
      <c r="G127" s="64">
        <v>24.129999000000002</v>
      </c>
      <c r="I127" s="40"/>
      <c r="J127" s="40"/>
      <c r="K127" s="40"/>
      <c r="L127" s="40"/>
    </row>
    <row r="128" spans="1:12" x14ac:dyDescent="0.25">
      <c r="A128" s="10">
        <v>42908</v>
      </c>
      <c r="B128" s="64">
        <v>242.83999600000001</v>
      </c>
      <c r="C128" s="64">
        <v>122.209999</v>
      </c>
      <c r="D128" s="64">
        <v>131.44000199999999</v>
      </c>
      <c r="E128" s="64">
        <v>224</v>
      </c>
      <c r="F128" s="64">
        <v>118.91999800000001</v>
      </c>
      <c r="G128" s="64">
        <v>23.98</v>
      </c>
      <c r="I128" s="40"/>
      <c r="J128" s="40"/>
      <c r="K128" s="40"/>
      <c r="L128" s="40"/>
    </row>
    <row r="129" spans="1:12" x14ac:dyDescent="0.25">
      <c r="A129" s="10">
        <v>42909</v>
      </c>
      <c r="B129" s="64">
        <v>243.13000500000001</v>
      </c>
      <c r="C129" s="64">
        <v>122.44000200000001</v>
      </c>
      <c r="D129" s="64">
        <v>132</v>
      </c>
      <c r="E129" s="64">
        <v>223.36999499999999</v>
      </c>
      <c r="F129" s="64">
        <v>119.43</v>
      </c>
      <c r="G129" s="64">
        <v>23.889999</v>
      </c>
      <c r="I129" s="40"/>
      <c r="J129" s="40"/>
      <c r="K129" s="40"/>
      <c r="L129" s="40"/>
    </row>
    <row r="130" spans="1:12" x14ac:dyDescent="0.25">
      <c r="A130" s="10">
        <v>42912</v>
      </c>
      <c r="B130" s="64">
        <v>243.28999300000001</v>
      </c>
      <c r="C130" s="64">
        <v>122.510002</v>
      </c>
      <c r="D130" s="64">
        <v>132.050003</v>
      </c>
      <c r="E130" s="64">
        <v>223.44000199999999</v>
      </c>
      <c r="F130" s="64">
        <v>118.360001</v>
      </c>
      <c r="G130" s="64">
        <v>24.02</v>
      </c>
      <c r="I130" s="40"/>
      <c r="J130" s="40"/>
      <c r="K130" s="40"/>
      <c r="L130" s="40"/>
    </row>
    <row r="131" spans="1:12" x14ac:dyDescent="0.25">
      <c r="A131" s="10">
        <v>42913</v>
      </c>
      <c r="B131" s="64">
        <v>241.33000200000001</v>
      </c>
      <c r="C131" s="64">
        <v>121.050003</v>
      </c>
      <c r="D131" s="64">
        <v>130.509995</v>
      </c>
      <c r="E131" s="64">
        <v>221.66000399999999</v>
      </c>
      <c r="F131" s="64">
        <v>118.80999799999999</v>
      </c>
      <c r="G131" s="64">
        <v>24.139999</v>
      </c>
      <c r="I131" s="40"/>
      <c r="J131" s="40"/>
      <c r="K131" s="40"/>
      <c r="L131" s="40"/>
    </row>
    <row r="132" spans="1:12" x14ac:dyDescent="0.25">
      <c r="A132" s="10">
        <v>42914</v>
      </c>
      <c r="B132" s="64">
        <v>243.490005</v>
      </c>
      <c r="C132" s="64">
        <v>122.08000199999999</v>
      </c>
      <c r="D132" s="64">
        <v>131.779999</v>
      </c>
      <c r="E132" s="64">
        <v>223.61999499999999</v>
      </c>
      <c r="F132" s="64">
        <v>118.900002</v>
      </c>
      <c r="G132" s="64">
        <v>24.52</v>
      </c>
      <c r="I132" s="40"/>
      <c r="J132" s="40"/>
      <c r="K132" s="40"/>
      <c r="L132" s="40"/>
    </row>
    <row r="133" spans="1:12" x14ac:dyDescent="0.25">
      <c r="A133" s="10">
        <v>42915</v>
      </c>
      <c r="B133" s="64">
        <v>241.35000600000001</v>
      </c>
      <c r="C133" s="64">
        <v>121.139999</v>
      </c>
      <c r="D133" s="64">
        <v>130.58000200000001</v>
      </c>
      <c r="E133" s="64">
        <v>221.69000199999999</v>
      </c>
      <c r="F133" s="64">
        <v>118.32</v>
      </c>
      <c r="G133" s="64">
        <v>24.690000999999999</v>
      </c>
      <c r="I133" s="40"/>
      <c r="J133" s="40"/>
      <c r="K133" s="40"/>
      <c r="L133" s="40"/>
    </row>
    <row r="134" spans="1:12" x14ac:dyDescent="0.25">
      <c r="A134" s="10">
        <v>42916</v>
      </c>
      <c r="B134" s="64">
        <v>241.800003</v>
      </c>
      <c r="C134" s="64">
        <v>121.33000199999999</v>
      </c>
      <c r="D134" s="64">
        <v>131.5</v>
      </c>
      <c r="E134" s="64">
        <v>222.05999800000001</v>
      </c>
      <c r="F134" s="64">
        <v>118.019997</v>
      </c>
      <c r="G134" s="64">
        <v>24.67</v>
      </c>
      <c r="I134" s="40"/>
      <c r="J134" s="40"/>
      <c r="K134" s="40"/>
      <c r="L134" s="40"/>
    </row>
    <row r="135" spans="1:12" x14ac:dyDescent="0.25">
      <c r="A135" s="10">
        <v>42919</v>
      </c>
      <c r="B135" s="64">
        <v>242.21000699999999</v>
      </c>
      <c r="C135" s="64">
        <v>121.57</v>
      </c>
      <c r="D135" s="64">
        <v>132.14999399999999</v>
      </c>
      <c r="E135" s="64">
        <v>222.550003</v>
      </c>
      <c r="F135" s="64">
        <v>116.089996</v>
      </c>
      <c r="G135" s="64">
        <v>25.030000999999999</v>
      </c>
      <c r="I135" s="40"/>
      <c r="J135" s="40"/>
      <c r="K135" s="40"/>
      <c r="L135" s="40"/>
    </row>
    <row r="136" spans="1:12" x14ac:dyDescent="0.25">
      <c r="A136" s="10">
        <v>42921</v>
      </c>
      <c r="B136" s="64">
        <v>242.770004</v>
      </c>
      <c r="C136" s="64">
        <v>121.760002</v>
      </c>
      <c r="D136" s="64">
        <v>132.60000600000001</v>
      </c>
      <c r="E136" s="64">
        <v>222.94000199999999</v>
      </c>
      <c r="F136" s="64">
        <v>116.519997</v>
      </c>
      <c r="G136" s="64">
        <v>25.07</v>
      </c>
      <c r="I136" s="40"/>
      <c r="J136" s="40"/>
      <c r="K136" s="40"/>
      <c r="L136" s="40"/>
    </row>
    <row r="137" spans="1:12" x14ac:dyDescent="0.25">
      <c r="A137" s="10">
        <v>42922</v>
      </c>
      <c r="B137" s="64">
        <v>240.550003</v>
      </c>
      <c r="C137" s="64">
        <v>120.58000199999999</v>
      </c>
      <c r="D137" s="64">
        <v>131.259995</v>
      </c>
      <c r="E137" s="64">
        <v>220.94000199999999</v>
      </c>
      <c r="F137" s="64">
        <v>116.470001</v>
      </c>
      <c r="G137" s="64">
        <v>24.879999000000002</v>
      </c>
      <c r="I137" s="40"/>
      <c r="J137" s="40"/>
      <c r="K137" s="40"/>
      <c r="L137" s="40"/>
    </row>
    <row r="138" spans="1:12" x14ac:dyDescent="0.25">
      <c r="A138" s="10">
        <v>42923</v>
      </c>
      <c r="B138" s="64">
        <v>242.11000100000001</v>
      </c>
      <c r="C138" s="64">
        <v>121.400002</v>
      </c>
      <c r="D138" s="64">
        <v>132.229996</v>
      </c>
      <c r="E138" s="64">
        <v>222.33999600000001</v>
      </c>
      <c r="F138" s="64">
        <v>115.279999</v>
      </c>
      <c r="G138" s="64">
        <v>25.049999</v>
      </c>
      <c r="I138" s="40"/>
      <c r="J138" s="40"/>
      <c r="K138" s="40"/>
      <c r="L138" s="40"/>
    </row>
    <row r="139" spans="1:12" x14ac:dyDescent="0.25">
      <c r="A139" s="10">
        <v>42926</v>
      </c>
      <c r="B139" s="64">
        <v>242.36999499999999</v>
      </c>
      <c r="C139" s="64">
        <v>121.510002</v>
      </c>
      <c r="D139" s="64">
        <v>132.509995</v>
      </c>
      <c r="E139" s="64">
        <v>222.570007</v>
      </c>
      <c r="F139" s="64">
        <v>115.470001</v>
      </c>
      <c r="G139" s="64">
        <v>25.02</v>
      </c>
      <c r="I139" s="40"/>
      <c r="J139" s="40"/>
      <c r="K139" s="40"/>
      <c r="L139" s="40"/>
    </row>
    <row r="140" spans="1:12" x14ac:dyDescent="0.25">
      <c r="A140" s="10">
        <v>42927</v>
      </c>
      <c r="B140" s="64">
        <v>242.19000199999999</v>
      </c>
      <c r="C140" s="64">
        <v>121.41999800000001</v>
      </c>
      <c r="D140" s="64">
        <v>132.529999</v>
      </c>
      <c r="E140" s="64">
        <v>222.39999399999999</v>
      </c>
      <c r="F140" s="64">
        <v>115.620003</v>
      </c>
      <c r="G140" s="64">
        <v>24.799999</v>
      </c>
      <c r="I140" s="40"/>
      <c r="J140" s="40"/>
      <c r="K140" s="40"/>
      <c r="L140" s="40"/>
    </row>
    <row r="141" spans="1:12" x14ac:dyDescent="0.25">
      <c r="A141" s="10">
        <v>42928</v>
      </c>
      <c r="B141" s="64">
        <v>244.009995</v>
      </c>
      <c r="C141" s="64">
        <v>122.290001</v>
      </c>
      <c r="D141" s="64">
        <v>133.41999799999999</v>
      </c>
      <c r="E141" s="64">
        <v>224.070007</v>
      </c>
      <c r="F141" s="64">
        <v>116.029999</v>
      </c>
      <c r="G141" s="64">
        <v>24.879999000000002</v>
      </c>
      <c r="I141" s="40"/>
      <c r="J141" s="40"/>
      <c r="K141" s="40"/>
      <c r="L141" s="40"/>
    </row>
    <row r="142" spans="1:12" x14ac:dyDescent="0.25">
      <c r="A142" s="10">
        <v>42929</v>
      </c>
      <c r="B142" s="64">
        <v>244.41999799999999</v>
      </c>
      <c r="C142" s="64">
        <v>122.540001</v>
      </c>
      <c r="D142" s="64">
        <v>133.490005</v>
      </c>
      <c r="E142" s="64">
        <v>224.449997</v>
      </c>
      <c r="F142" s="64">
        <v>115.82</v>
      </c>
      <c r="G142" s="64">
        <v>25.030000999999999</v>
      </c>
      <c r="I142" s="40"/>
      <c r="J142" s="40"/>
      <c r="K142" s="40"/>
      <c r="L142" s="40"/>
    </row>
    <row r="143" spans="1:12" x14ac:dyDescent="0.25">
      <c r="A143" s="10">
        <v>42930</v>
      </c>
      <c r="B143" s="64">
        <v>245.55999800000001</v>
      </c>
      <c r="C143" s="64">
        <v>123.089996</v>
      </c>
      <c r="D143" s="64">
        <v>134.009995</v>
      </c>
      <c r="E143" s="64">
        <v>225.470001</v>
      </c>
      <c r="F143" s="64">
        <v>116.769997</v>
      </c>
      <c r="G143" s="64">
        <v>24.92</v>
      </c>
      <c r="I143" s="40"/>
      <c r="J143" s="40"/>
      <c r="K143" s="40"/>
      <c r="L143" s="40"/>
    </row>
    <row r="144" spans="1:12" x14ac:dyDescent="0.25">
      <c r="A144" s="10">
        <v>42933</v>
      </c>
      <c r="B144" s="64">
        <v>245.529999</v>
      </c>
      <c r="C144" s="64">
        <v>123.089996</v>
      </c>
      <c r="D144" s="64">
        <v>133.970001</v>
      </c>
      <c r="E144" s="64">
        <v>225.5</v>
      </c>
      <c r="F144" s="64">
        <v>117.290001</v>
      </c>
      <c r="G144" s="64">
        <v>24.84</v>
      </c>
      <c r="I144" s="40"/>
      <c r="J144" s="40"/>
      <c r="K144" s="40"/>
      <c r="L144" s="40"/>
    </row>
    <row r="145" spans="1:12" x14ac:dyDescent="0.25">
      <c r="A145" s="10">
        <v>42934</v>
      </c>
      <c r="B145" s="64">
        <v>245.66000399999999</v>
      </c>
      <c r="C145" s="64">
        <v>123.099998</v>
      </c>
      <c r="D145" s="64">
        <v>133.78999300000001</v>
      </c>
      <c r="E145" s="64">
        <v>225.66999799999999</v>
      </c>
      <c r="F145" s="64">
        <v>118.110001</v>
      </c>
      <c r="G145" s="64">
        <v>24.799999</v>
      </c>
      <c r="I145" s="40"/>
      <c r="J145" s="40"/>
      <c r="K145" s="40"/>
      <c r="L145" s="40"/>
    </row>
    <row r="146" spans="1:12" x14ac:dyDescent="0.25">
      <c r="A146" s="10">
        <v>42935</v>
      </c>
      <c r="B146" s="64">
        <v>246.990005</v>
      </c>
      <c r="C146" s="64">
        <v>123.83000199999999</v>
      </c>
      <c r="D146" s="64">
        <v>134.25</v>
      </c>
      <c r="E146" s="64">
        <v>226.86000100000001</v>
      </c>
      <c r="F146" s="64">
        <v>118.08000199999999</v>
      </c>
      <c r="G146" s="64">
        <v>24.809999000000001</v>
      </c>
      <c r="I146" s="40"/>
      <c r="J146" s="40"/>
      <c r="K146" s="40"/>
      <c r="L146" s="40"/>
    </row>
    <row r="147" spans="1:12" x14ac:dyDescent="0.25">
      <c r="A147" s="10">
        <v>42936</v>
      </c>
      <c r="B147" s="64">
        <v>247.10000600000001</v>
      </c>
      <c r="C147" s="64">
        <v>123.889999</v>
      </c>
      <c r="D147" s="64">
        <v>133.75</v>
      </c>
      <c r="E147" s="64">
        <v>226.929993</v>
      </c>
      <c r="F147" s="64">
        <v>118.239998</v>
      </c>
      <c r="G147" s="64">
        <v>24.799999</v>
      </c>
      <c r="I147" s="40"/>
      <c r="J147" s="40"/>
      <c r="K147" s="40"/>
      <c r="L147" s="40"/>
    </row>
    <row r="148" spans="1:12" x14ac:dyDescent="0.25">
      <c r="A148" s="10">
        <v>42937</v>
      </c>
      <c r="B148" s="64">
        <v>246.88000500000001</v>
      </c>
      <c r="C148" s="64">
        <v>123.739998</v>
      </c>
      <c r="D148" s="64">
        <v>133.520004</v>
      </c>
      <c r="E148" s="64">
        <v>226.770004</v>
      </c>
      <c r="F148" s="64">
        <v>119.260002</v>
      </c>
      <c r="G148" s="64">
        <v>24.799999</v>
      </c>
      <c r="I148" s="40"/>
      <c r="J148" s="40"/>
      <c r="K148" s="40"/>
      <c r="L148" s="40"/>
    </row>
    <row r="149" spans="1:12" x14ac:dyDescent="0.25">
      <c r="A149" s="10">
        <v>42940</v>
      </c>
      <c r="B149" s="64">
        <v>246.820007</v>
      </c>
      <c r="C149" s="64">
        <v>123.730003</v>
      </c>
      <c r="D149" s="64">
        <v>133.259995</v>
      </c>
      <c r="E149" s="64">
        <v>226.69000199999999</v>
      </c>
      <c r="F149" s="64">
        <v>119.30999799999999</v>
      </c>
      <c r="G149" s="64">
        <v>24.91</v>
      </c>
      <c r="I149" s="40"/>
      <c r="J149" s="40"/>
      <c r="K149" s="40"/>
      <c r="L149" s="40"/>
    </row>
    <row r="150" spans="1:12" x14ac:dyDescent="0.25">
      <c r="A150" s="10">
        <v>42941</v>
      </c>
      <c r="B150" s="64">
        <v>247.41999799999999</v>
      </c>
      <c r="C150" s="64">
        <v>124.110001</v>
      </c>
      <c r="D150" s="64">
        <v>133.41999799999999</v>
      </c>
      <c r="E150" s="64">
        <v>227.229996</v>
      </c>
      <c r="F150" s="64">
        <v>118.91999800000001</v>
      </c>
      <c r="G150" s="64">
        <v>25.219999000000001</v>
      </c>
      <c r="I150" s="40"/>
      <c r="J150" s="40"/>
      <c r="K150" s="40"/>
      <c r="L150" s="40"/>
    </row>
    <row r="151" spans="1:12" x14ac:dyDescent="0.25">
      <c r="A151" s="10">
        <v>42942</v>
      </c>
      <c r="B151" s="64">
        <v>247.429993</v>
      </c>
      <c r="C151" s="64">
        <v>124.010002</v>
      </c>
      <c r="D151" s="64">
        <v>133.300003</v>
      </c>
      <c r="E151" s="64">
        <v>227.300003</v>
      </c>
      <c r="F151" s="64">
        <v>119.879997</v>
      </c>
      <c r="G151" s="64">
        <v>25.049999</v>
      </c>
      <c r="I151" s="40"/>
      <c r="J151" s="40"/>
      <c r="K151" s="40"/>
      <c r="L151" s="40"/>
    </row>
    <row r="152" spans="1:12" x14ac:dyDescent="0.25">
      <c r="A152" s="10">
        <v>42943</v>
      </c>
      <c r="B152" s="64">
        <v>247.199997</v>
      </c>
      <c r="C152" s="64">
        <v>123.82</v>
      </c>
      <c r="D152" s="64">
        <v>133.050003</v>
      </c>
      <c r="E152" s="64">
        <v>227.029999</v>
      </c>
      <c r="F152" s="64">
        <v>119.790001</v>
      </c>
      <c r="G152" s="64">
        <v>24.91</v>
      </c>
      <c r="I152" s="40"/>
      <c r="J152" s="40"/>
      <c r="K152" s="40"/>
      <c r="L152" s="40"/>
    </row>
    <row r="153" spans="1:12" x14ac:dyDescent="0.25">
      <c r="A153" s="10">
        <v>42944</v>
      </c>
      <c r="B153" s="64">
        <v>246.91000399999999</v>
      </c>
      <c r="C153" s="64">
        <v>123.650002</v>
      </c>
      <c r="D153" s="64">
        <v>133.11000100000001</v>
      </c>
      <c r="E153" s="64">
        <v>226.770004</v>
      </c>
      <c r="F153" s="64">
        <v>120.69000200000001</v>
      </c>
      <c r="G153" s="64">
        <v>24.91</v>
      </c>
      <c r="I153" s="40"/>
      <c r="J153" s="40"/>
      <c r="K153" s="40"/>
      <c r="L153" s="40"/>
    </row>
    <row r="154" spans="1:12" x14ac:dyDescent="0.25">
      <c r="A154" s="10">
        <v>42947</v>
      </c>
      <c r="B154" s="64">
        <v>246.770004</v>
      </c>
      <c r="C154" s="64">
        <v>123.68</v>
      </c>
      <c r="D154" s="64">
        <v>133.05999800000001</v>
      </c>
      <c r="E154" s="64">
        <v>226.63999899999999</v>
      </c>
      <c r="F154" s="64">
        <v>120.75</v>
      </c>
      <c r="G154" s="64">
        <v>25.09</v>
      </c>
      <c r="I154" s="40"/>
      <c r="J154" s="40"/>
      <c r="K154" s="40"/>
      <c r="L154" s="40"/>
    </row>
    <row r="155" spans="1:12" x14ac:dyDescent="0.25">
      <c r="A155" s="10">
        <v>42948</v>
      </c>
      <c r="B155" s="64">
        <v>247.320007</v>
      </c>
      <c r="C155" s="64">
        <v>123.889999</v>
      </c>
      <c r="D155" s="64">
        <v>132.740005</v>
      </c>
      <c r="E155" s="64">
        <v>227.14999399999999</v>
      </c>
      <c r="F155" s="64">
        <v>120.650002</v>
      </c>
      <c r="G155" s="64">
        <v>25.27</v>
      </c>
      <c r="I155" s="40"/>
      <c r="J155" s="40"/>
      <c r="K155" s="40"/>
      <c r="L155" s="40"/>
    </row>
    <row r="156" spans="1:12" x14ac:dyDescent="0.25">
      <c r="A156" s="10">
        <v>42949</v>
      </c>
      <c r="B156" s="64">
        <v>247.44000199999999</v>
      </c>
      <c r="C156" s="64">
        <v>123.870003</v>
      </c>
      <c r="D156" s="64">
        <v>133.11999499999999</v>
      </c>
      <c r="E156" s="64">
        <v>227.279999</v>
      </c>
      <c r="F156" s="64">
        <v>120.400002</v>
      </c>
      <c r="G156" s="64">
        <v>25.309999000000001</v>
      </c>
      <c r="I156" s="40"/>
      <c r="J156" s="40"/>
      <c r="K156" s="40"/>
      <c r="L156" s="40"/>
    </row>
    <row r="157" spans="1:12" x14ac:dyDescent="0.25">
      <c r="A157" s="10">
        <v>42950</v>
      </c>
      <c r="B157" s="64">
        <v>246.96000699999999</v>
      </c>
      <c r="C157" s="64">
        <v>123.620003</v>
      </c>
      <c r="D157" s="64">
        <v>133.30999800000001</v>
      </c>
      <c r="E157" s="64">
        <v>226.88000500000001</v>
      </c>
      <c r="F157" s="64">
        <v>120.589996</v>
      </c>
      <c r="G157" s="64">
        <v>25.219999000000001</v>
      </c>
      <c r="I157" s="40"/>
      <c r="J157" s="40"/>
      <c r="K157" s="40"/>
      <c r="L157" s="40"/>
    </row>
    <row r="158" spans="1:12" x14ac:dyDescent="0.25">
      <c r="A158" s="10">
        <v>42951</v>
      </c>
      <c r="B158" s="64">
        <v>247.41000399999999</v>
      </c>
      <c r="C158" s="64">
        <v>123.80999799999999</v>
      </c>
      <c r="D158" s="64">
        <v>133.55999800000001</v>
      </c>
      <c r="E158" s="64">
        <v>227.259995</v>
      </c>
      <c r="F158" s="64">
        <v>119.650002</v>
      </c>
      <c r="G158" s="64">
        <v>25.389999</v>
      </c>
      <c r="I158" s="40"/>
      <c r="J158" s="40"/>
      <c r="K158" s="40"/>
      <c r="L158" s="40"/>
    </row>
    <row r="159" spans="1:12" x14ac:dyDescent="0.25">
      <c r="A159" s="10">
        <v>42954</v>
      </c>
      <c r="B159" s="64">
        <v>247.86999499999999</v>
      </c>
      <c r="C159" s="64">
        <v>124.029999</v>
      </c>
      <c r="D159" s="64">
        <v>133.679993</v>
      </c>
      <c r="E159" s="64">
        <v>227.63000500000001</v>
      </c>
      <c r="F159" s="64">
        <v>119.510002</v>
      </c>
      <c r="G159" s="64">
        <v>25.35</v>
      </c>
      <c r="I159" s="40"/>
      <c r="J159" s="40"/>
      <c r="K159" s="40"/>
      <c r="L159" s="40"/>
    </row>
    <row r="160" spans="1:12" x14ac:dyDescent="0.25">
      <c r="A160" s="10">
        <v>42955</v>
      </c>
      <c r="B160" s="64">
        <v>247.259995</v>
      </c>
      <c r="C160" s="64">
        <v>123.769997</v>
      </c>
      <c r="D160" s="64">
        <v>133.259995</v>
      </c>
      <c r="E160" s="64">
        <v>227.179993</v>
      </c>
      <c r="F160" s="64">
        <v>119.860001</v>
      </c>
      <c r="G160" s="64">
        <v>25.280000999999999</v>
      </c>
      <c r="I160" s="40"/>
      <c r="J160" s="40"/>
      <c r="K160" s="40"/>
      <c r="L160" s="40"/>
    </row>
    <row r="161" spans="1:12" x14ac:dyDescent="0.25">
      <c r="A161" s="10">
        <v>42956</v>
      </c>
      <c r="B161" s="64">
        <v>247.25</v>
      </c>
      <c r="C161" s="64">
        <v>123.589996</v>
      </c>
      <c r="D161" s="64">
        <v>133.229996</v>
      </c>
      <c r="E161" s="64">
        <v>227.050003</v>
      </c>
      <c r="F161" s="64">
        <v>121.30999799999999</v>
      </c>
      <c r="G161" s="64">
        <v>25.280000999999999</v>
      </c>
      <c r="I161" s="40"/>
      <c r="J161" s="40"/>
      <c r="K161" s="40"/>
      <c r="L161" s="40"/>
    </row>
    <row r="162" spans="1:12" x14ac:dyDescent="0.25">
      <c r="A162" s="10">
        <v>42957</v>
      </c>
      <c r="B162" s="64">
        <v>243.759995</v>
      </c>
      <c r="C162" s="64">
        <v>121.900002</v>
      </c>
      <c r="D162" s="64">
        <v>131.38999899999999</v>
      </c>
      <c r="E162" s="64">
        <v>223.929993</v>
      </c>
      <c r="F162" s="64">
        <v>122.209999</v>
      </c>
      <c r="G162" s="64">
        <v>24.83</v>
      </c>
      <c r="I162" s="40"/>
      <c r="J162" s="40"/>
      <c r="K162" s="40"/>
      <c r="L162" s="40"/>
    </row>
    <row r="163" spans="1:12" x14ac:dyDescent="0.25">
      <c r="A163" s="10">
        <v>42958</v>
      </c>
      <c r="B163" s="64">
        <v>244.11999499999999</v>
      </c>
      <c r="C163" s="64">
        <v>122.019997</v>
      </c>
      <c r="D163" s="64">
        <v>131.570007</v>
      </c>
      <c r="E163" s="64">
        <v>224.229996</v>
      </c>
      <c r="F163" s="64">
        <v>122.790001</v>
      </c>
      <c r="G163" s="64">
        <v>24.73</v>
      </c>
      <c r="I163" s="40"/>
      <c r="J163" s="40"/>
      <c r="K163" s="40"/>
      <c r="L163" s="40"/>
    </row>
    <row r="164" spans="1:12" x14ac:dyDescent="0.25">
      <c r="A164" s="10">
        <v>42961</v>
      </c>
      <c r="B164" s="64">
        <v>246.53999300000001</v>
      </c>
      <c r="C164" s="64">
        <v>123.32</v>
      </c>
      <c r="D164" s="64">
        <v>133</v>
      </c>
      <c r="E164" s="64">
        <v>226.429993</v>
      </c>
      <c r="F164" s="64">
        <v>121.91999800000001</v>
      </c>
      <c r="G164" s="64">
        <v>25.07</v>
      </c>
      <c r="I164" s="40"/>
      <c r="J164" s="40"/>
      <c r="K164" s="40"/>
      <c r="L164" s="40"/>
    </row>
    <row r="165" spans="1:12" x14ac:dyDescent="0.25">
      <c r="A165" s="10">
        <v>42962</v>
      </c>
      <c r="B165" s="64">
        <v>246.509995</v>
      </c>
      <c r="C165" s="64">
        <v>123.370003</v>
      </c>
      <c r="D165" s="64">
        <v>132.740005</v>
      </c>
      <c r="E165" s="64">
        <v>226.449997</v>
      </c>
      <c r="F165" s="64">
        <v>120.980003</v>
      </c>
      <c r="G165" s="64">
        <v>25.09</v>
      </c>
      <c r="I165" s="40"/>
      <c r="J165" s="40"/>
      <c r="K165" s="40"/>
      <c r="L165" s="40"/>
    </row>
    <row r="166" spans="1:12" x14ac:dyDescent="0.25">
      <c r="A166" s="10">
        <v>42963</v>
      </c>
      <c r="B166" s="64">
        <v>246.94000199999999</v>
      </c>
      <c r="C166" s="64">
        <v>123.360001</v>
      </c>
      <c r="D166" s="64">
        <v>133.070007</v>
      </c>
      <c r="E166" s="64">
        <v>226.80999800000001</v>
      </c>
      <c r="F166" s="64">
        <v>121.870003</v>
      </c>
      <c r="G166" s="64">
        <v>25.040001</v>
      </c>
      <c r="I166" s="40"/>
      <c r="J166" s="40"/>
      <c r="K166" s="40"/>
      <c r="L166" s="40"/>
    </row>
    <row r="167" spans="1:12" x14ac:dyDescent="0.25">
      <c r="A167" s="10">
        <v>42964</v>
      </c>
      <c r="B167" s="64">
        <v>243.08999600000001</v>
      </c>
      <c r="C167" s="64">
        <v>121.660004</v>
      </c>
      <c r="D167" s="64">
        <v>130.800003</v>
      </c>
      <c r="E167" s="64">
        <v>223.279999</v>
      </c>
      <c r="F167" s="64">
        <v>122.489998</v>
      </c>
      <c r="G167" s="64">
        <v>24.610001</v>
      </c>
      <c r="I167" s="40"/>
      <c r="J167" s="40"/>
      <c r="K167" s="40"/>
      <c r="L167" s="40"/>
    </row>
    <row r="168" spans="1:12" x14ac:dyDescent="0.25">
      <c r="A168" s="10">
        <v>42965</v>
      </c>
      <c r="B168" s="64">
        <v>242.71000699999999</v>
      </c>
      <c r="C168" s="64">
        <v>121.339996</v>
      </c>
      <c r="D168" s="64">
        <v>130.479996</v>
      </c>
      <c r="E168" s="64">
        <v>222.86999499999999</v>
      </c>
      <c r="F168" s="64">
        <v>122.300003</v>
      </c>
      <c r="G168" s="64">
        <v>24.620000999999998</v>
      </c>
      <c r="I168" s="40"/>
      <c r="J168" s="40"/>
      <c r="K168" s="40"/>
      <c r="L168" s="40"/>
    </row>
    <row r="169" spans="1:12" x14ac:dyDescent="0.25">
      <c r="A169" s="10">
        <v>42968</v>
      </c>
      <c r="B169" s="64">
        <v>242.89999399999999</v>
      </c>
      <c r="C169" s="64">
        <v>121.519997</v>
      </c>
      <c r="D169" s="64">
        <v>130.509995</v>
      </c>
      <c r="E169" s="64">
        <v>223.13999899999999</v>
      </c>
      <c r="F169" s="64">
        <v>122.760002</v>
      </c>
      <c r="G169" s="64">
        <v>24.549999</v>
      </c>
      <c r="I169" s="40"/>
      <c r="J169" s="40"/>
      <c r="K169" s="40"/>
      <c r="L169" s="40"/>
    </row>
    <row r="170" spans="1:12" x14ac:dyDescent="0.25">
      <c r="A170" s="10">
        <v>42969</v>
      </c>
      <c r="B170" s="64">
        <v>245.44000199999999</v>
      </c>
      <c r="C170" s="64">
        <v>122.720001</v>
      </c>
      <c r="D170" s="64">
        <v>132.11999499999999</v>
      </c>
      <c r="E170" s="64">
        <v>225.39999399999999</v>
      </c>
      <c r="F170" s="64">
        <v>122.209999</v>
      </c>
      <c r="G170" s="64">
        <v>24.82</v>
      </c>
      <c r="I170" s="40"/>
      <c r="J170" s="40"/>
      <c r="K170" s="40"/>
      <c r="L170" s="40"/>
    </row>
    <row r="171" spans="1:12" x14ac:dyDescent="0.25">
      <c r="A171" s="10">
        <v>42970</v>
      </c>
      <c r="B171" s="64">
        <v>244.55999800000001</v>
      </c>
      <c r="C171" s="64">
        <v>122.349998</v>
      </c>
      <c r="D171" s="64">
        <v>131.220001</v>
      </c>
      <c r="E171" s="64">
        <v>224.63000500000001</v>
      </c>
      <c r="F171" s="64">
        <v>122.66999800000001</v>
      </c>
      <c r="G171" s="64">
        <v>24.74</v>
      </c>
      <c r="I171" s="40"/>
      <c r="J171" s="40"/>
      <c r="K171" s="40"/>
      <c r="L171" s="40"/>
    </row>
    <row r="172" spans="1:12" x14ac:dyDescent="0.25">
      <c r="A172" s="10">
        <v>42971</v>
      </c>
      <c r="B172" s="64">
        <v>243.990005</v>
      </c>
      <c r="C172" s="64">
        <v>122.08000199999999</v>
      </c>
      <c r="D172" s="64">
        <v>130.979996</v>
      </c>
      <c r="E172" s="64">
        <v>224.11000100000001</v>
      </c>
      <c r="F172" s="64">
        <v>122.290001</v>
      </c>
      <c r="G172" s="64">
        <v>24.74</v>
      </c>
      <c r="I172" s="40"/>
      <c r="J172" s="40"/>
      <c r="K172" s="40"/>
      <c r="L172" s="40"/>
    </row>
    <row r="173" spans="1:12" x14ac:dyDescent="0.25">
      <c r="A173" s="10">
        <v>42972</v>
      </c>
      <c r="B173" s="64">
        <v>244.55999800000001</v>
      </c>
      <c r="C173" s="64">
        <v>122.339996</v>
      </c>
      <c r="D173" s="64">
        <v>131.41999799999999</v>
      </c>
      <c r="E173" s="64">
        <v>224.60000600000001</v>
      </c>
      <c r="F173" s="64">
        <v>122.739998</v>
      </c>
      <c r="G173" s="64">
        <v>24.809999000000001</v>
      </c>
      <c r="I173" s="40"/>
      <c r="J173" s="40"/>
      <c r="K173" s="40"/>
      <c r="L173" s="40"/>
    </row>
    <row r="174" spans="1:12" x14ac:dyDescent="0.25">
      <c r="A174" s="10">
        <v>42975</v>
      </c>
      <c r="B174" s="64">
        <v>244.570007</v>
      </c>
      <c r="C174" s="64">
        <v>122.279999</v>
      </c>
      <c r="D174" s="64">
        <v>131.449997</v>
      </c>
      <c r="E174" s="64">
        <v>224.679993</v>
      </c>
      <c r="F174" s="64">
        <v>124.69000200000001</v>
      </c>
      <c r="G174" s="64">
        <v>24.65</v>
      </c>
      <c r="I174" s="40"/>
      <c r="J174" s="40"/>
      <c r="K174" s="40"/>
      <c r="L174" s="40"/>
    </row>
    <row r="175" spans="1:12" x14ac:dyDescent="0.25">
      <c r="A175" s="10">
        <v>42976</v>
      </c>
      <c r="B175" s="64">
        <v>244.85000600000001</v>
      </c>
      <c r="C175" s="64">
        <v>122.449997</v>
      </c>
      <c r="D175" s="64">
        <v>132.279999</v>
      </c>
      <c r="E175" s="64">
        <v>224.85000600000001</v>
      </c>
      <c r="F175" s="64">
        <v>124.41999800000001</v>
      </c>
      <c r="G175" s="64">
        <v>24.57</v>
      </c>
      <c r="I175" s="40"/>
      <c r="J175" s="40"/>
      <c r="K175" s="40"/>
      <c r="L175" s="40"/>
    </row>
    <row r="176" spans="1:12" x14ac:dyDescent="0.25">
      <c r="A176" s="10">
        <v>42977</v>
      </c>
      <c r="B176" s="64">
        <v>246.009995</v>
      </c>
      <c r="C176" s="64">
        <v>123.05999799999999</v>
      </c>
      <c r="D176" s="64">
        <v>133.009995</v>
      </c>
      <c r="E176" s="64">
        <v>225.970001</v>
      </c>
      <c r="F176" s="64">
        <v>124.360001</v>
      </c>
      <c r="G176" s="64">
        <v>24.67</v>
      </c>
      <c r="I176" s="40"/>
      <c r="J176" s="40"/>
      <c r="K176" s="40"/>
      <c r="L176" s="40"/>
    </row>
    <row r="177" spans="1:12" x14ac:dyDescent="0.25">
      <c r="A177" s="10">
        <v>42978</v>
      </c>
      <c r="B177" s="64">
        <v>247.490005</v>
      </c>
      <c r="C177" s="64">
        <v>123.870003</v>
      </c>
      <c r="D177" s="64">
        <v>133.78999300000001</v>
      </c>
      <c r="E177" s="64">
        <v>227.300003</v>
      </c>
      <c r="F177" s="64">
        <v>125.82</v>
      </c>
      <c r="G177" s="64">
        <v>24.700001</v>
      </c>
      <c r="I177" s="40"/>
      <c r="J177" s="40"/>
      <c r="K177" s="40"/>
      <c r="L177" s="40"/>
    </row>
    <row r="178" spans="1:12" x14ac:dyDescent="0.25">
      <c r="A178" s="10">
        <v>42979</v>
      </c>
      <c r="B178" s="64">
        <v>247.83999600000001</v>
      </c>
      <c r="C178" s="64">
        <v>124.16999800000001</v>
      </c>
      <c r="D178" s="64">
        <v>133.91000399999999</v>
      </c>
      <c r="E178" s="64">
        <v>227.69000199999999</v>
      </c>
      <c r="F178" s="64">
        <v>126.05999799999999</v>
      </c>
      <c r="G178" s="64">
        <v>24.77</v>
      </c>
      <c r="I178" s="40"/>
      <c r="J178" s="40"/>
      <c r="K178" s="40"/>
      <c r="L178" s="40"/>
    </row>
    <row r="179" spans="1:12" x14ac:dyDescent="0.25">
      <c r="A179" s="10">
        <v>42983</v>
      </c>
      <c r="B179" s="64">
        <v>246.05999800000001</v>
      </c>
      <c r="C179" s="64">
        <v>123.209999</v>
      </c>
      <c r="D179" s="64">
        <v>132.729996</v>
      </c>
      <c r="E179" s="64">
        <v>226.009995</v>
      </c>
      <c r="F179" s="64">
        <v>127.459999</v>
      </c>
      <c r="G179" s="64">
        <v>24.24</v>
      </c>
      <c r="I179" s="40"/>
      <c r="J179" s="40"/>
      <c r="K179" s="40"/>
      <c r="L179" s="40"/>
    </row>
    <row r="180" spans="1:12" x14ac:dyDescent="0.25">
      <c r="A180" s="10">
        <v>42984</v>
      </c>
      <c r="B180" s="64">
        <v>246.89999399999999</v>
      </c>
      <c r="C180" s="64">
        <v>123.550003</v>
      </c>
      <c r="D180" s="64">
        <v>132.779999</v>
      </c>
      <c r="E180" s="64">
        <v>226.800003</v>
      </c>
      <c r="F180" s="64">
        <v>126.80999799999999</v>
      </c>
      <c r="G180" s="64">
        <v>24.299999</v>
      </c>
      <c r="I180" s="40"/>
      <c r="J180" s="40"/>
      <c r="K180" s="40"/>
      <c r="L180" s="40"/>
    </row>
    <row r="181" spans="1:12" x14ac:dyDescent="0.25">
      <c r="A181" s="10">
        <v>42985</v>
      </c>
      <c r="B181" s="64">
        <v>246.86999499999999</v>
      </c>
      <c r="C181" s="64">
        <v>123.459999</v>
      </c>
      <c r="D181" s="64">
        <v>133.03999300000001</v>
      </c>
      <c r="E181" s="64">
        <v>226.75</v>
      </c>
      <c r="F181" s="64">
        <v>128.13000500000001</v>
      </c>
      <c r="G181" s="64">
        <v>23.879999000000002</v>
      </c>
      <c r="I181" s="40"/>
      <c r="J181" s="40"/>
      <c r="K181" s="40"/>
      <c r="L181" s="40"/>
    </row>
    <row r="182" spans="1:12" x14ac:dyDescent="0.25">
      <c r="A182" s="10">
        <v>42986</v>
      </c>
      <c r="B182" s="64">
        <v>246.58000200000001</v>
      </c>
      <c r="C182" s="64">
        <v>123.370003</v>
      </c>
      <c r="D182" s="64">
        <v>133.429993</v>
      </c>
      <c r="E182" s="64">
        <v>226.39999399999999</v>
      </c>
      <c r="F182" s="64">
        <v>127.970001</v>
      </c>
      <c r="G182" s="64">
        <v>24.1</v>
      </c>
      <c r="I182" s="40"/>
      <c r="J182" s="40"/>
      <c r="K182" s="40"/>
      <c r="L182" s="40"/>
    </row>
    <row r="183" spans="1:12" x14ac:dyDescent="0.25">
      <c r="A183" s="10">
        <v>42989</v>
      </c>
      <c r="B183" s="64">
        <v>249.21000699999999</v>
      </c>
      <c r="C183" s="64">
        <v>124.66999800000001</v>
      </c>
      <c r="D183" s="64">
        <v>134.61999499999999</v>
      </c>
      <c r="E183" s="64">
        <v>228.86999499999999</v>
      </c>
      <c r="F183" s="64">
        <v>126.19000200000001</v>
      </c>
      <c r="G183" s="64">
        <v>24.52</v>
      </c>
      <c r="I183" s="40"/>
      <c r="J183" s="40"/>
      <c r="K183" s="40"/>
      <c r="L183" s="40"/>
    </row>
    <row r="184" spans="1:12" x14ac:dyDescent="0.25">
      <c r="A184" s="10">
        <v>42990</v>
      </c>
      <c r="B184" s="64">
        <v>250.050003</v>
      </c>
      <c r="C184" s="64">
        <v>125.099998</v>
      </c>
      <c r="D184" s="64">
        <v>135.21000699999999</v>
      </c>
      <c r="E184" s="64">
        <v>229.71000699999999</v>
      </c>
      <c r="F184" s="64">
        <v>126.55999799999999</v>
      </c>
      <c r="G184" s="64">
        <v>24.809999000000001</v>
      </c>
      <c r="I184" s="40"/>
      <c r="J184" s="40"/>
      <c r="K184" s="40"/>
      <c r="L184" s="40"/>
    </row>
    <row r="185" spans="1:12" x14ac:dyDescent="0.25">
      <c r="A185" s="10">
        <v>42991</v>
      </c>
      <c r="B185" s="64">
        <v>250.16999799999999</v>
      </c>
      <c r="C185" s="64">
        <v>125.239998</v>
      </c>
      <c r="D185" s="64">
        <v>134.779999</v>
      </c>
      <c r="E185" s="64">
        <v>229.85000600000001</v>
      </c>
      <c r="F185" s="64">
        <v>125.610001</v>
      </c>
      <c r="G185" s="64">
        <v>24.85</v>
      </c>
      <c r="I185" s="40"/>
      <c r="J185" s="40"/>
      <c r="K185" s="40"/>
      <c r="L185" s="40"/>
    </row>
    <row r="186" spans="1:12" x14ac:dyDescent="0.25">
      <c r="A186" s="10">
        <v>42992</v>
      </c>
      <c r="B186" s="64">
        <v>250.08999600000001</v>
      </c>
      <c r="C186" s="64">
        <v>125.120003</v>
      </c>
      <c r="D186" s="64">
        <v>135.270004</v>
      </c>
      <c r="E186" s="64">
        <v>229.770004</v>
      </c>
      <c r="F186" s="64">
        <v>126.160004</v>
      </c>
      <c r="G186" s="64">
        <v>24.799999</v>
      </c>
      <c r="I186" s="40"/>
      <c r="J186" s="40"/>
      <c r="K186" s="40"/>
      <c r="L186" s="40"/>
    </row>
    <row r="187" spans="1:12" x14ac:dyDescent="0.25">
      <c r="A187" s="10">
        <v>42993</v>
      </c>
      <c r="B187" s="64">
        <v>249.19000199999999</v>
      </c>
      <c r="C187" s="64">
        <v>125.389999</v>
      </c>
      <c r="D187" s="64">
        <v>135.949997</v>
      </c>
      <c r="E187" s="64">
        <v>230.08999600000001</v>
      </c>
      <c r="F187" s="64">
        <v>125.529999</v>
      </c>
      <c r="G187" s="64">
        <v>24.77</v>
      </c>
      <c r="I187" s="40"/>
      <c r="J187" s="40"/>
      <c r="K187" s="40"/>
      <c r="L187" s="40"/>
    </row>
    <row r="188" spans="1:12" x14ac:dyDescent="0.25">
      <c r="A188" s="10">
        <v>42996</v>
      </c>
      <c r="B188" s="64">
        <v>249.720001</v>
      </c>
      <c r="C188" s="64">
        <v>125.66999800000001</v>
      </c>
      <c r="D188" s="64">
        <v>137.10000600000001</v>
      </c>
      <c r="E188" s="64">
        <v>230.490005</v>
      </c>
      <c r="F188" s="64">
        <v>124.360001</v>
      </c>
      <c r="G188" s="64">
        <v>25.059999000000001</v>
      </c>
      <c r="I188" s="40"/>
      <c r="J188" s="40"/>
      <c r="K188" s="40"/>
      <c r="L188" s="40"/>
    </row>
    <row r="189" spans="1:12" x14ac:dyDescent="0.25">
      <c r="A189" s="10">
        <v>42997</v>
      </c>
      <c r="B189" s="64">
        <v>249.970001</v>
      </c>
      <c r="C189" s="64">
        <v>125.75</v>
      </c>
      <c r="D189" s="64">
        <v>137.179993</v>
      </c>
      <c r="E189" s="64">
        <v>230.770004</v>
      </c>
      <c r="F189" s="64">
        <v>124.620003</v>
      </c>
      <c r="G189" s="64">
        <v>25.25</v>
      </c>
      <c r="I189" s="40"/>
      <c r="J189" s="40"/>
      <c r="K189" s="40"/>
      <c r="L189" s="40"/>
    </row>
    <row r="190" spans="1:12" x14ac:dyDescent="0.25">
      <c r="A190" s="10">
        <v>42998</v>
      </c>
      <c r="B190" s="64">
        <v>250.05999800000001</v>
      </c>
      <c r="C190" s="64">
        <v>125.879997</v>
      </c>
      <c r="D190" s="64">
        <v>137.970001</v>
      </c>
      <c r="E190" s="64">
        <v>229.720001</v>
      </c>
      <c r="F190" s="64">
        <v>123.620003</v>
      </c>
      <c r="G190" s="64">
        <v>25.4</v>
      </c>
      <c r="I190" s="40"/>
      <c r="J190" s="40"/>
      <c r="K190" s="40"/>
      <c r="L190" s="40"/>
    </row>
    <row r="191" spans="1:12" x14ac:dyDescent="0.25">
      <c r="A191" s="10">
        <v>42999</v>
      </c>
      <c r="B191" s="64">
        <v>249.38999899999999</v>
      </c>
      <c r="C191" s="64">
        <v>125.540001</v>
      </c>
      <c r="D191" s="64">
        <v>138.21000699999999</v>
      </c>
      <c r="E191" s="64">
        <v>229.070007</v>
      </c>
      <c r="F191" s="64">
        <v>122.68</v>
      </c>
      <c r="G191" s="64">
        <v>25.459999</v>
      </c>
      <c r="I191" s="40"/>
      <c r="J191" s="40"/>
      <c r="K191" s="40"/>
      <c r="L191" s="40"/>
    </row>
    <row r="192" spans="1:12" x14ac:dyDescent="0.25">
      <c r="A192" s="10">
        <v>43000</v>
      </c>
      <c r="B192" s="64">
        <v>249.44000199999999</v>
      </c>
      <c r="C192" s="64">
        <v>125.540001</v>
      </c>
      <c r="D192" s="64">
        <v>138.61000100000001</v>
      </c>
      <c r="E192" s="64">
        <v>229.03999300000001</v>
      </c>
      <c r="F192" s="64">
        <v>123.239998</v>
      </c>
      <c r="G192" s="64">
        <v>25.43</v>
      </c>
      <c r="I192" s="40"/>
      <c r="J192" s="40"/>
      <c r="K192" s="40"/>
      <c r="L192" s="40"/>
    </row>
    <row r="193" spans="1:12" x14ac:dyDescent="0.25">
      <c r="A193" s="10">
        <v>43003</v>
      </c>
      <c r="B193" s="64">
        <v>248.929993</v>
      </c>
      <c r="C193" s="64">
        <v>125.300003</v>
      </c>
      <c r="D193" s="64">
        <v>138.36999499999999</v>
      </c>
      <c r="E193" s="64">
        <v>228.699997</v>
      </c>
      <c r="F193" s="64">
        <v>124.529999</v>
      </c>
      <c r="G193" s="64">
        <v>25.4</v>
      </c>
      <c r="I193" s="40"/>
      <c r="J193" s="40"/>
      <c r="K193" s="40"/>
      <c r="L193" s="40"/>
    </row>
    <row r="194" spans="1:12" x14ac:dyDescent="0.25">
      <c r="A194" s="10">
        <v>43004</v>
      </c>
      <c r="B194" s="64">
        <v>249.08000200000001</v>
      </c>
      <c r="C194" s="64">
        <v>124.82</v>
      </c>
      <c r="D194" s="64">
        <v>137.86999499999999</v>
      </c>
      <c r="E194" s="64">
        <v>228.779999</v>
      </c>
      <c r="F194" s="64">
        <v>123.139999</v>
      </c>
      <c r="G194" s="64">
        <v>25.389999</v>
      </c>
      <c r="I194" s="40"/>
      <c r="J194" s="40"/>
      <c r="K194" s="40"/>
      <c r="L194" s="40"/>
    </row>
    <row r="195" spans="1:12" x14ac:dyDescent="0.25">
      <c r="A195" s="10">
        <v>43005</v>
      </c>
      <c r="B195" s="64">
        <v>250.050003</v>
      </c>
      <c r="C195" s="64">
        <v>125.44000200000001</v>
      </c>
      <c r="D195" s="64">
        <v>138.259995</v>
      </c>
      <c r="E195" s="64">
        <v>229.66999799999999</v>
      </c>
      <c r="F195" s="64">
        <v>121.980003</v>
      </c>
      <c r="G195" s="64">
        <v>25.700001</v>
      </c>
      <c r="I195" s="40"/>
      <c r="J195" s="40"/>
      <c r="K195" s="40"/>
      <c r="L195" s="40"/>
    </row>
    <row r="196" spans="1:12" x14ac:dyDescent="0.25">
      <c r="A196" s="10">
        <v>43006</v>
      </c>
      <c r="B196" s="64">
        <v>250.35000600000001</v>
      </c>
      <c r="C196" s="64">
        <v>125.58000199999999</v>
      </c>
      <c r="D196" s="64">
        <v>138.240005</v>
      </c>
      <c r="E196" s="64">
        <v>229.94000199999999</v>
      </c>
      <c r="F196" s="64">
        <v>122.209999</v>
      </c>
      <c r="G196" s="64">
        <v>25.74</v>
      </c>
      <c r="I196" s="40"/>
      <c r="J196" s="40"/>
      <c r="K196" s="40"/>
      <c r="L196" s="40"/>
    </row>
    <row r="197" spans="1:12" x14ac:dyDescent="0.25">
      <c r="A197" s="10">
        <v>43007</v>
      </c>
      <c r="B197" s="64">
        <v>251.229996</v>
      </c>
      <c r="C197" s="64">
        <v>126.029999</v>
      </c>
      <c r="D197" s="64">
        <v>138.53999300000001</v>
      </c>
      <c r="E197" s="64">
        <v>230.759995</v>
      </c>
      <c r="F197" s="64">
        <v>121.58000199999999</v>
      </c>
      <c r="G197" s="64">
        <v>25.860001</v>
      </c>
      <c r="I197" s="40"/>
      <c r="J197" s="40"/>
      <c r="K197" s="40"/>
      <c r="L197" s="40"/>
    </row>
    <row r="198" spans="1:12" x14ac:dyDescent="0.25">
      <c r="A198" s="10">
        <v>43010</v>
      </c>
      <c r="B198" s="64">
        <v>252.320007</v>
      </c>
      <c r="C198" s="64">
        <v>126.519997</v>
      </c>
      <c r="D198" s="64">
        <v>139.63999899999999</v>
      </c>
      <c r="E198" s="64">
        <v>231.729996</v>
      </c>
      <c r="F198" s="64">
        <v>120.769997</v>
      </c>
      <c r="G198" s="64">
        <v>26.08</v>
      </c>
      <c r="I198" s="40"/>
      <c r="J198" s="40"/>
      <c r="K198" s="40"/>
      <c r="L198" s="40"/>
    </row>
    <row r="199" spans="1:12" x14ac:dyDescent="0.25">
      <c r="A199" s="10">
        <v>43011</v>
      </c>
      <c r="B199" s="64">
        <v>252.86000100000001</v>
      </c>
      <c r="C199" s="64">
        <v>126.83000199999999</v>
      </c>
      <c r="D199" s="64">
        <v>139.949997</v>
      </c>
      <c r="E199" s="64">
        <v>232.199997</v>
      </c>
      <c r="F199" s="64">
        <v>120.83000199999999</v>
      </c>
      <c r="G199" s="64">
        <v>26.17</v>
      </c>
      <c r="I199" s="40"/>
      <c r="J199" s="40"/>
      <c r="K199" s="40"/>
      <c r="L199" s="40"/>
    </row>
    <row r="200" spans="1:12" x14ac:dyDescent="0.25">
      <c r="A200" s="10">
        <v>43012</v>
      </c>
      <c r="B200" s="64">
        <v>253.16000399999999</v>
      </c>
      <c r="C200" s="64">
        <v>127.019997</v>
      </c>
      <c r="D200" s="64">
        <v>140.009995</v>
      </c>
      <c r="E200" s="64">
        <v>232.520004</v>
      </c>
      <c r="F200" s="64">
        <v>121.16999800000001</v>
      </c>
      <c r="G200" s="64">
        <v>26.049999</v>
      </c>
      <c r="I200" s="40"/>
      <c r="J200" s="40"/>
      <c r="K200" s="40"/>
      <c r="L200" s="40"/>
    </row>
    <row r="201" spans="1:12" x14ac:dyDescent="0.25">
      <c r="A201" s="10">
        <v>43013</v>
      </c>
      <c r="B201" s="64">
        <v>254.66000399999999</v>
      </c>
      <c r="C201" s="64">
        <v>127.739998</v>
      </c>
      <c r="D201" s="64">
        <v>140.58999600000001</v>
      </c>
      <c r="E201" s="64">
        <v>233.89999399999999</v>
      </c>
      <c r="F201" s="64">
        <v>120.519997</v>
      </c>
      <c r="G201" s="64">
        <v>26.32</v>
      </c>
      <c r="I201" s="40"/>
      <c r="J201" s="40"/>
      <c r="K201" s="40"/>
      <c r="L201" s="40"/>
    </row>
    <row r="202" spans="1:12" x14ac:dyDescent="0.25">
      <c r="A202" s="10">
        <v>43014</v>
      </c>
      <c r="B202" s="64">
        <v>254.36999499999999</v>
      </c>
      <c r="C202" s="64">
        <v>127.599998</v>
      </c>
      <c r="D202" s="64">
        <v>140.5</v>
      </c>
      <c r="E202" s="64">
        <v>233.679993</v>
      </c>
      <c r="F202" s="64">
        <v>121.089996</v>
      </c>
      <c r="G202" s="64">
        <v>26.35</v>
      </c>
      <c r="I202" s="40"/>
      <c r="J202" s="40"/>
      <c r="K202" s="40"/>
      <c r="L202" s="40"/>
    </row>
    <row r="203" spans="1:12" x14ac:dyDescent="0.25">
      <c r="A203" s="10">
        <v>43017</v>
      </c>
      <c r="B203" s="64">
        <v>253.949997</v>
      </c>
      <c r="C203" s="64">
        <v>127.349998</v>
      </c>
      <c r="D203" s="64">
        <v>140.270004</v>
      </c>
      <c r="E203" s="64">
        <v>233.270004</v>
      </c>
      <c r="F203" s="64">
        <v>122.08000199999999</v>
      </c>
      <c r="G203" s="64">
        <v>26.25</v>
      </c>
      <c r="I203" s="40"/>
      <c r="J203" s="40"/>
      <c r="K203" s="40"/>
      <c r="L203" s="40"/>
    </row>
    <row r="204" spans="1:12" x14ac:dyDescent="0.25">
      <c r="A204" s="10">
        <v>43018</v>
      </c>
      <c r="B204" s="64">
        <v>254.61999499999999</v>
      </c>
      <c r="C204" s="64">
        <v>127.69000200000001</v>
      </c>
      <c r="D204" s="64">
        <v>140.36000100000001</v>
      </c>
      <c r="E204" s="64">
        <v>233.86000100000001</v>
      </c>
      <c r="F204" s="64">
        <v>122.400002</v>
      </c>
      <c r="G204" s="64">
        <v>26.370000999999998</v>
      </c>
      <c r="I204" s="40"/>
      <c r="J204" s="40"/>
      <c r="K204" s="40"/>
      <c r="L204" s="40"/>
    </row>
    <row r="205" spans="1:12" x14ac:dyDescent="0.25">
      <c r="A205" s="10">
        <v>43019</v>
      </c>
      <c r="B205" s="64">
        <v>255.020004</v>
      </c>
      <c r="C205" s="64">
        <v>127.879997</v>
      </c>
      <c r="D205" s="64">
        <v>140.270004</v>
      </c>
      <c r="E205" s="64">
        <v>234.240005</v>
      </c>
      <c r="F205" s="64">
        <v>122.790001</v>
      </c>
      <c r="G205" s="64">
        <v>26.32</v>
      </c>
      <c r="I205" s="40"/>
      <c r="J205" s="40"/>
      <c r="K205" s="40"/>
      <c r="L205" s="40"/>
    </row>
    <row r="206" spans="1:12" x14ac:dyDescent="0.25">
      <c r="A206" s="10">
        <v>43020</v>
      </c>
      <c r="B206" s="64">
        <v>254.63999899999999</v>
      </c>
      <c r="C206" s="64">
        <v>127.699997</v>
      </c>
      <c r="D206" s="64">
        <v>141.070007</v>
      </c>
      <c r="E206" s="64">
        <v>233.88000500000001</v>
      </c>
      <c r="F206" s="64">
        <v>122.889999</v>
      </c>
      <c r="G206" s="64">
        <v>26.120000999999998</v>
      </c>
      <c r="I206" s="40"/>
      <c r="J206" s="40"/>
      <c r="K206" s="40"/>
      <c r="L206" s="40"/>
    </row>
    <row r="207" spans="1:12" x14ac:dyDescent="0.25">
      <c r="A207" s="10">
        <v>43021</v>
      </c>
      <c r="B207" s="64">
        <v>254.949997</v>
      </c>
      <c r="C207" s="64">
        <v>127.889999</v>
      </c>
      <c r="D207" s="64">
        <v>140.759995</v>
      </c>
      <c r="E207" s="64">
        <v>234.13999899999999</v>
      </c>
      <c r="F207" s="64">
        <v>123.82</v>
      </c>
      <c r="G207" s="64">
        <v>26.129999000000002</v>
      </c>
      <c r="I207" s="40"/>
      <c r="J207" s="40"/>
      <c r="K207" s="40"/>
      <c r="L207" s="40"/>
    </row>
    <row r="208" spans="1:12" x14ac:dyDescent="0.25">
      <c r="A208" s="10">
        <v>43024</v>
      </c>
      <c r="B208" s="64">
        <v>255.28999300000001</v>
      </c>
      <c r="C208" s="64">
        <v>127.94000200000001</v>
      </c>
      <c r="D208" s="64">
        <v>141.03999300000001</v>
      </c>
      <c r="E208" s="64">
        <v>234.509995</v>
      </c>
      <c r="F208" s="64">
        <v>122.970001</v>
      </c>
      <c r="G208" s="64">
        <v>26.299999</v>
      </c>
      <c r="I208" s="40"/>
      <c r="J208" s="40"/>
      <c r="K208" s="40"/>
      <c r="L208" s="40"/>
    </row>
    <row r="209" spans="1:12" x14ac:dyDescent="0.25">
      <c r="A209" s="10">
        <v>43025</v>
      </c>
      <c r="B209" s="64">
        <v>255.470001</v>
      </c>
      <c r="C209" s="64">
        <v>128.029999</v>
      </c>
      <c r="D209" s="64">
        <v>140.61000100000001</v>
      </c>
      <c r="E209" s="64">
        <v>234.66000399999999</v>
      </c>
      <c r="F209" s="64">
        <v>122.129997</v>
      </c>
      <c r="G209" s="64">
        <v>26.17</v>
      </c>
      <c r="I209" s="40"/>
      <c r="J209" s="40"/>
      <c r="K209" s="40"/>
      <c r="L209" s="40"/>
    </row>
    <row r="210" spans="1:12" x14ac:dyDescent="0.25">
      <c r="A210" s="10">
        <v>43026</v>
      </c>
      <c r="B210" s="64">
        <v>255.720001</v>
      </c>
      <c r="C210" s="64">
        <v>128.179993</v>
      </c>
      <c r="D210" s="64">
        <v>140.69000199999999</v>
      </c>
      <c r="E210" s="64">
        <v>234.86999499999999</v>
      </c>
      <c r="F210" s="64">
        <v>121.66999800000001</v>
      </c>
      <c r="G210" s="64">
        <v>26.309999000000001</v>
      </c>
      <c r="I210" s="40"/>
      <c r="J210" s="40"/>
      <c r="K210" s="40"/>
      <c r="L210" s="40"/>
    </row>
    <row r="211" spans="1:12" x14ac:dyDescent="0.25">
      <c r="A211" s="10">
        <v>43027</v>
      </c>
      <c r="B211" s="64">
        <v>255.78999300000001</v>
      </c>
      <c r="C211" s="64">
        <v>128.21000699999999</v>
      </c>
      <c r="D211" s="64">
        <v>141.270004</v>
      </c>
      <c r="E211" s="64">
        <v>234.990005</v>
      </c>
      <c r="F211" s="64">
        <v>122.389999</v>
      </c>
      <c r="G211" s="64">
        <v>26.33</v>
      </c>
      <c r="I211" s="40"/>
      <c r="J211" s="40"/>
      <c r="K211" s="40"/>
      <c r="L211" s="40"/>
    </row>
    <row r="212" spans="1:12" x14ac:dyDescent="0.25">
      <c r="A212" s="10">
        <v>43028</v>
      </c>
      <c r="B212" s="64">
        <v>257.10998499999999</v>
      </c>
      <c r="C212" s="64">
        <v>128.800003</v>
      </c>
      <c r="D212" s="64">
        <v>142.85000600000001</v>
      </c>
      <c r="E212" s="64">
        <v>236.16000399999999</v>
      </c>
      <c r="F212" s="64">
        <v>121.610001</v>
      </c>
      <c r="G212" s="64">
        <v>26.639999</v>
      </c>
      <c r="I212" s="40"/>
      <c r="J212" s="40"/>
      <c r="K212" s="40"/>
      <c r="L212" s="40"/>
    </row>
    <row r="213" spans="1:12" x14ac:dyDescent="0.25">
      <c r="A213" s="10">
        <v>43031</v>
      </c>
      <c r="B213" s="64">
        <v>256.10998499999999</v>
      </c>
      <c r="C213" s="64">
        <v>128.36999499999999</v>
      </c>
      <c r="D213" s="64">
        <v>141.949997</v>
      </c>
      <c r="E213" s="64">
        <v>235.300003</v>
      </c>
      <c r="F213" s="64">
        <v>121.800003</v>
      </c>
      <c r="G213" s="64">
        <v>26.620000999999998</v>
      </c>
      <c r="I213" s="40"/>
      <c r="J213" s="40"/>
      <c r="K213" s="40"/>
      <c r="L213" s="40"/>
    </row>
    <row r="214" spans="1:12" x14ac:dyDescent="0.25">
      <c r="A214" s="10">
        <v>43032</v>
      </c>
      <c r="B214" s="64">
        <v>256.55999800000001</v>
      </c>
      <c r="C214" s="64">
        <v>128.479996</v>
      </c>
      <c r="D214" s="64">
        <v>142.63999899999999</v>
      </c>
      <c r="E214" s="64">
        <v>235.63000500000001</v>
      </c>
      <c r="F214" s="64">
        <v>121.33000199999999</v>
      </c>
      <c r="G214" s="64">
        <v>26.809999000000001</v>
      </c>
      <c r="I214" s="40"/>
      <c r="J214" s="40"/>
      <c r="K214" s="40"/>
      <c r="L214" s="40"/>
    </row>
    <row r="215" spans="1:12" x14ac:dyDescent="0.25">
      <c r="A215" s="10">
        <v>43033</v>
      </c>
      <c r="B215" s="64">
        <v>255.28999300000001</v>
      </c>
      <c r="C215" s="64">
        <v>127.879997</v>
      </c>
      <c r="D215" s="64">
        <v>141.71000699999999</v>
      </c>
      <c r="E215" s="64">
        <v>234.5</v>
      </c>
      <c r="F215" s="64">
        <v>121.349998</v>
      </c>
      <c r="G215" s="64">
        <v>26.65</v>
      </c>
      <c r="I215" s="40"/>
      <c r="J215" s="40"/>
      <c r="K215" s="40"/>
      <c r="L215" s="40"/>
    </row>
    <row r="216" spans="1:12" x14ac:dyDescent="0.25">
      <c r="A216" s="10">
        <v>43034</v>
      </c>
      <c r="B216" s="64">
        <v>255.61999499999999</v>
      </c>
      <c r="C216" s="64">
        <v>128.179993</v>
      </c>
      <c r="D216" s="64">
        <v>142.33999600000001</v>
      </c>
      <c r="E216" s="64">
        <v>234.720001</v>
      </c>
      <c r="F216" s="64">
        <v>120.33000199999999</v>
      </c>
      <c r="G216" s="64">
        <v>26.799999</v>
      </c>
      <c r="I216" s="40"/>
      <c r="J216" s="40"/>
      <c r="K216" s="40"/>
      <c r="L216" s="40"/>
    </row>
    <row r="217" spans="1:12" x14ac:dyDescent="0.25">
      <c r="A217" s="10">
        <v>43035</v>
      </c>
      <c r="B217" s="64">
        <v>257.709991</v>
      </c>
      <c r="C217" s="64">
        <v>129.10000600000001</v>
      </c>
      <c r="D217" s="64">
        <v>142.58000200000001</v>
      </c>
      <c r="E217" s="64">
        <v>236.720001</v>
      </c>
      <c r="F217" s="64">
        <v>120.900002</v>
      </c>
      <c r="G217" s="64">
        <v>26.780000999999999</v>
      </c>
      <c r="I217" s="40"/>
      <c r="J217" s="40"/>
      <c r="K217" s="40"/>
      <c r="L217" s="40"/>
    </row>
    <row r="218" spans="1:12" x14ac:dyDescent="0.25">
      <c r="A218" s="10">
        <v>43038</v>
      </c>
      <c r="B218" s="64">
        <v>256.75</v>
      </c>
      <c r="C218" s="64">
        <v>128.66000399999999</v>
      </c>
      <c r="D218" s="64">
        <v>141.550003</v>
      </c>
      <c r="E218" s="64">
        <v>235.86000100000001</v>
      </c>
      <c r="F218" s="64">
        <v>121.129997</v>
      </c>
      <c r="G218" s="64">
        <v>26.67</v>
      </c>
      <c r="I218" s="40"/>
      <c r="J218" s="40"/>
      <c r="K218" s="40"/>
      <c r="L218" s="40"/>
    </row>
    <row r="219" spans="1:12" x14ac:dyDescent="0.25">
      <c r="A219" s="10">
        <v>43039</v>
      </c>
      <c r="B219" s="64">
        <v>257.14999399999999</v>
      </c>
      <c r="C219" s="64">
        <v>128.800003</v>
      </c>
      <c r="D219" s="64">
        <v>141.479996</v>
      </c>
      <c r="E219" s="64">
        <v>236.13000500000001</v>
      </c>
      <c r="F219" s="64">
        <v>120.66999800000001</v>
      </c>
      <c r="G219" s="64">
        <v>26.6</v>
      </c>
      <c r="I219" s="40"/>
      <c r="J219" s="40"/>
      <c r="K219" s="40"/>
      <c r="L219" s="40"/>
    </row>
    <row r="220" spans="1:12" x14ac:dyDescent="0.25">
      <c r="A220" s="10">
        <v>43040</v>
      </c>
      <c r="B220" s="64">
        <v>257.48998999999998</v>
      </c>
      <c r="C220" s="64">
        <v>128.949997</v>
      </c>
      <c r="D220" s="64">
        <v>141.240005</v>
      </c>
      <c r="E220" s="64">
        <v>236.53999300000001</v>
      </c>
      <c r="F220" s="64">
        <v>121.110001</v>
      </c>
      <c r="G220" s="64">
        <v>26.639999</v>
      </c>
      <c r="I220" s="40"/>
      <c r="J220" s="40"/>
      <c r="K220" s="40"/>
      <c r="L220" s="40"/>
    </row>
    <row r="221" spans="1:12" x14ac:dyDescent="0.25">
      <c r="A221" s="10">
        <v>43041</v>
      </c>
      <c r="B221" s="64">
        <v>257.58999599999999</v>
      </c>
      <c r="C221" s="64">
        <v>129.020004</v>
      </c>
      <c r="D221" s="64">
        <v>141.75</v>
      </c>
      <c r="E221" s="64">
        <v>236.63999899999999</v>
      </c>
      <c r="F221" s="64">
        <v>121.19000200000001</v>
      </c>
      <c r="G221" s="64">
        <v>26.889999</v>
      </c>
      <c r="I221" s="40"/>
      <c r="J221" s="40"/>
      <c r="K221" s="40"/>
      <c r="L221" s="40"/>
    </row>
    <row r="222" spans="1:12" x14ac:dyDescent="0.25">
      <c r="A222" s="10">
        <v>43042</v>
      </c>
      <c r="B222" s="64">
        <v>258.45001200000002</v>
      </c>
      <c r="C222" s="64">
        <v>129.39999399999999</v>
      </c>
      <c r="D222" s="64">
        <v>141.820007</v>
      </c>
      <c r="E222" s="64">
        <v>237.429993</v>
      </c>
      <c r="F222" s="64">
        <v>120.620003</v>
      </c>
      <c r="G222" s="64">
        <v>26.780000999999999</v>
      </c>
      <c r="I222" s="40"/>
      <c r="J222" s="40"/>
      <c r="K222" s="40"/>
      <c r="L222" s="40"/>
    </row>
    <row r="223" spans="1:12" x14ac:dyDescent="0.25">
      <c r="A223" s="10">
        <v>43045</v>
      </c>
      <c r="B223" s="64">
        <v>258.85000600000001</v>
      </c>
      <c r="C223" s="64">
        <v>129.64999399999999</v>
      </c>
      <c r="D223" s="64">
        <v>141.85000600000001</v>
      </c>
      <c r="E223" s="64">
        <v>237.78999300000001</v>
      </c>
      <c r="F223" s="64">
        <v>121.650002</v>
      </c>
      <c r="G223" s="64">
        <v>26.75</v>
      </c>
      <c r="I223" s="40"/>
      <c r="J223" s="40"/>
      <c r="K223" s="40"/>
      <c r="L223" s="40"/>
    </row>
    <row r="224" spans="1:12" x14ac:dyDescent="0.25">
      <c r="A224" s="10">
        <v>43046</v>
      </c>
      <c r="B224" s="64">
        <v>258.67001299999998</v>
      </c>
      <c r="C224" s="64">
        <v>129.449997</v>
      </c>
      <c r="D224" s="64">
        <v>141.83999600000001</v>
      </c>
      <c r="E224" s="64">
        <v>237.69000199999999</v>
      </c>
      <c r="F224" s="64">
        <v>121.209999</v>
      </c>
      <c r="G224" s="64">
        <v>26.379999000000002</v>
      </c>
      <c r="I224" s="40"/>
      <c r="J224" s="40"/>
      <c r="K224" s="40"/>
      <c r="L224" s="40"/>
    </row>
    <row r="225" spans="1:7" x14ac:dyDescent="0.25">
      <c r="A225" s="10">
        <v>43047</v>
      </c>
      <c r="B225" s="64">
        <v>259.10998499999999</v>
      </c>
      <c r="C225" s="64">
        <v>129.699997</v>
      </c>
      <c r="D225" s="64">
        <v>141.949997</v>
      </c>
      <c r="E225" s="64">
        <v>238.03999300000001</v>
      </c>
      <c r="F225" s="64">
        <v>121.629997</v>
      </c>
      <c r="G225" s="64">
        <v>26.25</v>
      </c>
    </row>
    <row r="226" spans="1:7" x14ac:dyDescent="0.25">
      <c r="A226" s="10">
        <v>43048</v>
      </c>
      <c r="B226" s="64">
        <v>258.17001299999998</v>
      </c>
      <c r="C226" s="64">
        <v>129.220001</v>
      </c>
      <c r="D226" s="64">
        <v>140.46000699999999</v>
      </c>
      <c r="E226" s="64">
        <v>237.179993</v>
      </c>
      <c r="F226" s="64">
        <v>122.129997</v>
      </c>
      <c r="G226" s="64">
        <v>26.16</v>
      </c>
    </row>
    <row r="227" spans="1:7" x14ac:dyDescent="0.25">
      <c r="A227" s="10">
        <v>43049</v>
      </c>
      <c r="B227" s="64">
        <v>258.08999599999999</v>
      </c>
      <c r="C227" s="64">
        <v>129.21000699999999</v>
      </c>
      <c r="D227" s="64">
        <v>140.550003</v>
      </c>
      <c r="E227" s="64">
        <v>237.03999300000001</v>
      </c>
      <c r="F227" s="64">
        <v>121.129997</v>
      </c>
      <c r="G227" s="64">
        <v>26.08</v>
      </c>
    </row>
    <row r="228" spans="1:7" x14ac:dyDescent="0.25">
      <c r="A228" s="10">
        <v>43052</v>
      </c>
      <c r="B228" s="64">
        <v>258.32998700000002</v>
      </c>
      <c r="C228" s="64">
        <v>129.36000100000001</v>
      </c>
      <c r="D228" s="64">
        <v>140.220001</v>
      </c>
      <c r="E228" s="64">
        <v>237.320007</v>
      </c>
      <c r="F228" s="64">
        <v>121.30999799999999</v>
      </c>
      <c r="G228" s="64">
        <v>26.120000999999998</v>
      </c>
    </row>
    <row r="229" spans="1:7" x14ac:dyDescent="0.25">
      <c r="A229" s="10">
        <v>43053</v>
      </c>
      <c r="B229" s="64">
        <v>257.73001099999999</v>
      </c>
      <c r="C229" s="64">
        <v>128.990005</v>
      </c>
      <c r="D229" s="64">
        <v>139.80999800000001</v>
      </c>
      <c r="E229" s="64">
        <v>236.740005</v>
      </c>
      <c r="F229" s="64">
        <v>121.55999799999999</v>
      </c>
      <c r="G229" s="64">
        <v>26.110001</v>
      </c>
    </row>
    <row r="230" spans="1:7" x14ac:dyDescent="0.25">
      <c r="A230" s="10">
        <v>43054</v>
      </c>
      <c r="B230" s="64">
        <v>256.44000199999999</v>
      </c>
      <c r="C230" s="64">
        <v>128.30999800000001</v>
      </c>
      <c r="D230" s="64">
        <v>138.83999600000001</v>
      </c>
      <c r="E230" s="64">
        <v>235.529999</v>
      </c>
      <c r="F230" s="64">
        <v>121.410004</v>
      </c>
      <c r="G230" s="64">
        <v>26.18</v>
      </c>
    </row>
    <row r="231" spans="1:7" x14ac:dyDescent="0.25">
      <c r="A231" s="10">
        <v>43055</v>
      </c>
      <c r="B231" s="64">
        <v>258.61999500000002</v>
      </c>
      <c r="C231" s="64">
        <v>129.490005</v>
      </c>
      <c r="D231" s="64">
        <v>140.46000699999999</v>
      </c>
      <c r="E231" s="64">
        <v>237.53999300000001</v>
      </c>
      <c r="F231" s="64">
        <v>121.400002</v>
      </c>
      <c r="G231" s="64">
        <v>26.190000999999999</v>
      </c>
    </row>
    <row r="232" spans="1:7" x14ac:dyDescent="0.25">
      <c r="A232" s="10">
        <v>43056</v>
      </c>
      <c r="B232" s="64">
        <v>257.85998499999999</v>
      </c>
      <c r="C232" s="64">
        <v>129.320007</v>
      </c>
      <c r="D232" s="64">
        <v>139.94000199999999</v>
      </c>
      <c r="E232" s="64">
        <v>236.89999399999999</v>
      </c>
      <c r="F232" s="64">
        <v>122.860001</v>
      </c>
      <c r="G232" s="64">
        <v>26.16</v>
      </c>
    </row>
    <row r="233" spans="1:7" x14ac:dyDescent="0.25">
      <c r="A233" s="10">
        <v>43059</v>
      </c>
      <c r="B233" s="64">
        <v>258.29998799999998</v>
      </c>
      <c r="C233" s="64">
        <v>129.46000699999999</v>
      </c>
      <c r="D233" s="64">
        <v>140.470001</v>
      </c>
      <c r="E233" s="64">
        <v>237.21000699999999</v>
      </c>
      <c r="F233" s="64">
        <v>121.30999799999999</v>
      </c>
      <c r="G233" s="64">
        <v>26.280000999999999</v>
      </c>
    </row>
    <row r="234" spans="1:7" x14ac:dyDescent="0.25">
      <c r="A234" s="10">
        <v>43060</v>
      </c>
      <c r="B234" s="64">
        <v>259.98998999999998</v>
      </c>
      <c r="C234" s="64">
        <v>130.38000500000001</v>
      </c>
      <c r="D234" s="64">
        <v>141.36999499999999</v>
      </c>
      <c r="E234" s="64">
        <v>238.78999300000001</v>
      </c>
      <c r="F234" s="64">
        <v>121.510002</v>
      </c>
      <c r="G234" s="64">
        <v>26.360001</v>
      </c>
    </row>
    <row r="235" spans="1:7" x14ac:dyDescent="0.25">
      <c r="A235" s="10">
        <v>43061</v>
      </c>
      <c r="B235" s="64">
        <v>259.76001000000002</v>
      </c>
      <c r="C235" s="64">
        <v>130.229996</v>
      </c>
      <c r="D235" s="64">
        <v>141.490005</v>
      </c>
      <c r="E235" s="64">
        <v>238.61999499999999</v>
      </c>
      <c r="F235" s="64">
        <v>122.629997</v>
      </c>
      <c r="G235" s="64">
        <v>26.23</v>
      </c>
    </row>
    <row r="236" spans="1:7" x14ac:dyDescent="0.25">
      <c r="A236" s="10">
        <v>43063</v>
      </c>
      <c r="B236" s="64">
        <v>260.35998499999999</v>
      </c>
      <c r="C236" s="64">
        <v>130.58000200000001</v>
      </c>
      <c r="D236" s="64">
        <v>141.720001</v>
      </c>
      <c r="E236" s="64">
        <v>239.11999499999999</v>
      </c>
      <c r="F236" s="64">
        <v>122.32</v>
      </c>
      <c r="G236" s="64">
        <v>26.219999000000001</v>
      </c>
    </row>
    <row r="237" spans="1:7" x14ac:dyDescent="0.25">
      <c r="A237" s="10">
        <v>43066</v>
      </c>
      <c r="B237" s="64">
        <v>260.23001099999999</v>
      </c>
      <c r="C237" s="64">
        <v>130.46000699999999</v>
      </c>
      <c r="D237" s="64">
        <v>141.740005</v>
      </c>
      <c r="E237" s="64">
        <v>239.050003</v>
      </c>
      <c r="F237" s="64">
        <v>122.83000199999999</v>
      </c>
      <c r="G237" s="64">
        <v>26.200001</v>
      </c>
    </row>
    <row r="238" spans="1:7" x14ac:dyDescent="0.25">
      <c r="A238" s="10">
        <v>43067</v>
      </c>
      <c r="B238" s="64">
        <v>262.86999500000002</v>
      </c>
      <c r="C238" s="64">
        <v>131.63999899999999</v>
      </c>
      <c r="D238" s="64">
        <v>143.38000500000001</v>
      </c>
      <c r="E238" s="64">
        <v>241.41999799999999</v>
      </c>
      <c r="F238" s="64">
        <v>122.80999799999999</v>
      </c>
      <c r="G238" s="64">
        <v>26.879999000000002</v>
      </c>
    </row>
    <row r="239" spans="1:7" x14ac:dyDescent="0.25">
      <c r="A239" s="10">
        <v>43068</v>
      </c>
      <c r="B239" s="64">
        <v>262.709991</v>
      </c>
      <c r="C239" s="64">
        <v>131.71000699999999</v>
      </c>
      <c r="D239" s="64">
        <v>143.800003</v>
      </c>
      <c r="E239" s="64">
        <v>241.33000200000001</v>
      </c>
      <c r="F239" s="64">
        <v>122.040001</v>
      </c>
      <c r="G239" s="64">
        <v>27.34</v>
      </c>
    </row>
    <row r="240" spans="1:7" x14ac:dyDescent="0.25">
      <c r="A240" s="10">
        <v>43069</v>
      </c>
      <c r="B240" s="64">
        <v>265.01001000000002</v>
      </c>
      <c r="C240" s="64">
        <v>132.800003</v>
      </c>
      <c r="D240" s="64">
        <v>145.85000600000001</v>
      </c>
      <c r="E240" s="64">
        <v>243.35000600000001</v>
      </c>
      <c r="F240" s="64">
        <v>121.099998</v>
      </c>
      <c r="G240" s="64">
        <v>27.52</v>
      </c>
    </row>
    <row r="241" spans="1:7" x14ac:dyDescent="0.25">
      <c r="A241" s="10">
        <v>43070</v>
      </c>
      <c r="B241" s="64">
        <v>264.459991</v>
      </c>
      <c r="C241" s="64">
        <v>132.5</v>
      </c>
      <c r="D241" s="64">
        <v>144.30999800000001</v>
      </c>
      <c r="E241" s="64">
        <v>242.89999399999999</v>
      </c>
      <c r="F241" s="64">
        <v>121.589996</v>
      </c>
      <c r="G241" s="64">
        <v>27.58</v>
      </c>
    </row>
    <row r="242" spans="1:7" x14ac:dyDescent="0.25">
      <c r="A242" s="10">
        <v>43073</v>
      </c>
      <c r="B242" s="64">
        <v>264.14001500000001</v>
      </c>
      <c r="C242" s="64">
        <v>132.39999399999999</v>
      </c>
      <c r="D242" s="64">
        <v>144.83000200000001</v>
      </c>
      <c r="E242" s="64">
        <v>242.63999899999999</v>
      </c>
      <c r="F242" s="64">
        <v>121.18</v>
      </c>
      <c r="G242" s="64">
        <v>28</v>
      </c>
    </row>
    <row r="243" spans="1:7" x14ac:dyDescent="0.25">
      <c r="A243" s="10">
        <v>43074</v>
      </c>
      <c r="B243" s="64">
        <v>263.19000199999999</v>
      </c>
      <c r="C243" s="64">
        <v>131.820007</v>
      </c>
      <c r="D243" s="64">
        <v>143.820007</v>
      </c>
      <c r="E243" s="64">
        <v>241.779999</v>
      </c>
      <c r="F243" s="64">
        <v>120.32</v>
      </c>
      <c r="G243" s="64">
        <v>27.85</v>
      </c>
    </row>
    <row r="244" spans="1:7" x14ac:dyDescent="0.25">
      <c r="A244" s="10">
        <v>43075</v>
      </c>
      <c r="B244" s="64">
        <v>263.23998999999998</v>
      </c>
      <c r="C244" s="64">
        <v>131.679993</v>
      </c>
      <c r="D244" s="64">
        <v>144.009995</v>
      </c>
      <c r="E244" s="64">
        <v>241.770004</v>
      </c>
      <c r="F244" s="64">
        <v>120.07</v>
      </c>
      <c r="G244" s="64">
        <v>27.75</v>
      </c>
    </row>
    <row r="245" spans="1:7" x14ac:dyDescent="0.25">
      <c r="A245" s="10">
        <v>43076</v>
      </c>
      <c r="B245" s="64">
        <v>264.07000699999998</v>
      </c>
      <c r="C245" s="64">
        <v>132.16999799999999</v>
      </c>
      <c r="D245" s="64">
        <v>145.16000399999999</v>
      </c>
      <c r="E245" s="64">
        <v>242.570007</v>
      </c>
      <c r="F245" s="64">
        <v>118.489998</v>
      </c>
      <c r="G245" s="64">
        <v>27.84</v>
      </c>
    </row>
    <row r="246" spans="1:7" x14ac:dyDescent="0.25">
      <c r="A246" s="10">
        <v>43077</v>
      </c>
      <c r="B246" s="64">
        <v>265.51001000000002</v>
      </c>
      <c r="C246" s="64">
        <v>132.88999899999999</v>
      </c>
      <c r="D246" s="64">
        <v>145.759995</v>
      </c>
      <c r="E246" s="64">
        <v>243.88999899999999</v>
      </c>
      <c r="F246" s="64">
        <v>118.480003</v>
      </c>
      <c r="G246" s="64">
        <v>28.01</v>
      </c>
    </row>
    <row r="247" spans="1:7" x14ac:dyDescent="0.25">
      <c r="A247" s="10">
        <v>43080</v>
      </c>
      <c r="B247" s="64">
        <v>266.30999800000001</v>
      </c>
      <c r="C247" s="64">
        <v>133.240005</v>
      </c>
      <c r="D247" s="64">
        <v>145.449997</v>
      </c>
      <c r="E247" s="64">
        <v>244.679993</v>
      </c>
      <c r="F247" s="64">
        <v>118.010002</v>
      </c>
      <c r="G247" s="64">
        <v>27.940000999999999</v>
      </c>
    </row>
    <row r="248" spans="1:7" x14ac:dyDescent="0.25">
      <c r="A248" s="10">
        <v>43081</v>
      </c>
      <c r="B248" s="64">
        <v>266.77999899999998</v>
      </c>
      <c r="C248" s="64">
        <v>133.490005</v>
      </c>
      <c r="D248" s="64">
        <v>145.61999499999999</v>
      </c>
      <c r="E248" s="64">
        <v>245.10000600000001</v>
      </c>
      <c r="F248" s="64">
        <v>118.150002</v>
      </c>
      <c r="G248" s="64">
        <v>28.219999000000001</v>
      </c>
    </row>
    <row r="249" spans="1:7" x14ac:dyDescent="0.25">
      <c r="A249" s="10">
        <v>43082</v>
      </c>
      <c r="B249" s="64">
        <v>266.75</v>
      </c>
      <c r="C249" s="64">
        <v>133.509995</v>
      </c>
      <c r="D249" s="64">
        <v>145.96000699999999</v>
      </c>
      <c r="E249" s="64">
        <v>245.03999300000001</v>
      </c>
      <c r="F249" s="64">
        <v>119.16999800000001</v>
      </c>
      <c r="G249" s="64">
        <v>27.870000999999998</v>
      </c>
    </row>
    <row r="250" spans="1:7" x14ac:dyDescent="0.25">
      <c r="A250" s="10">
        <v>43083</v>
      </c>
      <c r="B250" s="64">
        <v>265.66000400000001</v>
      </c>
      <c r="C250" s="64">
        <v>133.199997</v>
      </c>
      <c r="D250" s="64">
        <v>145.029999</v>
      </c>
      <c r="E250" s="64">
        <v>244.070007</v>
      </c>
      <c r="F250" s="64">
        <v>118.93</v>
      </c>
      <c r="G250" s="64">
        <v>27.690000999999999</v>
      </c>
    </row>
    <row r="251" spans="1:7" x14ac:dyDescent="0.25">
      <c r="A251" s="10">
        <v>43084</v>
      </c>
      <c r="B251" s="64">
        <v>266.51001000000002</v>
      </c>
      <c r="C251" s="64">
        <v>134.050003</v>
      </c>
      <c r="D251" s="64">
        <v>146.270004</v>
      </c>
      <c r="E251" s="64">
        <v>246.11999499999999</v>
      </c>
      <c r="F251" s="64">
        <v>119.18</v>
      </c>
      <c r="G251" s="64">
        <v>27.809999000000001</v>
      </c>
    </row>
    <row r="252" spans="1:7" x14ac:dyDescent="0.25">
      <c r="A252" s="10">
        <v>43087</v>
      </c>
      <c r="B252" s="64">
        <v>268.20001200000002</v>
      </c>
      <c r="C252" s="64">
        <v>134.86999499999999</v>
      </c>
      <c r="D252" s="64">
        <v>147.13999899999999</v>
      </c>
      <c r="E252" s="64">
        <v>247.64999399999999</v>
      </c>
      <c r="F252" s="64">
        <v>119.730003</v>
      </c>
      <c r="G252" s="64">
        <v>28.059999000000001</v>
      </c>
    </row>
    <row r="253" spans="1:7" x14ac:dyDescent="0.25">
      <c r="A253" s="10">
        <v>43088</v>
      </c>
      <c r="B253" s="64">
        <v>267.17001299999998</v>
      </c>
      <c r="C253" s="64">
        <v>133.86000100000001</v>
      </c>
      <c r="D253" s="64">
        <v>146.63999899999999</v>
      </c>
      <c r="E253" s="64">
        <v>246.75</v>
      </c>
      <c r="F253" s="64">
        <v>119.82</v>
      </c>
      <c r="G253" s="64">
        <v>27.940000999999999</v>
      </c>
    </row>
    <row r="254" spans="1:7" x14ac:dyDescent="0.25">
      <c r="A254" s="10">
        <v>43089</v>
      </c>
      <c r="B254" s="64">
        <v>267.02999899999998</v>
      </c>
      <c r="C254" s="64">
        <v>133.779999</v>
      </c>
      <c r="D254" s="64">
        <v>146.96000699999999</v>
      </c>
      <c r="E254" s="64">
        <v>246.55999800000001</v>
      </c>
      <c r="F254" s="64">
        <v>120.139999</v>
      </c>
      <c r="G254" s="64">
        <v>27.889999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1"/>
  <sheetViews>
    <sheetView topLeftCell="C6" zoomScale="90" zoomScaleNormal="90" workbookViewId="0">
      <selection activeCell="G58" sqref="G58"/>
    </sheetView>
  </sheetViews>
  <sheetFormatPr defaultRowHeight="15" x14ac:dyDescent="0.25"/>
  <cols>
    <col min="3" max="3" width="12.42578125" customWidth="1"/>
    <col min="5" max="5" width="14" bestFit="1" customWidth="1"/>
    <col min="6" max="6" width="13.5703125" customWidth="1"/>
    <col min="7" max="7" width="14" customWidth="1"/>
    <col min="8" max="8" width="13.28515625" customWidth="1"/>
    <col min="9" max="9" width="12.28515625" customWidth="1"/>
    <col min="10" max="10" width="11.5703125" customWidth="1"/>
    <col min="12" max="12" width="10.42578125" customWidth="1"/>
    <col min="13" max="13" width="11.5703125" customWidth="1"/>
    <col min="14" max="14" width="16.5703125" customWidth="1"/>
    <col min="15" max="15" width="12" customWidth="1"/>
    <col min="16" max="16" width="10.5703125" bestFit="1" customWidth="1"/>
    <col min="17" max="17" width="10" bestFit="1" customWidth="1"/>
    <col min="18" max="18" width="22.140625" bestFit="1" customWidth="1"/>
    <col min="19" max="20" width="10" bestFit="1" customWidth="1"/>
  </cols>
  <sheetData>
    <row r="1" spans="1:23" x14ac:dyDescent="0.25">
      <c r="A1" s="43" t="s">
        <v>49</v>
      </c>
      <c r="B1" s="43">
        <f>COVAR(B4:B11,$P$4:$P$11)/VAR($P$4:$P$11)</f>
        <v>1.3531815986051292</v>
      </c>
      <c r="C1" s="43">
        <f t="shared" ref="C1:K1" si="0">COVAR(C4:C11,$P$4:$P$11)/VAR($P$4:$P$11)</f>
        <v>-0.33484597026944724</v>
      </c>
      <c r="D1" s="43">
        <f t="shared" si="0"/>
        <v>0.57086796670422491</v>
      </c>
      <c r="E1" s="43">
        <f t="shared" si="0"/>
        <v>1.0176092533063421</v>
      </c>
      <c r="F1" s="43">
        <f t="shared" si="0"/>
        <v>0.71983306238876144</v>
      </c>
      <c r="G1" s="43">
        <f t="shared" si="0"/>
        <v>-1.7777979850628691</v>
      </c>
      <c r="H1" s="43">
        <f t="shared" si="0"/>
        <v>1.3801014714050894</v>
      </c>
      <c r="I1" s="43">
        <f t="shared" si="0"/>
        <v>1.4745988393017095</v>
      </c>
      <c r="J1" s="43">
        <f t="shared" si="0"/>
        <v>0.90452352349791143</v>
      </c>
      <c r="K1" s="43">
        <f t="shared" si="0"/>
        <v>0.28734164208433849</v>
      </c>
      <c r="M1">
        <f>COUNT(A4:A11)</f>
        <v>8</v>
      </c>
    </row>
    <row r="2" spans="1:23" ht="15.75" thickBot="1" x14ac:dyDescent="0.3">
      <c r="A2" s="114" t="s">
        <v>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5"/>
      <c r="R2" s="61"/>
      <c r="S2" s="61"/>
      <c r="T2" s="61"/>
    </row>
    <row r="3" spans="1:23" x14ac:dyDescent="0.25">
      <c r="A3" s="1" t="s">
        <v>1</v>
      </c>
      <c r="B3" s="1" t="str">
        <f>P3_data!B2</f>
        <v>ADBE</v>
      </c>
      <c r="C3" s="1" t="str">
        <f>P3_data!C2</f>
        <v>NKE</v>
      </c>
      <c r="D3" s="1" t="str">
        <f>P3_data!D2</f>
        <v>PEG</v>
      </c>
      <c r="E3" s="1" t="str">
        <f>P3_data!E2</f>
        <v>CVA</v>
      </c>
      <c r="F3" s="1" t="str">
        <f>P3_data!F2</f>
        <v>NVO</v>
      </c>
      <c r="G3" s="1" t="str">
        <f>P3_data!G2</f>
        <v>MSG</v>
      </c>
      <c r="H3" s="1" t="str">
        <f>P3_data!H2</f>
        <v>BMW.DE</v>
      </c>
      <c r="I3" s="1" t="str">
        <f>P3_data!I2</f>
        <v>AAXJ</v>
      </c>
      <c r="J3" s="1" t="str">
        <f>P3_data!J2</f>
        <v>IGF</v>
      </c>
      <c r="K3" s="1" t="str">
        <f>P3_data!K2</f>
        <v>PFUAX</v>
      </c>
      <c r="L3" s="17" t="s">
        <v>2</v>
      </c>
      <c r="P3" s="47" t="s">
        <v>57</v>
      </c>
      <c r="S3" s="61"/>
      <c r="T3" s="61"/>
    </row>
    <row r="4" spans="1:23" x14ac:dyDescent="0.25">
      <c r="A4">
        <v>2011</v>
      </c>
      <c r="B4" s="2">
        <f>(P3_data!B4-P3_data!B3)/P3_data!B3</f>
        <v>2.3219814241486069E-2</v>
      </c>
      <c r="C4" s="2">
        <f>(P3_data!C4-P3_data!C3)/P3_data!C3</f>
        <v>0.2938039215686275</v>
      </c>
      <c r="D4" s="2">
        <f>(P3_data!D4-P3_data!D3)/P3_data!D3</f>
        <v>6.0150375939849621E-2</v>
      </c>
      <c r="E4" s="2">
        <f>(P3_data!E4-P3_data!E3)/P3_data!E3</f>
        <v>-3.3142857142857043E-2</v>
      </c>
      <c r="F4" s="2">
        <f>(P3_data!F4-P3_data!F3)/P3_data!F3</f>
        <v>0.67773980424143554</v>
      </c>
      <c r="G4" s="2">
        <f>(P3_data!G4-P3_data!G3)/P3_data!G3</f>
        <v>0.28673464285714284</v>
      </c>
      <c r="H4" s="2">
        <f>(P3_data!H4-P3_data!H3)/P3_data!H3</f>
        <v>0.81136963215018199</v>
      </c>
      <c r="I4" s="2">
        <f>(P3_data!I4-P3_data!I3)/P3_data!I3</f>
        <v>0.18187057806798534</v>
      </c>
      <c r="J4" s="2">
        <f>(P3_data!J4-P3_data!J3)/P3_data!J3</f>
        <v>0.10519912147154507</v>
      </c>
      <c r="K4" s="2">
        <f>(P3_data!K4-P3_data!K3)/P3_data!K3</f>
        <v>3.831041257367393E-2</v>
      </c>
      <c r="L4" s="18">
        <f>AVERAGE(B4:K4)</f>
        <v>0.24452554459690715</v>
      </c>
      <c r="P4" s="47">
        <f>(P3_data!L4-P3_data!L3)/P3_data!L3</f>
        <v>0.19764962331403998</v>
      </c>
      <c r="S4" s="61"/>
      <c r="T4" s="61"/>
    </row>
    <row r="5" spans="1:23" x14ac:dyDescent="0.25">
      <c r="A5">
        <v>2012</v>
      </c>
      <c r="B5" s="2">
        <f>(P3_data!B5-P3_data!B4)/P3_data!B4</f>
        <v>-6.3540090771558186E-2</v>
      </c>
      <c r="C5" s="2">
        <f>(P3_data!C5-P3_data!C4)/P3_data!C4</f>
        <v>0.26079044616876818</v>
      </c>
      <c r="D5" s="2">
        <f>(P3_data!D5-P3_data!D4)/P3_data!D4</f>
        <v>-6.444650015417823E-2</v>
      </c>
      <c r="E5" s="2">
        <f>(P3_data!E5-P3_data!E4)/P3_data!E4</f>
        <v>-0.15543735224586303</v>
      </c>
      <c r="F5" s="2">
        <f>(P3_data!F5-P3_data!F4)/P3_data!F4</f>
        <v>5.3478345862209148E-2</v>
      </c>
      <c r="G5" s="2">
        <f>(P3_data!G5-P3_data!G4)/P3_data!G4</f>
        <v>0.13758929966650663</v>
      </c>
      <c r="H5" s="2">
        <f>(P3_data!H5-P3_data!H4)/P3_data!H4</f>
        <v>0.16601277938613487</v>
      </c>
      <c r="I5" s="2">
        <f>(P3_data!I5-P3_data!I4)/P3_data!I4</f>
        <v>-0.10497235773525575</v>
      </c>
      <c r="J5" s="2">
        <f>(P3_data!J5-P3_data!J4)/P3_data!J4</f>
        <v>-6.1072823167693142E-2</v>
      </c>
      <c r="K5" s="2">
        <f>(P3_data!K5-P3_data!K4)/P3_data!K4</f>
        <v>5.3926206244087067E-2</v>
      </c>
      <c r="L5" s="18">
        <f t="shared" ref="L5:L11" si="1">AVERAGE(B5:K5)</f>
        <v>2.2232795325315753E-2</v>
      </c>
      <c r="P5" s="47">
        <f>(P3_data!L5-P3_data!L4)/P3_data!L4</f>
        <v>2.0441357806586298E-2</v>
      </c>
      <c r="S5" s="61"/>
      <c r="T5" s="61"/>
    </row>
    <row r="6" spans="1:23" x14ac:dyDescent="0.25">
      <c r="A6">
        <v>2013</v>
      </c>
      <c r="B6" s="2">
        <f>(P3_data!B6-P3_data!B5)/P3_data!B5</f>
        <v>0.22229402261712436</v>
      </c>
      <c r="C6" s="2">
        <f>(P3_data!C6-P3_data!C5)/P3_data!C5</f>
        <v>3.9523071046180143E-2</v>
      </c>
      <c r="D6" s="2">
        <f>(P3_data!D6-P3_data!D5)/P3_data!D5</f>
        <v>2.7686222808174024E-2</v>
      </c>
      <c r="E6" s="2">
        <f>(P3_data!E6-P3_data!E5)/P3_data!E5</f>
        <v>0.37998593421973426</v>
      </c>
      <c r="F6" s="2">
        <f>(P3_data!F6-P3_data!F5)/P3_data!F5</f>
        <v>0.54681989427756339</v>
      </c>
      <c r="G6" s="2">
        <f>(P3_data!G6-P3_data!G5)/P3_data!G5</f>
        <v>0.81317525921313161</v>
      </c>
      <c r="H6" s="2">
        <f>(P3_data!H6-P3_data!H5)/P3_data!H5</f>
        <v>0.13396548606767827</v>
      </c>
      <c r="I6" s="2">
        <f>(P3_data!I6-P3_data!I5)/P3_data!I5</f>
        <v>9.7857639874450314E-2</v>
      </c>
      <c r="J6" s="2">
        <f>(P3_data!J6-P3_data!J5)/P3_data!J5</f>
        <v>7.0905301174764096E-2</v>
      </c>
      <c r="K6" s="2">
        <f>(P3_data!K6-P3_data!K5)/P3_data!K5</f>
        <v>-3.7701974865350082E-2</v>
      </c>
      <c r="L6" s="18">
        <f t="shared" si="1"/>
        <v>0.22945108564334502</v>
      </c>
      <c r="P6" s="47">
        <f>(P3_data!L6-P3_data!L5)/P3_data!L5</f>
        <v>0.1414953758270337</v>
      </c>
      <c r="S6" s="61"/>
      <c r="T6" s="61"/>
    </row>
    <row r="7" spans="1:23" x14ac:dyDescent="0.25">
      <c r="A7">
        <v>2014</v>
      </c>
      <c r="B7" s="2">
        <f>(P3_data!B7-P3_data!B6)/P3_data!B6</f>
        <v>0.56463124504361617</v>
      </c>
      <c r="C7" s="2">
        <f>(P3_data!C7-P3_data!C6)/P3_data!C6</f>
        <v>0.34782604995374661</v>
      </c>
      <c r="D7" s="2">
        <f>(P3_data!D7-P3_data!D6)/P3_data!D6</f>
        <v>6.9275176395125204E-2</v>
      </c>
      <c r="E7" s="2">
        <f>(P3_data!E7-P3_data!E6)/P3_data!E6</f>
        <v>-8.72210490477206E-2</v>
      </c>
      <c r="F7" s="2">
        <f>(P3_data!F7-P3_data!F6)/P3_data!F6</f>
        <v>7.5942475615472613E-2</v>
      </c>
      <c r="G7" s="2">
        <f>(P3_data!G7-P3_data!G6)/P3_data!G6</f>
        <v>0.11553246828143009</v>
      </c>
      <c r="H7" s="2">
        <f>(P3_data!H7-P3_data!H6)/P3_data!H6</f>
        <v>8.9952768983067491E-2</v>
      </c>
      <c r="I7" s="2">
        <f>(P3_data!I7-P3_data!I6)/P3_data!I6</f>
        <v>-7.5078566643317954E-2</v>
      </c>
      <c r="J7" s="2">
        <f>(P3_data!J7-P3_data!J6)/P3_data!J6</f>
        <v>5.1436417275962168E-2</v>
      </c>
      <c r="K7" s="2">
        <f>(P3_data!K7-P3_data!K6)/P3_data!K6</f>
        <v>-6.3432835820895664E-2</v>
      </c>
      <c r="L7" s="18">
        <f t="shared" si="1"/>
        <v>0.10888641500364862</v>
      </c>
      <c r="P7" s="47">
        <f>(P3_data!L7-P3_data!L6)/P3_data!L6</f>
        <v>0.18989258722549662</v>
      </c>
      <c r="S7" s="61"/>
      <c r="T7" s="61"/>
    </row>
    <row r="8" spans="1:23" x14ac:dyDescent="0.25">
      <c r="A8">
        <v>2015</v>
      </c>
      <c r="B8" s="2">
        <f>(P3_data!B8-P3_data!B7)/P3_data!B7</f>
        <v>0.18482851833079908</v>
      </c>
      <c r="C8" s="2">
        <f>(P3_data!C8-P3_data!C7)/P3_data!C7</f>
        <v>0.26630065247222107</v>
      </c>
      <c r="D8" s="2">
        <f>(P3_data!D8-P3_data!D7)/P3_data!D7</f>
        <v>0.28014397120575874</v>
      </c>
      <c r="E8" s="2">
        <f>(P3_data!E8-P3_data!E7)/P3_data!E7</f>
        <v>0.13555561111111103</v>
      </c>
      <c r="F8" s="2">
        <f>(P3_data!F8-P3_data!F7)/P3_data!F7</f>
        <v>0.1232670341954643</v>
      </c>
      <c r="G8" s="2">
        <f>(P3_data!G8-P3_data!G7)/P3_data!G7</f>
        <v>0.3053593194099487</v>
      </c>
      <c r="H8" s="2">
        <f>(P3_data!H8-P3_data!H7)/P3_data!H7</f>
        <v>0.279386315268498</v>
      </c>
      <c r="I8" s="2">
        <f>(P3_data!I8-P3_data!I7)/P3_data!I7</f>
        <v>0.10691936349007683</v>
      </c>
      <c r="J8" s="2">
        <f>(P3_data!J8-P3_data!J7)/P3_data!J7</f>
        <v>9.9921935987509841E-2</v>
      </c>
      <c r="K8" s="2">
        <f>(P3_data!K8-P3_data!K7)/P3_data!K7</f>
        <v>-2.3904382470119369E-2</v>
      </c>
      <c r="L8" s="18">
        <f t="shared" si="1"/>
        <v>0.17577783390012686</v>
      </c>
      <c r="P8" s="47">
        <f>(P3_data!L8-P3_data!L7)/P3_data!L7</f>
        <v>0.11915248489623778</v>
      </c>
      <c r="S8" s="61"/>
      <c r="T8" s="61"/>
    </row>
    <row r="9" spans="1:23" x14ac:dyDescent="0.25">
      <c r="A9">
        <v>2016</v>
      </c>
      <c r="B9" s="2">
        <f>(P3_data!B9-P3_data!B8)/P3_data!B8</f>
        <v>0.27092542421217741</v>
      </c>
      <c r="C9" s="2">
        <f>(P3_data!C9-P3_data!C8)/P3_data!C8</f>
        <v>0.34439020054200548</v>
      </c>
      <c r="D9" s="2">
        <f>(P3_data!D9-P3_data!D8)/P3_data!D8</f>
        <v>-3.2333669165885662E-2</v>
      </c>
      <c r="E9" s="2">
        <f>(P3_data!E9-P3_data!E8)/P3_data!E8</f>
        <v>-0.30821921192665297</v>
      </c>
      <c r="F9" s="2">
        <f>(P3_data!F9-P3_data!F8)/P3_data!F8</f>
        <v>0.25381503021061425</v>
      </c>
      <c r="G9" s="2">
        <f>(P3_data!G9-P3_data!G8)/P3_data!G8</f>
        <v>1.0340594323432344</v>
      </c>
      <c r="H9" s="2">
        <f>(P3_data!H9-P3_data!H8)/P3_data!H8</f>
        <v>-0.25860732575227607</v>
      </c>
      <c r="I9" s="2">
        <f>(P3_data!I9-P3_data!I8)/P3_data!I8</f>
        <v>-0.19641414957195924</v>
      </c>
      <c r="J9" s="2">
        <f>(P3_data!J9-P3_data!J8)/P3_data!J8</f>
        <v>-0.15093449254790631</v>
      </c>
      <c r="K9" s="2">
        <f>(P3_data!K9-P3_data!K8)/P3_data!K8</f>
        <v>-8.0612244897959276E-2</v>
      </c>
      <c r="L9" s="18">
        <f t="shared" si="1"/>
        <v>8.7606899344539219E-2</v>
      </c>
      <c r="P9" s="47">
        <f>(P3_data!L9-P3_data!L8)/P3_data!L8</f>
        <v>-2.7443746722759246E-2</v>
      </c>
      <c r="S9" s="61"/>
      <c r="T9" s="61"/>
    </row>
    <row r="10" spans="1:23" x14ac:dyDescent="0.25">
      <c r="A10">
        <v>2017</v>
      </c>
      <c r="B10" s="2">
        <f>(P3_data!B10-P3_data!B9)/P3_data!B9</f>
        <v>0.27207449792438015</v>
      </c>
      <c r="C10" s="2">
        <f>(P3_data!C10-P3_data!C9)/P3_data!C9</f>
        <v>-0.14691172865382129</v>
      </c>
      <c r="D10" s="2">
        <f>(P3_data!D10-P3_data!D9)/P3_data!D9</f>
        <v>7.142859737115248E-2</v>
      </c>
      <c r="E10" s="2">
        <f>(P3_data!E10-P3_data!E9)/P3_data!E9</f>
        <v>0.13861386138613868</v>
      </c>
      <c r="F10" s="2">
        <f>(P3_data!F10-P3_data!F9)/P3_data!F9</f>
        <v>-0.35260428409887745</v>
      </c>
      <c r="G10" s="2">
        <f>(P3_data!G10-P3_data!G9)/P3_data!G9</f>
        <v>0.14012198675854109</v>
      </c>
      <c r="H10" s="2">
        <f>(P3_data!H10-P3_data!H9)/P3_data!H9</f>
        <v>9.7964957058963964E-2</v>
      </c>
      <c r="I10" s="2">
        <f>(P3_data!I10-P3_data!I9)/P3_data!I9</f>
        <v>0.18572868341708537</v>
      </c>
      <c r="J10" s="2">
        <f>(P3_data!J10-P3_data!J9)/P3_data!J9</f>
        <v>0.1067150210842859</v>
      </c>
      <c r="K10" s="2">
        <f>(P3_data!K10-P3_data!K9)/P3_data!K9</f>
        <v>4.5504994450610452E-2</v>
      </c>
      <c r="L10" s="18">
        <f t="shared" si="1"/>
        <v>5.5863658669845925E-2</v>
      </c>
      <c r="P10" s="47">
        <f>(P3_data!L10-P3_data!L9)/P3_data!L9</f>
        <v>0.17453002141245419</v>
      </c>
      <c r="S10" s="61"/>
      <c r="T10" s="61"/>
    </row>
    <row r="11" spans="1:23" x14ac:dyDescent="0.25">
      <c r="A11">
        <v>2018</v>
      </c>
      <c r="B11" s="2">
        <f>(P3_data!B11-P3_data!B10)/P3_data!B10</f>
        <v>0.76186276239195627</v>
      </c>
      <c r="C11" s="2">
        <f>(P3_data!C11-P3_data!C10)/P3_data!C10</f>
        <v>0.2896029947220039</v>
      </c>
      <c r="D11" s="2">
        <f>(P3_data!D11-P3_data!D10)/P3_data!D10</f>
        <v>0.17220336723163843</v>
      </c>
      <c r="E11" s="2">
        <f>(P3_data!E11-P3_data!E10)/P3_data!E10</f>
        <v>1.5527950310559004E-2</v>
      </c>
      <c r="F11" s="2">
        <f>(P3_data!F11-P3_data!F10)/P3_data!F10</f>
        <v>0.53442087555548112</v>
      </c>
      <c r="G11" s="2">
        <f>(P3_data!G11-P3_data!G10)/P3_data!G10</f>
        <v>0.2286673789339943</v>
      </c>
      <c r="H11" s="2">
        <f>(P3_data!H11-P3_data!H10)/P3_data!H10</f>
        <v>9.2669635087789706E-2</v>
      </c>
      <c r="I11" s="2">
        <f>(P3_data!I11-P3_data!I10)/P3_data!I10</f>
        <v>0.38633660327728092</v>
      </c>
      <c r="J11" s="2">
        <f>(P3_data!J11-P3_data!J10)/P3_data!J10</f>
        <v>0.15231618448347972</v>
      </c>
      <c r="K11" s="2">
        <f>(P3_data!K11-P3_data!K10)/P3_data!K10</f>
        <v>0.11040339702760095</v>
      </c>
      <c r="L11" s="18">
        <f t="shared" si="1"/>
        <v>0.27440111490217844</v>
      </c>
      <c r="M11" s="4" t="s">
        <v>32</v>
      </c>
      <c r="N11" s="4" t="s">
        <v>33</v>
      </c>
      <c r="P11" s="47">
        <f>(P3_data!L11-P3_data!L10)/P3_data!L10</f>
        <v>0.23912724904102114</v>
      </c>
      <c r="S11" s="61"/>
      <c r="T11" s="61"/>
    </row>
    <row r="12" spans="1:23" ht="15.75" thickBot="1" x14ac:dyDescent="0.3">
      <c r="A12" s="5" t="s">
        <v>3</v>
      </c>
      <c r="B12" s="6">
        <f>AVERAGE(B4:B11)</f>
        <v>0.27953702424874766</v>
      </c>
      <c r="C12" s="6">
        <f t="shared" ref="C12:K12" si="2">AVERAGE(C4:C11)</f>
        <v>0.21191570097746643</v>
      </c>
      <c r="D12" s="6">
        <f t="shared" si="2"/>
        <v>7.3013442703954323E-2</v>
      </c>
      <c r="E12" s="6">
        <f t="shared" si="2"/>
        <v>1.0707860833056169E-2</v>
      </c>
      <c r="F12" s="6">
        <f t="shared" si="2"/>
        <v>0.23910989698242036</v>
      </c>
      <c r="G12" s="6">
        <f t="shared" si="2"/>
        <v>0.38265497343299121</v>
      </c>
      <c r="H12" s="6">
        <f t="shared" si="2"/>
        <v>0.17658928103125482</v>
      </c>
      <c r="I12" s="6">
        <f t="shared" si="2"/>
        <v>7.2780974272043233E-2</v>
      </c>
      <c r="J12" s="6">
        <f t="shared" si="2"/>
        <v>4.6810833220243417E-2</v>
      </c>
      <c r="K12" s="6">
        <f t="shared" si="2"/>
        <v>5.3116965302060001E-3</v>
      </c>
      <c r="L12" s="19">
        <f>AVERAGE(B12:K12)</f>
        <v>0.14984316842323836</v>
      </c>
      <c r="M12" s="20">
        <f>AVERAGE(L4:L11)</f>
        <v>0.14984316842323836</v>
      </c>
      <c r="N12" s="3">
        <f>_xlfn.STDEV.P(L4:L11)</f>
        <v>8.814535308345274E-2</v>
      </c>
      <c r="P12" s="5">
        <f>AVERAGE(P4:P11)</f>
        <v>0.13185561910001381</v>
      </c>
      <c r="Q12" s="5" t="s">
        <v>61</v>
      </c>
      <c r="S12" s="61"/>
      <c r="T12" s="61"/>
    </row>
    <row r="13" spans="1:23" x14ac:dyDescent="0.25">
      <c r="P13" s="5">
        <f>_xlfn.STDEV.P(P4:P11)</f>
        <v>8.5928144372268339E-2</v>
      </c>
      <c r="Q13" s="5" t="s">
        <v>62</v>
      </c>
      <c r="S13" s="61"/>
      <c r="T13" s="62"/>
    </row>
    <row r="14" spans="1:23" ht="15.75" hidden="1" thickBot="1" x14ac:dyDescent="0.3">
      <c r="N14" s="4" t="s">
        <v>24</v>
      </c>
      <c r="O14" s="4"/>
      <c r="P14" s="4"/>
      <c r="Q14" s="4"/>
      <c r="R14" s="4"/>
    </row>
    <row r="15" spans="1:23" hidden="1" x14ac:dyDescent="0.25">
      <c r="B15" s="1" t="s">
        <v>4</v>
      </c>
      <c r="C15" s="1" t="s">
        <v>6</v>
      </c>
      <c r="D15" s="1" t="s">
        <v>15</v>
      </c>
      <c r="E15" s="1" t="s">
        <v>16</v>
      </c>
      <c r="F15" s="1" t="s">
        <v>18</v>
      </c>
      <c r="G15" s="1" t="s">
        <v>20</v>
      </c>
      <c r="H15" s="1" t="s">
        <v>8</v>
      </c>
      <c r="I15" s="1" t="s">
        <v>22</v>
      </c>
      <c r="J15" s="1" t="s">
        <v>10</v>
      </c>
      <c r="K15" s="1" t="s">
        <v>12</v>
      </c>
      <c r="M15" s="16"/>
      <c r="N15" s="16" t="s">
        <v>4</v>
      </c>
      <c r="O15" s="16" t="s">
        <v>6</v>
      </c>
      <c r="P15" s="16" t="s">
        <v>15</v>
      </c>
      <c r="Q15" s="16" t="s">
        <v>16</v>
      </c>
      <c r="R15" s="16" t="s">
        <v>18</v>
      </c>
      <c r="S15" s="16" t="s">
        <v>20</v>
      </c>
      <c r="T15" s="16" t="s">
        <v>8</v>
      </c>
      <c r="U15" s="16" t="s">
        <v>22</v>
      </c>
      <c r="V15" s="16" t="s">
        <v>10</v>
      </c>
      <c r="W15" s="16" t="s">
        <v>12</v>
      </c>
    </row>
    <row r="16" spans="1:23" hidden="1" x14ac:dyDescent="0.25">
      <c r="A16" s="1" t="s">
        <v>4</v>
      </c>
      <c r="B16">
        <f t="array" ref="B16:K25">MMULT(TRANSPOSE(B4:K11-B12:K12),(B4:K11-B12:K12))/M</f>
        <v>6.3711695335740878E-2</v>
      </c>
      <c r="C16">
        <v>5.5893956696557168E-3</v>
      </c>
      <c r="D16">
        <v>1.0141144854497353E-2</v>
      </c>
      <c r="E16">
        <v>1.4344302833967019E-3</v>
      </c>
      <c r="F16">
        <v>5.602706041821448E-3</v>
      </c>
      <c r="G16">
        <v>-7.8610312701961338E-3</v>
      </c>
      <c r="H16">
        <v>-2.8401763915308527E-2</v>
      </c>
      <c r="I16">
        <v>1.7363784135922846E-2</v>
      </c>
      <c r="J16">
        <v>8.6374647968115361E-3</v>
      </c>
      <c r="K16">
        <v>1.4527925607334931E-3</v>
      </c>
      <c r="M16" s="14" t="s">
        <v>4</v>
      </c>
      <c r="N16" s="14">
        <f>VARP('portfolio scenario testing'!$B$4:$B$11)</f>
        <v>6.3711695335740878E-2</v>
      </c>
      <c r="O16" s="14"/>
      <c r="P16" s="14"/>
      <c r="Q16" s="14"/>
      <c r="R16" s="14"/>
      <c r="S16" s="14"/>
      <c r="T16" s="14"/>
      <c r="U16" s="14"/>
      <c r="V16" s="14"/>
      <c r="W16" s="14"/>
    </row>
    <row r="17" spans="1:23" hidden="1" x14ac:dyDescent="0.25">
      <c r="A17" s="1" t="s">
        <v>6</v>
      </c>
      <c r="B17">
        <v>5.5893956696557168E-3</v>
      </c>
      <c r="C17">
        <v>2.6573114881461211E-2</v>
      </c>
      <c r="D17">
        <v>6.3972710467352211E-4</v>
      </c>
      <c r="E17">
        <v>-2.1207890001077701E-2</v>
      </c>
      <c r="F17">
        <v>2.2816998384696169E-2</v>
      </c>
      <c r="G17">
        <v>3.3499829108701623E-3</v>
      </c>
      <c r="H17">
        <v>2.0835715047996723E-3</v>
      </c>
      <c r="I17">
        <v>-9.2684364976867474E-3</v>
      </c>
      <c r="J17">
        <v>-5.0778907508718368E-3</v>
      </c>
      <c r="K17">
        <v>-2.009929961106072E-3</v>
      </c>
      <c r="M17" s="14" t="s">
        <v>6</v>
      </c>
      <c r="N17" s="14">
        <v>5.5893956696557168E-3</v>
      </c>
      <c r="O17" s="14">
        <f>VARP('portfolio scenario testing'!$C$4:$C$11)</f>
        <v>2.6573114881461225E-2</v>
      </c>
      <c r="P17" s="14"/>
      <c r="Q17" s="14"/>
      <c r="R17" s="14"/>
      <c r="S17" s="14"/>
      <c r="T17" s="14"/>
      <c r="U17" s="14"/>
      <c r="V17" s="14"/>
      <c r="W17" s="14"/>
    </row>
    <row r="18" spans="1:23" hidden="1" x14ac:dyDescent="0.25">
      <c r="A18" s="1" t="s">
        <v>15</v>
      </c>
      <c r="B18">
        <v>1.0141144854497353E-2</v>
      </c>
      <c r="C18">
        <v>6.3972710467352211E-4</v>
      </c>
      <c r="D18">
        <v>1.0621431069363124E-2</v>
      </c>
      <c r="E18">
        <v>8.3454152139383706E-3</v>
      </c>
      <c r="F18">
        <v>1.4028767022418484E-3</v>
      </c>
      <c r="G18">
        <v>-1.0389834768967331E-2</v>
      </c>
      <c r="H18">
        <v>6.8105306814438766E-3</v>
      </c>
      <c r="I18">
        <v>1.1099925595226332E-2</v>
      </c>
      <c r="J18">
        <v>6.896520072195214E-3</v>
      </c>
      <c r="K18">
        <v>1.0575372452723277E-3</v>
      </c>
      <c r="M18" s="14" t="s">
        <v>15</v>
      </c>
      <c r="N18" s="14">
        <v>1.0141144854497353E-2</v>
      </c>
      <c r="O18" s="14">
        <v>6.3972710467352211E-4</v>
      </c>
      <c r="P18" s="14">
        <f>VARP('portfolio scenario testing'!$D$4:$D$11)</f>
        <v>1.0621431069363127E-2</v>
      </c>
      <c r="Q18" s="14"/>
      <c r="R18" s="14"/>
      <c r="S18" s="14"/>
      <c r="T18" s="14"/>
      <c r="U18" s="14"/>
      <c r="V18" s="14"/>
      <c r="W18" s="14"/>
    </row>
    <row r="19" spans="1:23" hidden="1" x14ac:dyDescent="0.25">
      <c r="A19" s="1" t="s">
        <v>16</v>
      </c>
      <c r="B19">
        <v>1.4344302833967019E-3</v>
      </c>
      <c r="C19">
        <v>-2.1207890001077701E-2</v>
      </c>
      <c r="D19">
        <v>8.3454152139383706E-3</v>
      </c>
      <c r="E19">
        <v>3.8646012612410165E-2</v>
      </c>
      <c r="F19">
        <v>5.9754956236930225E-3</v>
      </c>
      <c r="G19">
        <v>-2.3876228392701463E-3</v>
      </c>
      <c r="H19">
        <v>1.3479347821302055E-2</v>
      </c>
      <c r="I19">
        <v>1.9320370508338895E-2</v>
      </c>
      <c r="J19">
        <v>1.2709544366553962E-2</v>
      </c>
      <c r="K19">
        <v>1.3409263394427492E-3</v>
      </c>
      <c r="M19" s="14" t="s">
        <v>16</v>
      </c>
      <c r="N19" s="14">
        <v>1.4344302833967019E-3</v>
      </c>
      <c r="O19" s="14">
        <v>-2.1207890001077701E-2</v>
      </c>
      <c r="P19" s="14">
        <v>8.3454152139383706E-3</v>
      </c>
      <c r="Q19" s="14">
        <f>VARP('portfolio scenario testing'!$E$4:$E$11)</f>
        <v>3.8646012612410165E-2</v>
      </c>
      <c r="R19" s="14"/>
      <c r="S19" s="14"/>
      <c r="T19" s="14"/>
      <c r="U19" s="14"/>
      <c r="V19" s="14"/>
      <c r="W19" s="14"/>
    </row>
    <row r="20" spans="1:23" hidden="1" x14ac:dyDescent="0.25">
      <c r="A20" s="1" t="s">
        <v>18</v>
      </c>
      <c r="B20">
        <v>5.602706041821448E-3</v>
      </c>
      <c r="C20">
        <v>2.2816998384696169E-2</v>
      </c>
      <c r="D20">
        <v>1.4028767022418484E-3</v>
      </c>
      <c r="E20">
        <v>5.9754956236930225E-3</v>
      </c>
      <c r="F20">
        <v>9.9891796763086252E-2</v>
      </c>
      <c r="G20">
        <v>3.7006075167852689E-2</v>
      </c>
      <c r="H20">
        <v>3.5606284409141507E-2</v>
      </c>
      <c r="I20">
        <v>1.6317401221498527E-2</v>
      </c>
      <c r="J20">
        <v>4.8683926866053134E-3</v>
      </c>
      <c r="K20">
        <v>1.6004635068975841E-3</v>
      </c>
      <c r="M20" s="14" t="s">
        <v>18</v>
      </c>
      <c r="N20" s="14">
        <v>5.602706041821448E-3</v>
      </c>
      <c r="O20" s="14">
        <v>2.2816998384696169E-2</v>
      </c>
      <c r="P20" s="14">
        <v>1.4028767022418484E-3</v>
      </c>
      <c r="Q20" s="14">
        <v>5.9754956236930225E-3</v>
      </c>
      <c r="R20" s="14">
        <f>VARP('portfolio scenario testing'!$F$4:$F$11)</f>
        <v>9.9891796763086224E-2</v>
      </c>
      <c r="S20" s="14"/>
      <c r="T20" s="14"/>
      <c r="U20" s="14"/>
      <c r="V20" s="14"/>
      <c r="W20" s="14"/>
    </row>
    <row r="21" spans="1:23" hidden="1" x14ac:dyDescent="0.25">
      <c r="A21" s="1" t="s">
        <v>20</v>
      </c>
      <c r="B21">
        <v>-7.8610312701961338E-3</v>
      </c>
      <c r="C21">
        <v>3.3499829108701623E-3</v>
      </c>
      <c r="D21">
        <v>-1.0389834768967331E-2</v>
      </c>
      <c r="E21">
        <v>-2.3876228392701463E-3</v>
      </c>
      <c r="F21">
        <v>3.7006075167852689E-2</v>
      </c>
      <c r="G21">
        <v>0.10484960745085922</v>
      </c>
      <c r="H21">
        <v>-3.9118430937446318E-2</v>
      </c>
      <c r="I21">
        <v>-2.1285115245544557E-2</v>
      </c>
      <c r="J21">
        <v>-1.671464806800706E-2</v>
      </c>
      <c r="K21">
        <v>-1.1859752890420194E-2</v>
      </c>
      <c r="M21" s="14" t="s">
        <v>20</v>
      </c>
      <c r="N21" s="14">
        <v>-7.8610312701961338E-3</v>
      </c>
      <c r="O21" s="14">
        <v>3.3499829108701623E-3</v>
      </c>
      <c r="P21" s="14">
        <v>-1.0389834768967331E-2</v>
      </c>
      <c r="Q21" s="14">
        <v>-2.3876228392701463E-3</v>
      </c>
      <c r="R21" s="14">
        <v>3.7006075167852689E-2</v>
      </c>
      <c r="S21" s="14">
        <f>VARP('portfolio scenario testing'!$G$4:$G$11)</f>
        <v>0.10484960745085919</v>
      </c>
      <c r="T21" s="14"/>
      <c r="U21" s="14"/>
      <c r="V21" s="14"/>
      <c r="W21" s="14"/>
    </row>
    <row r="22" spans="1:23" hidden="1" x14ac:dyDescent="0.25">
      <c r="A22" s="1" t="s">
        <v>8</v>
      </c>
      <c r="B22">
        <v>-2.8401763915308527E-2</v>
      </c>
      <c r="C22">
        <v>2.0835715047996723E-3</v>
      </c>
      <c r="D22">
        <v>6.8105306814438766E-3</v>
      </c>
      <c r="E22">
        <v>1.3479347821302055E-2</v>
      </c>
      <c r="F22">
        <v>3.5606284409141507E-2</v>
      </c>
      <c r="G22">
        <v>-3.9118430937446318E-2</v>
      </c>
      <c r="H22">
        <v>7.8196029721242358E-2</v>
      </c>
      <c r="I22">
        <v>2.1042166579218043E-2</v>
      </c>
      <c r="J22">
        <v>1.4341361036264473E-2</v>
      </c>
      <c r="K22">
        <v>6.3291262291552538E-3</v>
      </c>
      <c r="M22" s="14" t="s">
        <v>8</v>
      </c>
      <c r="N22" s="14">
        <v>-2.4057650082803389E-3</v>
      </c>
      <c r="O22" s="14">
        <v>-6.2216300574598274E-3</v>
      </c>
      <c r="P22" s="14">
        <v>8.1151183426907483E-3</v>
      </c>
      <c r="Q22" s="14">
        <v>1.7926740240023938E-2</v>
      </c>
      <c r="R22" s="14">
        <v>-8.8800869483345989E-3</v>
      </c>
      <c r="S22" s="14">
        <v>-2.9390075948169961E-2</v>
      </c>
      <c r="T22" s="14">
        <f>VARP('portfolio scenario testing'!$H$4:$H$11)</f>
        <v>7.8196029721242344E-2</v>
      </c>
      <c r="U22" s="14"/>
      <c r="V22" s="14"/>
      <c r="W22" s="14"/>
    </row>
    <row r="23" spans="1:23" hidden="1" x14ac:dyDescent="0.25">
      <c r="A23" s="1" t="s">
        <v>22</v>
      </c>
      <c r="B23">
        <v>1.7363784135922846E-2</v>
      </c>
      <c r="C23">
        <v>-9.2684364976867474E-3</v>
      </c>
      <c r="D23">
        <v>1.1099925595226332E-2</v>
      </c>
      <c r="E23">
        <v>1.9320370508338895E-2</v>
      </c>
      <c r="F23">
        <v>1.6317401221498527E-2</v>
      </c>
      <c r="G23">
        <v>-2.1285115245544557E-2</v>
      </c>
      <c r="H23">
        <v>2.1042166579218043E-2</v>
      </c>
      <c r="I23">
        <v>3.1336729186907761E-2</v>
      </c>
      <c r="J23">
        <v>1.5044943666070187E-2</v>
      </c>
      <c r="K23">
        <v>7.9586340833420616E-3</v>
      </c>
      <c r="M23" s="14" t="s">
        <v>22</v>
      </c>
      <c r="N23" s="14">
        <v>1.7363784135922846E-2</v>
      </c>
      <c r="O23" s="14">
        <v>-9.2684364976867474E-3</v>
      </c>
      <c r="P23" s="14">
        <v>1.1099925595226332E-2</v>
      </c>
      <c r="Q23" s="14">
        <v>1.9320370508338895E-2</v>
      </c>
      <c r="R23" s="14">
        <v>1.6317401221498527E-2</v>
      </c>
      <c r="S23" s="14">
        <v>-2.1285115245544557E-2</v>
      </c>
      <c r="T23" s="14">
        <v>9.9781681026151411E-3</v>
      </c>
      <c r="U23" s="14">
        <f>VARP('portfolio scenario testing'!$I$4:$I$11)</f>
        <v>3.1336729186907754E-2</v>
      </c>
      <c r="V23" s="14"/>
      <c r="W23" s="14"/>
    </row>
    <row r="24" spans="1:23" hidden="1" x14ac:dyDescent="0.25">
      <c r="A24" s="1" t="s">
        <v>10</v>
      </c>
      <c r="B24">
        <v>8.6374647968115361E-3</v>
      </c>
      <c r="C24">
        <v>-5.0778907508718368E-3</v>
      </c>
      <c r="D24">
        <v>6.896520072195214E-3</v>
      </c>
      <c r="E24">
        <v>1.2709544366553962E-2</v>
      </c>
      <c r="F24">
        <v>4.8683926866053134E-3</v>
      </c>
      <c r="G24">
        <v>-1.671464806800706E-2</v>
      </c>
      <c r="H24">
        <v>1.4341361036264473E-2</v>
      </c>
      <c r="I24">
        <v>1.5044943666070187E-2</v>
      </c>
      <c r="J24">
        <v>9.0367386129439464E-3</v>
      </c>
      <c r="K24">
        <v>3.0328119503877276E-3</v>
      </c>
      <c r="M24" s="14" t="s">
        <v>10</v>
      </c>
      <c r="N24" s="14">
        <v>8.6374647968115361E-3</v>
      </c>
      <c r="O24" s="14">
        <v>-5.0778907508718368E-3</v>
      </c>
      <c r="P24" s="14">
        <v>6.896520072195214E-3</v>
      </c>
      <c r="Q24" s="14">
        <v>1.2709544366553962E-2</v>
      </c>
      <c r="R24" s="14">
        <v>4.8683926866053134E-3</v>
      </c>
      <c r="S24" s="14">
        <v>-1.671464806800706E-2</v>
      </c>
      <c r="T24" s="14">
        <v>8.4195508015124515E-3</v>
      </c>
      <c r="U24" s="14">
        <v>1.5044943666070187E-2</v>
      </c>
      <c r="V24" s="14">
        <f>VARP('portfolio scenario testing'!$J$4:$J$11)</f>
        <v>9.0367386129439464E-3</v>
      </c>
      <c r="W24" s="14"/>
    </row>
    <row r="25" spans="1:23" ht="15.75" hidden="1" thickBot="1" x14ac:dyDescent="0.3">
      <c r="A25" s="1" t="s">
        <v>12</v>
      </c>
      <c r="B25">
        <v>1.4527925607334931E-3</v>
      </c>
      <c r="C25">
        <v>-2.009929961106072E-3</v>
      </c>
      <c r="D25">
        <v>1.0575372452723277E-3</v>
      </c>
      <c r="E25">
        <v>1.3409263394427492E-3</v>
      </c>
      <c r="F25">
        <v>1.6004635068975841E-3</v>
      </c>
      <c r="G25">
        <v>-1.1859752890420194E-2</v>
      </c>
      <c r="H25">
        <v>6.3291262291552538E-3</v>
      </c>
      <c r="I25">
        <v>7.9586340833420616E-3</v>
      </c>
      <c r="J25">
        <v>3.0328119503877276E-3</v>
      </c>
      <c r="K25">
        <v>3.8655677705239479E-3</v>
      </c>
      <c r="M25" s="15" t="s">
        <v>12</v>
      </c>
      <c r="N25" s="15">
        <v>1.4527925607334931E-3</v>
      </c>
      <c r="O25" s="15">
        <v>-2.009929961106072E-3</v>
      </c>
      <c r="P25" s="15">
        <v>1.0575372452723277E-3</v>
      </c>
      <c r="Q25" s="15">
        <v>1.3409263394427492E-3</v>
      </c>
      <c r="R25" s="15">
        <v>1.6004635068975841E-3</v>
      </c>
      <c r="S25" s="15">
        <v>-1.1859752890420194E-2</v>
      </c>
      <c r="T25" s="15">
        <v>2.9823568640586894E-3</v>
      </c>
      <c r="U25" s="15">
        <v>7.9586340833420616E-3</v>
      </c>
      <c r="V25" s="15">
        <v>3.0328119503877276E-3</v>
      </c>
      <c r="W25" s="15">
        <f>VARP('portfolio scenario testing'!$K$4:$K$11)</f>
        <v>3.8655677705239492E-3</v>
      </c>
    </row>
    <row r="26" spans="1:23" hidden="1" x14ac:dyDescent="0.25"/>
    <row r="27" spans="1:23" hidden="1" x14ac:dyDescent="0.25">
      <c r="M27" s="118" t="s">
        <v>31</v>
      </c>
      <c r="N27" s="4">
        <f>COVAR(E4:E11,G4:G11)</f>
        <v>-2.3876228392701463E-3</v>
      </c>
      <c r="P27" s="33" t="s">
        <v>40</v>
      </c>
      <c r="Q27" s="4">
        <f>_xlfn.VAR.P(J4:J11)</f>
        <v>9.0367386129439464E-3</v>
      </c>
    </row>
    <row r="28" spans="1:23" ht="16.5" hidden="1" customHeight="1" x14ac:dyDescent="0.25">
      <c r="M28" s="118"/>
      <c r="N28" s="25" t="str">
        <f>IF(N27=Q21,"you got it!","try again")</f>
        <v>you got it!</v>
      </c>
      <c r="P28" s="4"/>
      <c r="Q28" s="25" t="str">
        <f>IF(Q27=V24,"you got it!","try again")</f>
        <v>you got it!</v>
      </c>
    </row>
    <row r="29" spans="1:23" ht="15.75" thickBot="1" x14ac:dyDescent="0.3">
      <c r="D29" s="116" t="s">
        <v>42</v>
      </c>
      <c r="E29" s="116"/>
      <c r="F29" s="116"/>
      <c r="G29" s="116"/>
      <c r="I29" s="117"/>
      <c r="J29" s="117"/>
      <c r="K29" s="117"/>
    </row>
    <row r="30" spans="1:23" x14ac:dyDescent="0.25">
      <c r="A30" s="16"/>
      <c r="B30" s="16" t="s">
        <v>25</v>
      </c>
      <c r="C30" s="16"/>
      <c r="D30" s="31" t="s">
        <v>26</v>
      </c>
      <c r="E30" s="31" t="s">
        <v>27</v>
      </c>
      <c r="F30" s="31" t="s">
        <v>35</v>
      </c>
      <c r="G30" s="32" t="s">
        <v>36</v>
      </c>
      <c r="H30" s="32" t="s">
        <v>39</v>
      </c>
      <c r="I30" s="31" t="s">
        <v>34</v>
      </c>
      <c r="J30" s="32" t="s">
        <v>38</v>
      </c>
      <c r="L30" s="36"/>
      <c r="M30" s="36"/>
      <c r="N30" s="36"/>
      <c r="O30" s="36"/>
    </row>
    <row r="31" spans="1:23" ht="21.75" thickBot="1" x14ac:dyDescent="0.4">
      <c r="A31" s="1" t="s">
        <v>4</v>
      </c>
      <c r="B31" s="11">
        <v>0.1</v>
      </c>
      <c r="D31">
        <v>7.3322873889822116E-2</v>
      </c>
      <c r="E31" s="37">
        <v>0</v>
      </c>
      <c r="F31" s="11">
        <v>0</v>
      </c>
      <c r="G31">
        <v>0.10020602169544052</v>
      </c>
      <c r="H31">
        <v>7.1561435431534329E-2</v>
      </c>
      <c r="I31">
        <v>7.7241699447467699E-2</v>
      </c>
      <c r="J31">
        <v>0.18319088015834953</v>
      </c>
      <c r="L31" s="41" t="s">
        <v>44</v>
      </c>
      <c r="M31" s="48"/>
      <c r="N31" s="42"/>
      <c r="O31" s="36"/>
      <c r="R31" s="45" t="s">
        <v>55</v>
      </c>
      <c r="S31" s="46">
        <v>2.8199999999999999E-2</v>
      </c>
      <c r="T31" s="43" t="s">
        <v>56</v>
      </c>
      <c r="U31" s="43"/>
      <c r="V31" s="43"/>
      <c r="W31" s="43"/>
    </row>
    <row r="32" spans="1:23" x14ac:dyDescent="0.25">
      <c r="A32" s="1" t="s">
        <v>6</v>
      </c>
      <c r="B32" s="11">
        <v>0.1</v>
      </c>
      <c r="D32">
        <v>0.256409212012921</v>
      </c>
      <c r="E32" s="37">
        <v>0.14516350794170135</v>
      </c>
      <c r="F32" s="11">
        <v>0</v>
      </c>
      <c r="G32">
        <v>0.158019052709824</v>
      </c>
      <c r="H32">
        <v>5.6499909479586469E-2</v>
      </c>
      <c r="I32">
        <v>9.8790231649295651E-2</v>
      </c>
      <c r="J32">
        <v>0.10164899721384743</v>
      </c>
      <c r="L32" s="36"/>
      <c r="M32" s="49" t="s">
        <v>58</v>
      </c>
      <c r="N32" s="31" t="s">
        <v>26</v>
      </c>
      <c r="O32" s="31" t="s">
        <v>27</v>
      </c>
      <c r="P32" s="31" t="s">
        <v>35</v>
      </c>
      <c r="Q32" s="32" t="s">
        <v>45</v>
      </c>
      <c r="R32" s="32" t="s">
        <v>46</v>
      </c>
      <c r="S32" s="31" t="s">
        <v>47</v>
      </c>
      <c r="T32" s="32" t="s">
        <v>48</v>
      </c>
    </row>
    <row r="33" spans="1:22" ht="18" x14ac:dyDescent="0.35">
      <c r="A33" s="1" t="s">
        <v>15</v>
      </c>
      <c r="B33" s="11">
        <v>0.1</v>
      </c>
      <c r="D33">
        <v>-0.17415201273151432</v>
      </c>
      <c r="E33" s="37">
        <v>5.2465359244314259E-2</v>
      </c>
      <c r="F33" s="11">
        <v>0</v>
      </c>
      <c r="G33">
        <v>0.11832196096571818</v>
      </c>
      <c r="H33">
        <v>6.6484602812535154E-2</v>
      </c>
      <c r="I33">
        <v>0.14305348095104831</v>
      </c>
      <c r="J33">
        <v>8.186703853902752E-2</v>
      </c>
      <c r="L33" s="44" t="s">
        <v>60</v>
      </c>
      <c r="M33" s="55">
        <f>B43-($S$31+M34*($P$12-$S$31))</f>
        <v>6.3643564393158186E-2</v>
      </c>
      <c r="N33" s="55">
        <f>D43-($S$31+N34*($P$12-$S$31))</f>
        <v>7.9909791960335458E-2</v>
      </c>
      <c r="O33" s="55">
        <f t="shared" ref="O33:T33" si="3">E43-($S$31+O34*($P$12-$S$31))</f>
        <v>3.5217520443668132E-2</v>
      </c>
      <c r="P33" s="55">
        <f t="shared" si="3"/>
        <v>0.53873372420943999</v>
      </c>
      <c r="Q33" s="55">
        <f t="shared" si="3"/>
        <v>7.8836804608087105E-2</v>
      </c>
      <c r="R33" s="55">
        <f t="shared" si="3"/>
        <v>6.9495261969803879E-2</v>
      </c>
      <c r="S33" s="55">
        <f t="shared" si="3"/>
        <v>-9.0740305228247026E-2</v>
      </c>
      <c r="T33" s="55">
        <f t="shared" si="3"/>
        <v>9.6621088055186988E-2</v>
      </c>
      <c r="V33" s="4" t="s">
        <v>41</v>
      </c>
    </row>
    <row r="34" spans="1:22" ht="18" x14ac:dyDescent="0.35">
      <c r="A34" s="1" t="s">
        <v>16</v>
      </c>
      <c r="B34" s="11">
        <v>0.1</v>
      </c>
      <c r="D34">
        <v>0.13370076905638531</v>
      </c>
      <c r="E34" s="37">
        <v>7.1295093102686086E-2</v>
      </c>
      <c r="F34" s="11">
        <v>0</v>
      </c>
      <c r="G34">
        <v>0.10176889978034676</v>
      </c>
      <c r="H34">
        <v>0.10090189767246747</v>
      </c>
      <c r="I34">
        <v>0.16290807128396984</v>
      </c>
      <c r="J34">
        <v>7.2993705469744999E-2</v>
      </c>
      <c r="L34" s="44" t="s">
        <v>59</v>
      </c>
      <c r="M34" s="51">
        <f t="array" ref="M34">MMULT($B$1:$K$1,B31:B40)</f>
        <v>0.55954134019611912</v>
      </c>
      <c r="N34" s="51">
        <f t="array" ref="N34">MMULT($B$1:$K$1,D31:D40)</f>
        <v>-1.5517793350294795E-7</v>
      </c>
      <c r="O34" s="51">
        <f t="array" ref="O34">MMULT($B$1:$K$1,E31:E40)</f>
        <v>0.10718947426448816</v>
      </c>
      <c r="P34" s="51">
        <f t="array" ref="P34">MMULT($B$1:$K$1,F31:F40)</f>
        <v>-1.7777979850628691</v>
      </c>
      <c r="Q34" s="51">
        <f t="array" ref="Q34">MMULT($B$1:$K$1,G31:G40)</f>
        <v>0.32729699771691523</v>
      </c>
      <c r="R34" s="51">
        <f t="array" ref="R34">MMULT($B$1:$K$1,H31:H40)</f>
        <v>0.6811446176612368</v>
      </c>
      <c r="S34" s="51">
        <f t="array" ref="S34">MMULT($B$1:$K$1,I31:I40)</f>
        <v>1.1821867929575551</v>
      </c>
      <c r="T34" s="51">
        <f t="array" ref="T34">MMULT($B$1:$K$1,J31:J40)</f>
        <v>0.53232919183632477</v>
      </c>
      <c r="V34" s="52" t="str">
        <f>IF(P34=G1,"you got it","tryagain")</f>
        <v>you got it</v>
      </c>
    </row>
    <row r="35" spans="1:22" x14ac:dyDescent="0.25">
      <c r="A35" s="1" t="s">
        <v>18</v>
      </c>
      <c r="B35" s="11">
        <v>0.1</v>
      </c>
      <c r="D35">
        <v>-0.16905677985184611</v>
      </c>
      <c r="E35" s="37">
        <v>0</v>
      </c>
      <c r="F35" s="11">
        <v>0</v>
      </c>
      <c r="G35">
        <v>-9.7122280706203393E-2</v>
      </c>
      <c r="H35">
        <v>0.24887983238428985</v>
      </c>
      <c r="I35">
        <v>9.0124396917556165E-2</v>
      </c>
      <c r="J35">
        <v>0.10552189133494913</v>
      </c>
      <c r="L35" s="44" t="s">
        <v>50</v>
      </c>
      <c r="M35" s="51">
        <f>(B43-$S$31)/B45</f>
        <v>1.3800292830873473</v>
      </c>
      <c r="N35" s="51">
        <f>(D43-$S$31)/D45</f>
        <v>433199.60016561992</v>
      </c>
      <c r="O35" s="51">
        <f t="shared" ref="O35:T35" si="4">(E43-$S$31)/E45</f>
        <v>1.3086153622748875</v>
      </c>
      <c r="P35" s="51">
        <f t="shared" si="4"/>
        <v>1.0946560205202907</v>
      </c>
      <c r="Q35" s="51">
        <f t="shared" si="4"/>
        <v>2.2552917721710419</v>
      </c>
      <c r="R35" s="51">
        <f t="shared" si="4"/>
        <v>1.0776863490127622</v>
      </c>
      <c r="S35" s="51">
        <f t="shared" si="4"/>
        <v>0.24298412140018705</v>
      </c>
      <c r="T35" s="51">
        <f t="shared" si="4"/>
        <v>1.6230009053253782</v>
      </c>
    </row>
    <row r="36" spans="1:22" x14ac:dyDescent="0.25">
      <c r="A36" s="1" t="s">
        <v>20</v>
      </c>
      <c r="B36" s="11">
        <v>0.1</v>
      </c>
      <c r="D36">
        <v>0.15536474676304443</v>
      </c>
      <c r="E36" s="37">
        <v>8.8782784601457221E-2</v>
      </c>
      <c r="F36" s="11">
        <v>1</v>
      </c>
      <c r="G36">
        <v>0.15929466460327035</v>
      </c>
      <c r="H36">
        <v>9.0075447917193741E-2</v>
      </c>
      <c r="I36">
        <v>-0.14132292298728727</v>
      </c>
      <c r="J36">
        <v>0.1259650541432637</v>
      </c>
      <c r="L36" s="44" t="s">
        <v>51</v>
      </c>
      <c r="M36" s="51">
        <f>(B43-$S$31)/M34</f>
        <v>0.21739800026321995</v>
      </c>
      <c r="N36" s="51">
        <f>(D43-$S$31)/N34</f>
        <v>-514955.79346500721</v>
      </c>
      <c r="O36" s="51">
        <f t="shared" ref="O36:S36" si="5">(E43-$S$31)/O34</f>
        <v>0.43220952502523097</v>
      </c>
      <c r="P36" s="51">
        <f t="shared" si="5"/>
        <v>-0.19937865629904877</v>
      </c>
      <c r="Q36" s="51">
        <f t="shared" si="5"/>
        <v>0.34452799238183168</v>
      </c>
      <c r="R36" s="51">
        <f t="shared" si="5"/>
        <v>0.20568279536754608</v>
      </c>
      <c r="S36" s="51">
        <f t="shared" si="5"/>
        <v>2.6899301258536339E-2</v>
      </c>
      <c r="T36" s="51">
        <f>(J43-$S$31)/T34</f>
        <v>0.28516189291881855</v>
      </c>
    </row>
    <row r="37" spans="1:22" ht="17.25" x14ac:dyDescent="0.25">
      <c r="A37" s="1" t="s">
        <v>8</v>
      </c>
      <c r="B37" s="11">
        <v>0.1</v>
      </c>
      <c r="D37">
        <v>0.11380998959773607</v>
      </c>
      <c r="E37" s="37">
        <v>0</v>
      </c>
      <c r="F37" s="11">
        <v>0</v>
      </c>
      <c r="G37">
        <v>0.11054129462833348</v>
      </c>
      <c r="H37">
        <v>0.13532610110118326</v>
      </c>
      <c r="I37">
        <v>0.11004751396624468</v>
      </c>
      <c r="J37">
        <v>9.6617931636680504E-2</v>
      </c>
      <c r="L37" s="44" t="s">
        <v>54</v>
      </c>
      <c r="M37" s="55">
        <f>(B43-$S$31)*($P$13/B45)-($P$12-$S$31)</f>
        <v>1.4927736375073733E-2</v>
      </c>
      <c r="N37" s="55">
        <f>(D43-$S$31)*($P$13/D45)-($P$12-$S$31)</f>
        <v>37223.934129421206</v>
      </c>
      <c r="O37" s="55">
        <f t="shared" ref="O37:T37" si="6">(E43-$S$31)*($P$13/E45)-($P$12-$S$31)</f>
        <v>8.7912706773109611E-3</v>
      </c>
      <c r="P37" s="55">
        <f t="shared" si="6"/>
        <v>-9.593858530773533E-3</v>
      </c>
      <c r="Q37" s="55">
        <f t="shared" si="6"/>
        <v>9.0137417900688382E-2</v>
      </c>
      <c r="R37" s="55">
        <f t="shared" si="6"/>
        <v>-1.1052030914022418E-2</v>
      </c>
      <c r="S37" s="55">
        <f t="shared" si="6"/>
        <v>-8.2776444436169758E-2</v>
      </c>
      <c r="T37" s="55">
        <f t="shared" si="6"/>
        <v>3.5805837009107527E-2</v>
      </c>
    </row>
    <row r="38" spans="1:22" x14ac:dyDescent="0.25">
      <c r="A38" s="1" t="s">
        <v>22</v>
      </c>
      <c r="B38" s="11">
        <v>0.1</v>
      </c>
      <c r="D38">
        <v>-9.358921617726744E-2</v>
      </c>
      <c r="E38" s="37">
        <v>0</v>
      </c>
      <c r="F38" s="11">
        <v>0</v>
      </c>
      <c r="G38">
        <v>8.5321311784098006E-2</v>
      </c>
      <c r="H38">
        <v>0.12370408335710693</v>
      </c>
      <c r="I38">
        <v>0.1431275597650446</v>
      </c>
      <c r="J38">
        <v>8.1833932286939332E-2</v>
      </c>
      <c r="L38" s="44" t="s">
        <v>52</v>
      </c>
      <c r="M38" s="50">
        <f>(B43-$P$12)/B48</f>
        <v>0.22266958145426699</v>
      </c>
      <c r="N38" s="50">
        <f>(D43-$P$12)/D48</f>
        <v>-0.25849736020399305</v>
      </c>
      <c r="O38" s="50">
        <f t="shared" ref="O38:T38" si="7">(E43-$P$12)/E48</f>
        <v>-0.64896324845006959</v>
      </c>
      <c r="P38" s="50">
        <f t="shared" si="7"/>
        <v>0.62204839969717851</v>
      </c>
      <c r="Q38" s="50">
        <f t="shared" si="7"/>
        <v>0.12902161270557053</v>
      </c>
      <c r="R38" s="50">
        <f t="shared" si="7"/>
        <v>0.30145843382818022</v>
      </c>
      <c r="S38" s="50">
        <f t="shared" si="7"/>
        <v>-0.99540133623328586</v>
      </c>
      <c r="T38" s="50">
        <f t="shared" si="7"/>
        <v>0.53268676443413687</v>
      </c>
    </row>
    <row r="39" spans="1:22" x14ac:dyDescent="0.25">
      <c r="A39" s="1" t="s">
        <v>10</v>
      </c>
      <c r="B39" s="11">
        <v>0.1</v>
      </c>
      <c r="D39">
        <v>0.20495532971180644</v>
      </c>
      <c r="E39" s="37">
        <v>4.3059928147957255E-2</v>
      </c>
      <c r="F39" s="11">
        <v>0</v>
      </c>
      <c r="G39">
        <v>0.11743734013435052</v>
      </c>
      <c r="H39">
        <v>7.0936064204735721E-2</v>
      </c>
      <c r="I39">
        <v>0.15140332928237948</v>
      </c>
      <c r="J39">
        <v>7.8135362662499569E-2</v>
      </c>
      <c r="K39" s="39"/>
      <c r="L39" s="57" t="s">
        <v>53</v>
      </c>
      <c r="M39" s="53"/>
      <c r="N39" s="53"/>
      <c r="O39" s="53"/>
      <c r="P39" s="53"/>
      <c r="Q39" s="53"/>
      <c r="R39" s="53"/>
      <c r="S39" s="53"/>
      <c r="T39" s="53"/>
    </row>
    <row r="40" spans="1:22" ht="15.75" thickBot="1" x14ac:dyDescent="0.3">
      <c r="A40" s="1" t="s">
        <v>12</v>
      </c>
      <c r="B40" s="27">
        <v>0.1</v>
      </c>
      <c r="D40" s="28">
        <v>0.49923508772891262</v>
      </c>
      <c r="E40" s="38">
        <v>0.59923332696188392</v>
      </c>
      <c r="F40" s="27">
        <v>0</v>
      </c>
      <c r="G40" s="28">
        <v>0.1462117344048216</v>
      </c>
      <c r="H40" s="28">
        <v>3.5630625639367142E-2</v>
      </c>
      <c r="I40" s="28">
        <v>0.16462763972428071</v>
      </c>
      <c r="J40" s="28">
        <v>7.2225206554698371E-2</v>
      </c>
      <c r="L40" s="36"/>
      <c r="M40" s="36"/>
      <c r="N40" s="36"/>
      <c r="O40" s="36"/>
    </row>
    <row r="41" spans="1:22" x14ac:dyDescent="0.25">
      <c r="A41" t="s">
        <v>28</v>
      </c>
      <c r="B41">
        <f>SUM(B31:B40)</f>
        <v>0.99999999999999989</v>
      </c>
      <c r="D41">
        <f t="shared" ref="D41:J41" si="8">SUM(D31:D40)</f>
        <v>1</v>
      </c>
      <c r="E41">
        <f t="shared" si="8"/>
        <v>1</v>
      </c>
      <c r="F41" s="12">
        <f t="shared" si="8"/>
        <v>1</v>
      </c>
      <c r="G41">
        <f t="shared" si="8"/>
        <v>1</v>
      </c>
      <c r="H41" s="12">
        <f t="shared" si="8"/>
        <v>1</v>
      </c>
      <c r="I41" s="12">
        <f t="shared" si="8"/>
        <v>1.0000009999999999</v>
      </c>
      <c r="J41">
        <f t="shared" si="8"/>
        <v>1</v>
      </c>
      <c r="L41" s="56" t="s">
        <v>65</v>
      </c>
      <c r="M41" s="36"/>
      <c r="N41" s="36"/>
      <c r="O41" s="36"/>
    </row>
    <row r="42" spans="1:22" x14ac:dyDescent="0.25">
      <c r="L42" s="54" t="s">
        <v>64</v>
      </c>
      <c r="M42" s="54"/>
      <c r="N42" s="54"/>
      <c r="O42" s="54"/>
      <c r="Q42" s="102"/>
    </row>
    <row r="43" spans="1:22" x14ac:dyDescent="0.25">
      <c r="A43" s="24" t="s">
        <v>29</v>
      </c>
      <c r="B43" s="30">
        <f t="array" ref="B43">SUM(TRANSPOSE(B31:B40)*$B$12:$K$12)</f>
        <v>0.14984316842323836</v>
      </c>
      <c r="C43" s="30"/>
      <c r="D43" s="30">
        <f t="array" ref="D43">SUM(TRANSPOSE(D31:D40)*$B$12:$K$12)</f>
        <v>0.10810977587527069</v>
      </c>
      <c r="E43" s="30">
        <f t="array" ref="E43">SUM(TRANSPOSE(E31:E40)*$B$12:$K$12)</f>
        <v>7.4528311759558652E-2</v>
      </c>
      <c r="F43" s="30">
        <f t="array" ref="F43">SUM(TRANSPOSE(F31:F40)*$B$12:$K$12)</f>
        <v>0.38265497343299121</v>
      </c>
      <c r="G43" s="30">
        <f t="array" ref="G43">SUM(TRANSPOSE(G31:G40)*$B$12:$K$12)</f>
        <v>0.14096297753600975</v>
      </c>
      <c r="H43" s="30">
        <f t="array" ref="H43">SUM(TRANSPOSE(H31:H40)*$B$12:$K$12)</f>
        <v>0.16829972901012158</v>
      </c>
      <c r="I43" s="30">
        <f t="array" ref="I43">SUM(TRANSPOSE(I31:I40)*$B$12:$K$12)</f>
        <v>5.9999998687628196E-2</v>
      </c>
      <c r="J43" s="30">
        <f t="array" ref="J43">SUM(TRANSPOSE(J31:J40)*$B$12:$K$12)</f>
        <v>0.17999999999999125</v>
      </c>
      <c r="L43" s="54"/>
      <c r="M43" s="54"/>
      <c r="N43" s="54"/>
      <c r="O43" s="54"/>
      <c r="Q43" s="102" t="s">
        <v>167</v>
      </c>
    </row>
    <row r="44" spans="1:22" x14ac:dyDescent="0.25">
      <c r="A44" s="24"/>
      <c r="B44" s="25" t="str">
        <f>IF(B43=M12,"you got it!","try again")</f>
        <v>you got it!</v>
      </c>
      <c r="C44" s="25"/>
      <c r="D44" s="30"/>
      <c r="E44" s="30"/>
      <c r="F44" s="30"/>
      <c r="G44" s="30"/>
      <c r="H44" s="30"/>
      <c r="I44" s="30"/>
      <c r="J44" s="30"/>
      <c r="L44" s="54"/>
      <c r="M44" s="54" t="s">
        <v>37</v>
      </c>
      <c r="N44" s="54"/>
      <c r="O44" s="54"/>
      <c r="Q44" s="102" t="s">
        <v>168</v>
      </c>
    </row>
    <row r="45" spans="1:22" x14ac:dyDescent="0.25">
      <c r="A45" s="21" t="s">
        <v>30</v>
      </c>
      <c r="B45" s="29">
        <f t="array" ref="B45">SQRT(MMULT(MMULT(TRANSPOSE(B31:B40),Q),B31:B40))</f>
        <v>8.8145353083452727E-2</v>
      </c>
      <c r="C45" s="22"/>
      <c r="D45" s="29">
        <f t="array" ref="D45">SQRT(MMULT(MMULT(TRANSPOSE(D31:D40),Q),D31:D40))</f>
        <v>1.844641034865216E-7</v>
      </c>
      <c r="E45" s="29">
        <f t="array" ref="E45">SQRT(MMULT(MMULT(TRANSPOSE(E31:E40),Q),E31:E40))</f>
        <v>3.5402543096408286E-2</v>
      </c>
      <c r="F45" s="29">
        <f t="array" ref="F45">SQRT(MMULT(MMULT(TRANSPOSE(F31:F40),Q),F31:F40))</f>
        <v>0.32380489102368298</v>
      </c>
      <c r="G45" s="29">
        <f t="array" ref="G45">SQRT(MMULT(MMULT(TRANSPOSE(G31:G40),Q),G31:G40))</f>
        <v>4.9999285647842902E-2</v>
      </c>
      <c r="H45" s="29">
        <f t="array" ref="H45">SQRT(MMULT(MMULT(TRANSPOSE(H31:H40),Q),H31:H40))</f>
        <v>0.13000046733306306</v>
      </c>
      <c r="I45" s="29">
        <f t="array" ref="I45">SQRT(MMULT(MMULT(TRANSPOSE(I31:I40),Q),I31:I40))</f>
        <v>0.13087274388294132</v>
      </c>
      <c r="J45" s="29">
        <f t="array" ref="J45">SQRT(MMULT(MMULT(TRANSPOSE(J31:J40),Q),J31:J40))</f>
        <v>9.3530446903576106E-2</v>
      </c>
      <c r="L45" s="54"/>
      <c r="M45" s="54"/>
      <c r="N45" s="54"/>
      <c r="O45" s="54"/>
      <c r="Q45" s="102" t="s">
        <v>169</v>
      </c>
    </row>
    <row r="46" spans="1:22" x14ac:dyDescent="0.25">
      <c r="B46" s="23" t="str">
        <f>IF(B45=N12,"you got it!","try again")</f>
        <v>you got it!</v>
      </c>
      <c r="N46" s="39"/>
      <c r="R46" s="103" t="s">
        <v>181</v>
      </c>
    </row>
    <row r="47" spans="1:22" x14ac:dyDescent="0.25">
      <c r="N47" s="39"/>
      <c r="Q47" s="103" t="s">
        <v>179</v>
      </c>
    </row>
    <row r="48" spans="1:22" ht="18" x14ac:dyDescent="0.35">
      <c r="A48" s="58" t="s">
        <v>63</v>
      </c>
      <c r="B48" s="59">
        <f t="array" ref="B48">STDEV(L4:L11-P4:P11)</f>
        <v>8.07813496830007E-2</v>
      </c>
      <c r="C48" s="59"/>
      <c r="D48" s="59">
        <v>9.1861066612069456E-2</v>
      </c>
      <c r="E48" s="59">
        <v>8.8336754781370097E-2</v>
      </c>
      <c r="F48" s="60">
        <v>0.40318302314589971</v>
      </c>
      <c r="G48" s="59">
        <v>7.0587851484844547E-2</v>
      </c>
      <c r="H48" s="59">
        <v>0.12089265325009789</v>
      </c>
      <c r="I48" s="59">
        <v>7.2187586852450497E-2</v>
      </c>
      <c r="J48" s="59">
        <v>9.0380283713488371E-2</v>
      </c>
      <c r="N48" s="39"/>
      <c r="Q48" s="103" t="s">
        <v>180</v>
      </c>
    </row>
    <row r="49" spans="1:14" x14ac:dyDescent="0.25">
      <c r="N49" s="39"/>
    </row>
    <row r="50" spans="1:14" x14ac:dyDescent="0.25">
      <c r="N50" s="39"/>
    </row>
    <row r="51" spans="1:14" x14ac:dyDescent="0.25">
      <c r="A51" s="61"/>
    </row>
    <row r="52" spans="1:14" ht="18.75" x14ac:dyDescent="0.3">
      <c r="B52" s="63">
        <f t="array" ref="B52">(MMULT(B4:K4,$J$31:$J$40))-P4</f>
        <v>5.0871742071246812E-2</v>
      </c>
      <c r="E52" s="69" t="s">
        <v>104</v>
      </c>
    </row>
    <row r="53" spans="1:14" x14ac:dyDescent="0.25">
      <c r="B53" s="63">
        <f t="array" ref="B53">(MMULT(B5:K5,$J$31:$J$40))-P5</f>
        <v>7.3527464901463543E-3</v>
      </c>
    </row>
    <row r="54" spans="1:14" x14ac:dyDescent="0.25">
      <c r="B54" s="63">
        <f t="array" ref="B54">(MMULT(B6:K6,$J$31:$J$40))-P6</f>
        <v>0.1171493699716224</v>
      </c>
    </row>
    <row r="55" spans="1:14" x14ac:dyDescent="0.25">
      <c r="B55" s="63">
        <f t="array" ref="B55">(MMULT(B7:K7,$J$31:$J$40))-P7</f>
        <v>-2.7245080451986703E-2</v>
      </c>
    </row>
    <row r="56" spans="1:14" x14ac:dyDescent="0.25">
      <c r="B56" s="63">
        <f t="array" ref="B56">(MMULT(B8:K8,$J$31:$J$40))-P8</f>
        <v>6.7901143371614542E-2</v>
      </c>
    </row>
    <row r="57" spans="1:14" x14ac:dyDescent="0.25">
      <c r="B57" s="63">
        <f t="array" ref="B57">(MMULT(B9:K9,$J$31:$J$40))-P9</f>
        <v>0.18529999799250879</v>
      </c>
    </row>
    <row r="58" spans="1:14" x14ac:dyDescent="0.25">
      <c r="B58" s="63">
        <f t="array" ref="B58">(MMULT(B10:K10,$J$31:$J$40))-P10</f>
        <v>-0.10692439023822882</v>
      </c>
    </row>
    <row r="59" spans="1:14" x14ac:dyDescent="0.25">
      <c r="B59" s="63">
        <f t="array" ref="B59">(MMULT(B11:K11,$J$31:$J$40))-P11</f>
        <v>9.0749517992896017E-2</v>
      </c>
    </row>
    <row r="60" spans="1:14" x14ac:dyDescent="0.25">
      <c r="B60" s="63"/>
    </row>
    <row r="61" spans="1:14" x14ac:dyDescent="0.25">
      <c r="B61" s="63">
        <f>STDEV(B52:B59)</f>
        <v>9.0380283713488371E-2</v>
      </c>
    </row>
  </sheetData>
  <mergeCells count="4">
    <mergeCell ref="A2:L2"/>
    <mergeCell ref="D29:G29"/>
    <mergeCell ref="I29:K29"/>
    <mergeCell ref="M27:M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3"/>
  <sheetViews>
    <sheetView workbookViewId="0">
      <selection activeCell="G23" sqref="G23"/>
    </sheetView>
  </sheetViews>
  <sheetFormatPr defaultRowHeight="15" x14ac:dyDescent="0.25"/>
  <cols>
    <col min="2" max="2" width="13" customWidth="1"/>
    <col min="3" max="7" width="12.140625" customWidth="1"/>
    <col min="8" max="8" width="14" customWidth="1"/>
    <col min="9" max="9" width="11.5703125" customWidth="1"/>
    <col min="10" max="10" width="13.140625" customWidth="1"/>
    <col min="11" max="11" width="14.140625" customWidth="1"/>
  </cols>
  <sheetData>
    <row r="1" spans="1:20" ht="47.25" customHeight="1" x14ac:dyDescent="0.25">
      <c r="B1" t="s">
        <v>5</v>
      </c>
      <c r="C1" t="s">
        <v>7</v>
      </c>
      <c r="D1" t="s">
        <v>14</v>
      </c>
      <c r="E1" s="9" t="s">
        <v>17</v>
      </c>
      <c r="F1" s="9" t="s">
        <v>19</v>
      </c>
      <c r="G1" s="9" t="s">
        <v>21</v>
      </c>
      <c r="H1" t="s">
        <v>9</v>
      </c>
      <c r="I1" s="9" t="s">
        <v>23</v>
      </c>
      <c r="J1" s="8" t="s">
        <v>11</v>
      </c>
      <c r="K1" s="8" t="s">
        <v>13</v>
      </c>
    </row>
    <row r="2" spans="1:20" x14ac:dyDescent="0.25">
      <c r="B2" s="26" t="s">
        <v>4</v>
      </c>
      <c r="C2" s="26" t="s">
        <v>6</v>
      </c>
      <c r="D2" s="26" t="s">
        <v>15</v>
      </c>
      <c r="E2" s="26" t="s">
        <v>16</v>
      </c>
      <c r="F2" s="26" t="s">
        <v>18</v>
      </c>
      <c r="G2" s="26" t="s">
        <v>20</v>
      </c>
      <c r="H2" s="26" t="s">
        <v>8</v>
      </c>
      <c r="I2" s="26" t="s">
        <v>22</v>
      </c>
      <c r="J2" s="26" t="s">
        <v>10</v>
      </c>
      <c r="K2" s="26" t="s">
        <v>12</v>
      </c>
      <c r="L2" s="26" t="s">
        <v>57</v>
      </c>
    </row>
    <row r="3" spans="1:20" x14ac:dyDescent="0.25">
      <c r="A3" s="10">
        <v>40179</v>
      </c>
      <c r="B3">
        <v>32.299999999999997</v>
      </c>
      <c r="C3" s="11">
        <v>15.9375</v>
      </c>
      <c r="D3" s="11">
        <v>30.59</v>
      </c>
      <c r="E3" s="11">
        <v>17.5</v>
      </c>
      <c r="F3" s="11">
        <v>13.486000000000001</v>
      </c>
      <c r="G3" s="11">
        <v>19.600000000000001</v>
      </c>
      <c r="H3" s="35">
        <v>30.959999</v>
      </c>
      <c r="I3" s="11">
        <v>52.07</v>
      </c>
      <c r="J3" s="11">
        <v>32.889999000000003</v>
      </c>
      <c r="K3">
        <v>10.18</v>
      </c>
      <c r="L3" s="39">
        <v>1073.869995</v>
      </c>
    </row>
    <row r="4" spans="1:20" x14ac:dyDescent="0.25">
      <c r="A4" s="10">
        <v>40544</v>
      </c>
      <c r="B4">
        <v>33.049999999999997</v>
      </c>
      <c r="C4" s="11">
        <v>20.62</v>
      </c>
      <c r="D4" s="11">
        <v>32.43</v>
      </c>
      <c r="E4" s="11">
        <v>16.920000000000002</v>
      </c>
      <c r="F4" s="11">
        <v>22.625999</v>
      </c>
      <c r="G4" s="11">
        <v>25.219999000000001</v>
      </c>
      <c r="H4" s="35">
        <v>56.080002</v>
      </c>
      <c r="I4" s="11">
        <v>61.540000999999997</v>
      </c>
      <c r="J4" s="11">
        <v>36.349997999999999</v>
      </c>
      <c r="K4">
        <v>10.57</v>
      </c>
      <c r="L4" s="39">
        <v>1286.119995</v>
      </c>
    </row>
    <row r="5" spans="1:20" x14ac:dyDescent="0.25">
      <c r="A5" s="10">
        <v>40909</v>
      </c>
      <c r="B5">
        <v>30.95</v>
      </c>
      <c r="C5" s="11">
        <v>25.997499000000001</v>
      </c>
      <c r="D5" s="11">
        <v>30.34</v>
      </c>
      <c r="E5" s="11">
        <v>14.29</v>
      </c>
      <c r="F5" s="11">
        <v>23.835999999999999</v>
      </c>
      <c r="G5" s="11">
        <v>28.690000999999999</v>
      </c>
      <c r="H5" s="35">
        <v>65.389999000000003</v>
      </c>
      <c r="I5" s="11">
        <v>55.080002</v>
      </c>
      <c r="J5" s="11">
        <v>34.130001</v>
      </c>
      <c r="K5">
        <v>11.14</v>
      </c>
      <c r="L5" s="39">
        <v>1312.410034</v>
      </c>
    </row>
    <row r="6" spans="1:20" x14ac:dyDescent="0.25">
      <c r="A6" s="10">
        <v>41275</v>
      </c>
      <c r="B6">
        <v>37.83</v>
      </c>
      <c r="C6" s="11">
        <v>27.024999999999999</v>
      </c>
      <c r="D6" s="11">
        <v>31.18</v>
      </c>
      <c r="E6" s="11">
        <v>19.719999000000001</v>
      </c>
      <c r="F6" s="11">
        <v>36.869999</v>
      </c>
      <c r="G6" s="11">
        <v>52.02</v>
      </c>
      <c r="H6" s="35">
        <v>74.150002000000001</v>
      </c>
      <c r="I6" s="11">
        <v>60.470001000000003</v>
      </c>
      <c r="J6" s="11">
        <v>36.549999</v>
      </c>
      <c r="K6">
        <v>10.72</v>
      </c>
      <c r="L6" s="39">
        <v>1498.1099850000001</v>
      </c>
    </row>
    <row r="7" spans="1:20" x14ac:dyDescent="0.25">
      <c r="A7" s="10">
        <v>41640</v>
      </c>
      <c r="B7">
        <v>59.19</v>
      </c>
      <c r="C7" s="11">
        <v>36.424999</v>
      </c>
      <c r="D7" s="11">
        <v>33.340000000000003</v>
      </c>
      <c r="E7" s="11">
        <v>18</v>
      </c>
      <c r="F7" s="11">
        <v>39.669998</v>
      </c>
      <c r="G7" s="11">
        <v>58.029998999999997</v>
      </c>
      <c r="H7" s="35">
        <v>80.819999999999993</v>
      </c>
      <c r="I7" s="11">
        <v>55.93</v>
      </c>
      <c r="J7" s="11">
        <v>38.43</v>
      </c>
      <c r="K7">
        <v>10.039999999999999</v>
      </c>
      <c r="L7" s="39">
        <v>1782.589966</v>
      </c>
    </row>
    <row r="8" spans="1:20" x14ac:dyDescent="0.25">
      <c r="A8" s="10">
        <v>42005</v>
      </c>
      <c r="B8">
        <v>70.13</v>
      </c>
      <c r="C8" s="11">
        <v>46.125</v>
      </c>
      <c r="D8" s="11">
        <v>42.68</v>
      </c>
      <c r="E8" s="11">
        <v>20.440000999999999</v>
      </c>
      <c r="F8" s="11">
        <v>44.560001</v>
      </c>
      <c r="G8" s="11">
        <v>75.75</v>
      </c>
      <c r="H8" s="35">
        <v>103.400002</v>
      </c>
      <c r="I8" s="11">
        <v>61.91</v>
      </c>
      <c r="J8" s="11">
        <v>42.27</v>
      </c>
      <c r="K8">
        <v>9.8000000000000007</v>
      </c>
      <c r="L8" s="39">
        <v>1994.98999</v>
      </c>
    </row>
    <row r="9" spans="1:20" x14ac:dyDescent="0.25">
      <c r="A9" s="10">
        <v>42370</v>
      </c>
      <c r="B9">
        <v>89.13</v>
      </c>
      <c r="C9" s="11">
        <v>62.009998000000003</v>
      </c>
      <c r="D9" s="11">
        <v>41.299999</v>
      </c>
      <c r="E9" s="11">
        <v>14.14</v>
      </c>
      <c r="F9" s="11">
        <v>55.869999</v>
      </c>
      <c r="G9" s="11">
        <v>154.08000200000001</v>
      </c>
      <c r="H9" s="35">
        <v>76.660004000000001</v>
      </c>
      <c r="I9" s="11">
        <v>49.75</v>
      </c>
      <c r="J9" s="11">
        <v>35.889999000000003</v>
      </c>
      <c r="K9">
        <v>9.01</v>
      </c>
      <c r="L9" s="39">
        <v>1940.23999</v>
      </c>
    </row>
    <row r="10" spans="1:20" x14ac:dyDescent="0.25">
      <c r="A10" s="10">
        <v>42736</v>
      </c>
      <c r="B10">
        <v>113.38</v>
      </c>
      <c r="C10" s="11">
        <v>52.900002000000001</v>
      </c>
      <c r="D10" s="11">
        <v>44.25</v>
      </c>
      <c r="E10" s="11">
        <v>16.100000000000001</v>
      </c>
      <c r="F10" s="11">
        <v>36.169998</v>
      </c>
      <c r="G10" s="11">
        <v>175.66999799999999</v>
      </c>
      <c r="H10" s="35">
        <v>84.169998000000007</v>
      </c>
      <c r="I10" s="11">
        <v>58.990001999999997</v>
      </c>
      <c r="J10" s="11">
        <v>39.720001000000003</v>
      </c>
      <c r="K10">
        <v>9.42</v>
      </c>
      <c r="L10" s="39">
        <v>2278.8701169999999</v>
      </c>
    </row>
    <row r="11" spans="1:20" x14ac:dyDescent="0.25">
      <c r="A11" s="10">
        <v>43101</v>
      </c>
      <c r="B11">
        <v>199.76</v>
      </c>
      <c r="C11" s="11">
        <v>68.220000999999996</v>
      </c>
      <c r="D11" s="11">
        <v>51.869999</v>
      </c>
      <c r="E11" s="11">
        <v>16.350000000000001</v>
      </c>
      <c r="F11" s="11">
        <v>55.5</v>
      </c>
      <c r="G11" s="11">
        <v>215.83999600000001</v>
      </c>
      <c r="H11" s="35">
        <v>91.970000999999996</v>
      </c>
      <c r="I11" s="11">
        <v>81.779999000000004</v>
      </c>
      <c r="J11" s="11">
        <v>45.77</v>
      </c>
      <c r="K11">
        <v>10.46</v>
      </c>
      <c r="L11" s="39">
        <v>2823.8100589999999</v>
      </c>
    </row>
    <row r="12" spans="1:20" x14ac:dyDescent="0.25"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</row>
    <row r="13" spans="1:20" x14ac:dyDescent="0.25"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</row>
    <row r="14" spans="1:20" x14ac:dyDescent="0.25">
      <c r="A14" s="13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</row>
    <row r="15" spans="1:20" x14ac:dyDescent="0.25">
      <c r="B15" s="10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</row>
    <row r="16" spans="1:20" x14ac:dyDescent="0.25">
      <c r="B16" s="10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</row>
    <row r="17" spans="2:20" x14ac:dyDescent="0.25">
      <c r="B17" s="10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</row>
    <row r="18" spans="2:20" x14ac:dyDescent="0.25">
      <c r="B18" s="10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</row>
    <row r="19" spans="2:20" x14ac:dyDescent="0.25">
      <c r="B19" s="10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</row>
    <row r="20" spans="2:20" x14ac:dyDescent="0.25">
      <c r="B20" s="10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</row>
    <row r="21" spans="2:20" x14ac:dyDescent="0.25">
      <c r="B21" s="10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</row>
    <row r="22" spans="2:20" x14ac:dyDescent="0.25">
      <c r="B22" s="10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</row>
    <row r="23" spans="2:20" x14ac:dyDescent="0.25">
      <c r="B23" s="10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</row>
    <row r="24" spans="2:20" x14ac:dyDescent="0.25"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</row>
    <row r="25" spans="2:20" x14ac:dyDescent="0.25"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</row>
    <row r="26" spans="2:20" x14ac:dyDescent="0.25"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</row>
    <row r="27" spans="2:20" x14ac:dyDescent="0.25"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</row>
    <row r="28" spans="2:20" x14ac:dyDescent="0.25"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</row>
    <row r="29" spans="2:20" x14ac:dyDescent="0.25"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</row>
    <row r="30" spans="2:20" x14ac:dyDescent="0.25"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</row>
    <row r="31" spans="2:20" x14ac:dyDescent="0.25"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</row>
    <row r="32" spans="2:20" x14ac:dyDescent="0.25"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</row>
    <row r="33" spans="8:20" x14ac:dyDescent="0.25"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8"/>
  <sheetViews>
    <sheetView workbookViewId="0">
      <selection activeCell="I23" sqref="I23"/>
    </sheetView>
  </sheetViews>
  <sheetFormatPr defaultRowHeight="15" x14ac:dyDescent="0.25"/>
  <sheetData>
    <row r="1" spans="1:9" x14ac:dyDescent="0.25">
      <c r="D1" t="s">
        <v>165</v>
      </c>
      <c r="E1" t="s">
        <v>164</v>
      </c>
    </row>
    <row r="2" spans="1:9" s="39" customFormat="1" x14ac:dyDescent="0.25">
      <c r="A2" s="39" t="s">
        <v>148</v>
      </c>
      <c r="D2" s="39" t="s">
        <v>163</v>
      </c>
      <c r="E2" s="39" t="s">
        <v>162</v>
      </c>
    </row>
    <row r="3" spans="1:9" x14ac:dyDescent="0.25">
      <c r="A3" t="s">
        <v>43</v>
      </c>
      <c r="D3" t="s">
        <v>159</v>
      </c>
      <c r="E3" t="s">
        <v>156</v>
      </c>
      <c r="I3" s="7"/>
    </row>
    <row r="4" spans="1:9" x14ac:dyDescent="0.25">
      <c r="D4" t="s">
        <v>160</v>
      </c>
      <c r="E4" t="s">
        <v>158</v>
      </c>
    </row>
    <row r="5" spans="1:9" x14ac:dyDescent="0.25">
      <c r="A5" s="5" t="b">
        <v>0</v>
      </c>
      <c r="B5" t="s">
        <v>152</v>
      </c>
    </row>
    <row r="6" spans="1:9" x14ac:dyDescent="0.25">
      <c r="A6" s="5" t="b">
        <v>1</v>
      </c>
      <c r="B6" t="s">
        <v>153</v>
      </c>
    </row>
    <row r="7" spans="1:9" x14ac:dyDescent="0.25">
      <c r="A7" s="5" t="b">
        <v>0</v>
      </c>
      <c r="B7" t="s">
        <v>154</v>
      </c>
    </row>
    <row r="8" spans="1:9" x14ac:dyDescent="0.25">
      <c r="A8" s="5" t="b">
        <v>1</v>
      </c>
      <c r="B8" t="s">
        <v>155</v>
      </c>
    </row>
    <row r="9" spans="1:9" x14ac:dyDescent="0.25">
      <c r="A9" s="5" t="b">
        <v>1</v>
      </c>
      <c r="B9" t="s">
        <v>166</v>
      </c>
    </row>
    <row r="10" spans="1:9" x14ac:dyDescent="0.25">
      <c r="A10" s="5" t="b">
        <v>1</v>
      </c>
      <c r="B10" t="s">
        <v>157</v>
      </c>
    </row>
    <row r="11" spans="1:9" x14ac:dyDescent="0.25">
      <c r="A11" s="5" t="b">
        <v>0</v>
      </c>
      <c r="B11" t="s">
        <v>161</v>
      </c>
    </row>
    <row r="12" spans="1:9" x14ac:dyDescent="0.25">
      <c r="A12" s="72"/>
    </row>
    <row r="13" spans="1:9" x14ac:dyDescent="0.25">
      <c r="A13" s="72"/>
    </row>
    <row r="14" spans="1:9" x14ac:dyDescent="0.25">
      <c r="A14" s="72"/>
    </row>
    <row r="15" spans="1:9" x14ac:dyDescent="0.25">
      <c r="A15" s="72" t="s">
        <v>170</v>
      </c>
      <c r="B15" t="s">
        <v>171</v>
      </c>
    </row>
    <row r="16" spans="1:9" x14ac:dyDescent="0.25">
      <c r="A16" t="s">
        <v>172</v>
      </c>
    </row>
    <row r="17" spans="1:8" ht="15.75" thickBot="1" x14ac:dyDescent="0.3"/>
    <row r="18" spans="1:8" ht="15.75" thickBot="1" x14ac:dyDescent="0.3">
      <c r="A18" s="54" t="s">
        <v>173</v>
      </c>
      <c r="B18" s="54" t="s">
        <v>174</v>
      </c>
      <c r="C18" s="54" t="s">
        <v>177</v>
      </c>
      <c r="G18" s="109" t="s">
        <v>53</v>
      </c>
      <c r="H18" s="110">
        <f>(AVERAGE(returnvector)-target)/(SQRT(SUMSQ(downside)/COUNT(downside)))</f>
        <v>4.4172610429938608</v>
      </c>
    </row>
    <row r="19" spans="1:8" x14ac:dyDescent="0.25">
      <c r="A19" s="105">
        <v>0.17</v>
      </c>
      <c r="B19" s="106">
        <v>0</v>
      </c>
      <c r="C19" s="108">
        <f t="shared" ref="C19:C26" si="0">MIN(0,A19-$B$19)</f>
        <v>0</v>
      </c>
      <c r="D19" s="111">
        <f t="shared" ref="D19:D26" si="1">MIN(0,A19-$B$19)^2</f>
        <v>0</v>
      </c>
      <c r="G19" t="s">
        <v>175</v>
      </c>
      <c r="H19" s="11">
        <f>(AVERAGE(returnvector)-B19)</f>
        <v>9.9999999999999992E-2</v>
      </c>
    </row>
    <row r="20" spans="1:8" x14ac:dyDescent="0.25">
      <c r="A20" s="105">
        <v>0.15</v>
      </c>
      <c r="B20" s="54"/>
      <c r="C20" s="108">
        <f t="shared" si="0"/>
        <v>0</v>
      </c>
      <c r="D20" s="111">
        <f t="shared" si="1"/>
        <v>0</v>
      </c>
      <c r="G20" t="s">
        <v>176</v>
      </c>
      <c r="H20">
        <f>SQRT(SUMSQ(downside)/COUNT(returnvector))</f>
        <v>2.2638462845343543E-2</v>
      </c>
    </row>
    <row r="21" spans="1:8" x14ac:dyDescent="0.25">
      <c r="A21" s="105">
        <v>0.23</v>
      </c>
      <c r="B21" s="54"/>
      <c r="C21" s="108">
        <f t="shared" si="0"/>
        <v>0</v>
      </c>
      <c r="D21" s="111">
        <f t="shared" si="1"/>
        <v>0</v>
      </c>
      <c r="G21" t="s">
        <v>178</v>
      </c>
      <c r="H21" s="92">
        <f>H19/H20</f>
        <v>4.4172610429938608</v>
      </c>
    </row>
    <row r="22" spans="1:8" x14ac:dyDescent="0.25">
      <c r="A22" s="105">
        <v>-0.05</v>
      </c>
      <c r="B22" s="54"/>
      <c r="C22" s="108">
        <f t="shared" si="0"/>
        <v>-0.05</v>
      </c>
      <c r="D22" s="111">
        <f t="shared" si="1"/>
        <v>2.5000000000000005E-3</v>
      </c>
    </row>
    <row r="23" spans="1:8" x14ac:dyDescent="0.25">
      <c r="A23" s="105">
        <v>0.12</v>
      </c>
      <c r="B23" s="54"/>
      <c r="C23" s="108">
        <f t="shared" si="0"/>
        <v>0</v>
      </c>
      <c r="D23" s="111">
        <f t="shared" si="1"/>
        <v>0</v>
      </c>
    </row>
    <row r="24" spans="1:8" x14ac:dyDescent="0.25">
      <c r="A24" s="105">
        <v>0.09</v>
      </c>
      <c r="B24" s="54"/>
      <c r="C24" s="108">
        <f t="shared" si="0"/>
        <v>0</v>
      </c>
      <c r="D24" s="111">
        <f t="shared" si="1"/>
        <v>0</v>
      </c>
    </row>
    <row r="25" spans="1:8" x14ac:dyDescent="0.25">
      <c r="A25" s="105">
        <v>0.13</v>
      </c>
      <c r="B25" s="54"/>
      <c r="C25" s="108">
        <f t="shared" si="0"/>
        <v>0</v>
      </c>
      <c r="D25" s="111">
        <f t="shared" si="1"/>
        <v>0</v>
      </c>
    </row>
    <row r="26" spans="1:8" x14ac:dyDescent="0.25">
      <c r="A26" s="107">
        <v>-0.04</v>
      </c>
      <c r="B26" s="54"/>
      <c r="C26" s="108">
        <f t="shared" si="0"/>
        <v>-0.04</v>
      </c>
      <c r="D26" s="111">
        <f t="shared" si="1"/>
        <v>1.6000000000000001E-3</v>
      </c>
    </row>
    <row r="27" spans="1:8" x14ac:dyDescent="0.25">
      <c r="A27" s="4">
        <f>AVERAGE(returnvector)</f>
        <v>9.9999999999999992E-2</v>
      </c>
      <c r="C27" s="104"/>
      <c r="D27" s="112">
        <f>SQRT(AVERAGE(D19:D26))</f>
        <v>2.2638462845343543E-2</v>
      </c>
    </row>
    <row r="28" spans="1:8" x14ac:dyDescent="0.25">
      <c r="C28" s="1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VaR+CVaR</vt:lpstr>
      <vt:lpstr>P1_data</vt:lpstr>
      <vt:lpstr>CAPM, FF3F</vt:lpstr>
      <vt:lpstr>P2_data</vt:lpstr>
      <vt:lpstr>portfolio scenario testing</vt:lpstr>
      <vt:lpstr>P3_data</vt:lpstr>
      <vt:lpstr>Extra</vt:lpstr>
      <vt:lpstr>downside</vt:lpstr>
      <vt:lpstr>downsidedev</vt:lpstr>
      <vt:lpstr>'portfolio scenario testing'!M</vt:lpstr>
      <vt:lpstr>'portfolio scenario testing'!Q</vt:lpstr>
      <vt:lpstr>returnvector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HP</cp:lastModifiedBy>
  <dcterms:created xsi:type="dcterms:W3CDTF">2018-02-23T21:18:16Z</dcterms:created>
  <dcterms:modified xsi:type="dcterms:W3CDTF">2018-04-12T12:42:21Z</dcterms:modified>
</cp:coreProperties>
</file>