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excels\"/>
    </mc:Choice>
  </mc:AlternateContent>
  <xr:revisionPtr revIDLastSave="0" documentId="13_ncr:1_{B86352B3-3841-4A49-83E3-4571DCB200A8}" xr6:coauthVersionLast="28" xr6:coauthVersionMax="28" xr10:uidLastSave="{00000000-0000-0000-0000-000000000000}"/>
  <bookViews>
    <workbookView xWindow="0" yWindow="0" windowWidth="28800" windowHeight="12210" activeTab="2" xr2:uid="{00000000-000D-0000-FFFF-FFFF00000000}"/>
  </bookViews>
  <sheets>
    <sheet name="Matrix Algebra" sheetId="2" r:id="rId1"/>
    <sheet name="Q" sheetId="5" r:id="rId2"/>
    <sheet name="scenario testing" sheetId="6" r:id="rId3"/>
  </sheets>
  <definedNames>
    <definedName name="EXCESSRETURNS">Q!$B$18:$K$25</definedName>
    <definedName name="M">Q!$N$3</definedName>
    <definedName name="Q">'scenario testing'!$B$19:$K$28</definedName>
    <definedName name="solver_adj" localSheetId="2" hidden="1">'scenario testing'!$K$32:$K$41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100</definedName>
    <definedName name="solver_lhs1" localSheetId="2" hidden="1">'scenario testing'!$K$32:$K$41</definedName>
    <definedName name="solver_lhs2" localSheetId="2" hidden="1">'scenario testing'!$K$32:$K$41</definedName>
    <definedName name="solver_lhs3" localSheetId="2" hidden="1">'scenario testing'!$K$42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'scenario testing'!$K$43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0.15</definedName>
    <definedName name="solver_rhs2" localSheetId="2" hidden="1">0.05</definedName>
    <definedName name="solver_rhs3" localSheetId="2" hidden="1">1</definedName>
    <definedName name="solver_rlx" localSheetId="2" hidden="1">1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2" l="1" a="1"/>
  <c r="O25" i="2" s="1"/>
  <c r="I25" i="2" a="1"/>
  <c r="I25" i="2" s="1"/>
  <c r="R28" i="2" l="1"/>
  <c r="R26" i="2"/>
  <c r="Q28" i="2"/>
  <c r="Q26" i="2"/>
  <c r="P28" i="2"/>
  <c r="P27" i="2"/>
  <c r="P26" i="2"/>
  <c r="P25" i="2"/>
  <c r="R27" i="2"/>
  <c r="R25" i="2"/>
  <c r="Q27" i="2"/>
  <c r="Q25" i="2"/>
  <c r="O28" i="2"/>
  <c r="O27" i="2"/>
  <c r="O26" i="2"/>
  <c r="L27" i="2"/>
  <c r="L25" i="2"/>
  <c r="K28" i="2"/>
  <c r="K26" i="2"/>
  <c r="J28" i="2"/>
  <c r="J27" i="2"/>
  <c r="J26" i="2"/>
  <c r="J25" i="2"/>
  <c r="L28" i="2"/>
  <c r="L26" i="2"/>
  <c r="K27" i="2"/>
  <c r="K25" i="2"/>
  <c r="I28" i="2"/>
  <c r="I27" i="2"/>
  <c r="I26" i="2"/>
  <c r="N3" i="5"/>
  <c r="Q42" i="5"/>
  <c r="C11" i="5" l="1"/>
  <c r="B12" i="5"/>
  <c r="B11" i="5"/>
  <c r="D26" i="2" l="1"/>
  <c r="D27" i="2"/>
  <c r="B43" i="2"/>
  <c r="K42" i="6" l="1"/>
  <c r="J42" i="6"/>
  <c r="I42" i="6"/>
  <c r="G42" i="6"/>
  <c r="F42" i="6"/>
  <c r="E42" i="6"/>
  <c r="D42" i="6"/>
  <c r="B42" i="6"/>
  <c r="A41" i="6"/>
  <c r="C41" i="6" s="1"/>
  <c r="A40" i="6"/>
  <c r="C40" i="6" s="1"/>
  <c r="A39" i="6"/>
  <c r="C39" i="6" s="1"/>
  <c r="A38" i="6"/>
  <c r="C38" i="6" s="1"/>
  <c r="A37" i="6"/>
  <c r="C37" i="6" s="1"/>
  <c r="A36" i="6"/>
  <c r="C36" i="6" s="1"/>
  <c r="A35" i="6"/>
  <c r="C35" i="6" s="1"/>
  <c r="A34" i="6"/>
  <c r="C34" i="6" s="1"/>
  <c r="A33" i="6"/>
  <c r="C33" i="6" s="1"/>
  <c r="A32" i="6"/>
  <c r="C32" i="6" s="1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L11" i="6"/>
  <c r="L10" i="6"/>
  <c r="L9" i="6"/>
  <c r="L8" i="6"/>
  <c r="L7" i="6"/>
  <c r="L6" i="6"/>
  <c r="L5" i="6"/>
  <c r="L4" i="6"/>
  <c r="K66" i="5"/>
  <c r="J65" i="5"/>
  <c r="I64" i="5"/>
  <c r="H63" i="5"/>
  <c r="G62" i="5"/>
  <c r="F61" i="5"/>
  <c r="E60" i="5"/>
  <c r="D59" i="5"/>
  <c r="C58" i="5"/>
  <c r="B57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L10" i="5"/>
  <c r="L9" i="5"/>
  <c r="L8" i="5"/>
  <c r="L7" i="5"/>
  <c r="L6" i="5"/>
  <c r="L5" i="5"/>
  <c r="L4" i="5"/>
  <c r="L3" i="5"/>
  <c r="O10" i="2" a="1"/>
  <c r="O10" i="2" s="1"/>
  <c r="I14" i="2" a="1"/>
  <c r="I14" i="2" s="1"/>
  <c r="I7" i="2"/>
  <c r="M12" i="6" l="1"/>
  <c r="L17" i="2"/>
  <c r="M19" i="5"/>
  <c r="M23" i="5"/>
  <c r="M20" i="5"/>
  <c r="M24" i="5"/>
  <c r="M21" i="5"/>
  <c r="M25" i="5"/>
  <c r="M22" i="5"/>
  <c r="M18" i="5"/>
  <c r="L16" i="2"/>
  <c r="B19" i="6" a="1"/>
  <c r="K28" i="6" s="1"/>
  <c r="L15" i="2"/>
  <c r="M11" i="5"/>
  <c r="L13" i="5"/>
  <c r="L11" i="5"/>
  <c r="L12" i="5"/>
  <c r="L14" i="2"/>
  <c r="L14" i="6"/>
  <c r="B43" i="6" a="1"/>
  <c r="B43" i="6" s="1"/>
  <c r="J17" i="2"/>
  <c r="J16" i="2"/>
  <c r="J15" i="2"/>
  <c r="J14" i="2"/>
  <c r="K43" i="6" a="1"/>
  <c r="K43" i="6" s="1"/>
  <c r="J43" i="6" a="1"/>
  <c r="J43" i="6" s="1"/>
  <c r="I43" i="6" a="1"/>
  <c r="I43" i="6" s="1"/>
  <c r="G43" i="6" a="1"/>
  <c r="G43" i="6" s="1"/>
  <c r="F43" i="6" a="1"/>
  <c r="F43" i="6" s="1"/>
  <c r="E43" i="6" a="1"/>
  <c r="E43" i="6" s="1"/>
  <c r="L13" i="6"/>
  <c r="D43" i="6" a="1"/>
  <c r="D43" i="6" s="1"/>
  <c r="L12" i="6"/>
  <c r="B18" i="5" a="1"/>
  <c r="R13" i="2"/>
  <c r="P13" i="2"/>
  <c r="R12" i="2"/>
  <c r="P12" i="2"/>
  <c r="R11" i="2"/>
  <c r="P11" i="2"/>
  <c r="R10" i="2"/>
  <c r="P10" i="2"/>
  <c r="Q13" i="2"/>
  <c r="O13" i="2"/>
  <c r="Q12" i="2"/>
  <c r="O12" i="2"/>
  <c r="Q11" i="2"/>
  <c r="O11" i="2"/>
  <c r="Q10" i="2"/>
  <c r="K17" i="2"/>
  <c r="I17" i="2"/>
  <c r="K16" i="2"/>
  <c r="I16" i="2"/>
  <c r="K15" i="2"/>
  <c r="I15" i="2"/>
  <c r="K14" i="2"/>
  <c r="F28" i="6" l="1"/>
  <c r="J26" i="6"/>
  <c r="D25" i="6"/>
  <c r="H23" i="6"/>
  <c r="B22" i="6"/>
  <c r="F20" i="6"/>
  <c r="B28" i="6"/>
  <c r="F26" i="6"/>
  <c r="J24" i="6"/>
  <c r="D23" i="6"/>
  <c r="H21" i="6"/>
  <c r="B20" i="6"/>
  <c r="D26" i="6"/>
  <c r="H24" i="6"/>
  <c r="F21" i="6"/>
  <c r="E19" i="6"/>
  <c r="I21" i="6"/>
  <c r="I25" i="6"/>
  <c r="H27" i="6"/>
  <c r="B26" i="6"/>
  <c r="F24" i="6"/>
  <c r="J22" i="6"/>
  <c r="D21" i="6"/>
  <c r="H19" i="6"/>
  <c r="F27" i="6"/>
  <c r="J25" i="6"/>
  <c r="D24" i="6"/>
  <c r="H22" i="6"/>
  <c r="B21" i="6"/>
  <c r="F19" i="6"/>
  <c r="G19" i="6"/>
  <c r="E20" i="6"/>
  <c r="C21" i="6"/>
  <c r="K21" i="6"/>
  <c r="I22" i="6"/>
  <c r="G23" i="6"/>
  <c r="E24" i="6"/>
  <c r="C25" i="6"/>
  <c r="K25" i="6"/>
  <c r="I26" i="6"/>
  <c r="G27" i="6"/>
  <c r="E28" i="6"/>
  <c r="J28" i="6"/>
  <c r="D27" i="6"/>
  <c r="H25" i="6"/>
  <c r="B24" i="6"/>
  <c r="F22" i="6"/>
  <c r="J20" i="6"/>
  <c r="D19" i="6"/>
  <c r="B45" i="6" s="1" a="1"/>
  <c r="B45" i="6" s="1"/>
  <c r="H28" i="6"/>
  <c r="B27" i="6"/>
  <c r="F25" i="6"/>
  <c r="J23" i="6"/>
  <c r="D22" i="6"/>
  <c r="H20" i="6"/>
  <c r="B19" i="6"/>
  <c r="I19" i="6"/>
  <c r="G20" i="6"/>
  <c r="E21" i="6"/>
  <c r="C22" i="6"/>
  <c r="K22" i="6"/>
  <c r="I23" i="6"/>
  <c r="G24" i="6"/>
  <c r="E25" i="6"/>
  <c r="C26" i="6"/>
  <c r="K26" i="6"/>
  <c r="I27" i="6"/>
  <c r="G28" i="6"/>
  <c r="D28" i="6"/>
  <c r="H26" i="6"/>
  <c r="B25" i="6"/>
  <c r="F23" i="6"/>
  <c r="J21" i="6"/>
  <c r="D20" i="6"/>
  <c r="C19" i="6"/>
  <c r="J45" i="6" s="1" a="1"/>
  <c r="J45" i="6" s="1"/>
  <c r="K19" i="6"/>
  <c r="I20" i="6"/>
  <c r="G21" i="6"/>
  <c r="E22" i="6"/>
  <c r="C23" i="6"/>
  <c r="K23" i="6"/>
  <c r="I24" i="6"/>
  <c r="G25" i="6"/>
  <c r="E26" i="6"/>
  <c r="C27" i="6"/>
  <c r="K27" i="6"/>
  <c r="I28" i="6"/>
  <c r="J27" i="6"/>
  <c r="B23" i="6"/>
  <c r="J19" i="6"/>
  <c r="C20" i="6"/>
  <c r="K20" i="6"/>
  <c r="G22" i="6"/>
  <c r="E23" i="6"/>
  <c r="C24" i="6"/>
  <c r="K24" i="6"/>
  <c r="G26" i="6"/>
  <c r="E27" i="6"/>
  <c r="C28" i="6"/>
  <c r="G45" i="6" a="1"/>
  <c r="G45" i="6" s="1"/>
  <c r="F45" i="6" a="1"/>
  <c r="F45" i="6" s="1"/>
  <c r="K45" i="6" a="1"/>
  <c r="K45" i="6" s="1"/>
  <c r="K25" i="5"/>
  <c r="I25" i="5"/>
  <c r="G25" i="5"/>
  <c r="E25" i="5"/>
  <c r="C25" i="5"/>
  <c r="W38" i="5" s="1"/>
  <c r="K24" i="5"/>
  <c r="I24" i="5"/>
  <c r="G24" i="5"/>
  <c r="E24" i="5"/>
  <c r="C24" i="5"/>
  <c r="W37" i="5" s="1"/>
  <c r="K23" i="5"/>
  <c r="I23" i="5"/>
  <c r="G23" i="5"/>
  <c r="E23" i="5"/>
  <c r="C23" i="5"/>
  <c r="W36" i="5" s="1"/>
  <c r="K22" i="5"/>
  <c r="I22" i="5"/>
  <c r="G22" i="5"/>
  <c r="E22" i="5"/>
  <c r="C22" i="5"/>
  <c r="W35" i="5" s="1"/>
  <c r="K21" i="5"/>
  <c r="I21" i="5"/>
  <c r="G21" i="5"/>
  <c r="E21" i="5"/>
  <c r="C21" i="5"/>
  <c r="W34" i="5" s="1"/>
  <c r="K20" i="5"/>
  <c r="I20" i="5"/>
  <c r="G20" i="5"/>
  <c r="E20" i="5"/>
  <c r="C20" i="5"/>
  <c r="W33" i="5" s="1"/>
  <c r="K19" i="5"/>
  <c r="I19" i="5"/>
  <c r="G19" i="5"/>
  <c r="E19" i="5"/>
  <c r="C19" i="5"/>
  <c r="W32" i="5" s="1"/>
  <c r="K18" i="5"/>
  <c r="I18" i="5"/>
  <c r="G18" i="5"/>
  <c r="E18" i="5"/>
  <c r="C18" i="5"/>
  <c r="W31" i="5" s="1"/>
  <c r="J25" i="5"/>
  <c r="H25" i="5"/>
  <c r="F25" i="5"/>
  <c r="D25" i="5"/>
  <c r="B25" i="5"/>
  <c r="J24" i="5"/>
  <c r="H24" i="5"/>
  <c r="F24" i="5"/>
  <c r="D24" i="5"/>
  <c r="B24" i="5"/>
  <c r="J23" i="5"/>
  <c r="H23" i="5"/>
  <c r="F23" i="5"/>
  <c r="D23" i="5"/>
  <c r="B23" i="5"/>
  <c r="J22" i="5"/>
  <c r="H22" i="5"/>
  <c r="F22" i="5"/>
  <c r="D22" i="5"/>
  <c r="B22" i="5"/>
  <c r="J21" i="5"/>
  <c r="H21" i="5"/>
  <c r="F21" i="5"/>
  <c r="D21" i="5"/>
  <c r="B21" i="5"/>
  <c r="J20" i="5"/>
  <c r="H20" i="5"/>
  <c r="F20" i="5"/>
  <c r="D20" i="5"/>
  <c r="B20" i="5"/>
  <c r="J19" i="5"/>
  <c r="H19" i="5"/>
  <c r="F19" i="5"/>
  <c r="D19" i="5"/>
  <c r="B19" i="5"/>
  <c r="J18" i="5"/>
  <c r="H18" i="5"/>
  <c r="F18" i="5"/>
  <c r="D18" i="5"/>
  <c r="B18" i="5"/>
  <c r="C25" i="2"/>
  <c r="B25" i="2"/>
  <c r="B66" i="2"/>
  <c r="C66" i="2"/>
  <c r="C65" i="2"/>
  <c r="B65" i="2"/>
  <c r="B62" i="2" a="1"/>
  <c r="B62" i="2" s="1"/>
  <c r="N43" i="2" a="1"/>
  <c r="N43" i="2" s="1"/>
  <c r="N44" i="2"/>
  <c r="M43" i="2" a="1"/>
  <c r="M43" i="2" s="1"/>
  <c r="L43" i="2" a="1"/>
  <c r="L43" i="2" s="1"/>
  <c r="L41" i="2" a="1"/>
  <c r="L41" i="2" s="1"/>
  <c r="D43" i="2" a="1"/>
  <c r="D43" i="2" s="1"/>
  <c r="D44" i="2"/>
  <c r="B44" i="2"/>
  <c r="B45" i="2"/>
  <c r="B46" i="2"/>
  <c r="J7" i="2"/>
  <c r="K7" i="2"/>
  <c r="L7" i="2"/>
  <c r="J8" i="2"/>
  <c r="K8" i="2"/>
  <c r="L8" i="2"/>
  <c r="J9" i="2"/>
  <c r="K9" i="2"/>
  <c r="L9" i="2"/>
  <c r="J10" i="2"/>
  <c r="K10" i="2"/>
  <c r="L10" i="2"/>
  <c r="I8" i="2"/>
  <c r="I9" i="2"/>
  <c r="I10" i="2"/>
  <c r="C17" i="2"/>
  <c r="D17" i="2"/>
  <c r="E17" i="2"/>
  <c r="C18" i="2"/>
  <c r="D18" i="2"/>
  <c r="E18" i="2"/>
  <c r="C19" i="2"/>
  <c r="E26" i="2" s="1"/>
  <c r="D19" i="2"/>
  <c r="E19" i="2"/>
  <c r="C20" i="2"/>
  <c r="D20" i="2"/>
  <c r="E27" i="2" s="1"/>
  <c r="E20" i="2"/>
  <c r="B18" i="2"/>
  <c r="B19" i="2"/>
  <c r="B20" i="2"/>
  <c r="B17" i="2"/>
  <c r="C63" i="2" l="1"/>
  <c r="C62" i="2"/>
  <c r="D45" i="6" a="1"/>
  <c r="D45" i="6" s="1"/>
  <c r="E45" i="6" a="1"/>
  <c r="E45" i="6" s="1"/>
  <c r="N32" i="5" a="1"/>
  <c r="N32" i="5" s="1"/>
  <c r="Q43" i="5"/>
  <c r="N35" i="5" a="1"/>
  <c r="B29" i="5" a="1"/>
  <c r="D46" i="2"/>
  <c r="L44" i="2"/>
  <c r="D25" i="2"/>
  <c r="E25" i="2" s="1"/>
  <c r="I45" i="6" a="1"/>
  <c r="I45" i="6" s="1"/>
  <c r="D45" i="2"/>
  <c r="L45" i="2"/>
  <c r="M44" i="2"/>
  <c r="N45" i="2"/>
  <c r="B63" i="2"/>
  <c r="M45" i="2"/>
  <c r="B29" i="5" l="1"/>
  <c r="F30" i="5"/>
  <c r="D36" i="5"/>
  <c r="K31" i="5"/>
  <c r="I37" i="5"/>
  <c r="E33" i="5"/>
  <c r="C39" i="5"/>
  <c r="J34" i="5"/>
  <c r="K39" i="5"/>
  <c r="B34" i="5"/>
  <c r="G39" i="5"/>
  <c r="H36" i="5"/>
  <c r="I33" i="5"/>
  <c r="J30" i="5"/>
  <c r="E39" i="5"/>
  <c r="K37" i="5"/>
  <c r="F36" i="5"/>
  <c r="L34" i="5"/>
  <c r="G33" i="5"/>
  <c r="B32" i="5"/>
  <c r="H30" i="5"/>
  <c r="C29" i="5"/>
  <c r="F39" i="5"/>
  <c r="I38" i="5"/>
  <c r="L37" i="5"/>
  <c r="D37" i="5"/>
  <c r="G36" i="5"/>
  <c r="J35" i="5"/>
  <c r="B35" i="5"/>
  <c r="E34" i="5"/>
  <c r="H33" i="5"/>
  <c r="K32" i="5"/>
  <c r="C32" i="5"/>
  <c r="F31" i="5"/>
  <c r="I30" i="5"/>
  <c r="L29" i="5"/>
  <c r="D29" i="5"/>
  <c r="L36" i="5"/>
  <c r="C31" i="5"/>
  <c r="B38" i="5"/>
  <c r="C35" i="5"/>
  <c r="D32" i="5"/>
  <c r="E29" i="5"/>
  <c r="H38" i="5"/>
  <c r="C37" i="5"/>
  <c r="I35" i="5"/>
  <c r="D34" i="5"/>
  <c r="J32" i="5"/>
  <c r="E31" i="5"/>
  <c r="K29" i="5"/>
  <c r="J39" i="5"/>
  <c r="B39" i="5"/>
  <c r="E38" i="5"/>
  <c r="H37" i="5"/>
  <c r="K36" i="5"/>
  <c r="C36" i="5"/>
  <c r="F35" i="5"/>
  <c r="I34" i="5"/>
  <c r="L33" i="5"/>
  <c r="D33" i="5"/>
  <c r="G32" i="5"/>
  <c r="J31" i="5"/>
  <c r="B31" i="5"/>
  <c r="E30" i="5"/>
  <c r="H29" i="5"/>
  <c r="F38" i="5"/>
  <c r="H32" i="5"/>
  <c r="J38" i="5"/>
  <c r="K35" i="5"/>
  <c r="L32" i="5"/>
  <c r="B30" i="5"/>
  <c r="L38" i="5"/>
  <c r="G37" i="5"/>
  <c r="B36" i="5"/>
  <c r="H34" i="5"/>
  <c r="C33" i="5"/>
  <c r="I31" i="5"/>
  <c r="D30" i="5"/>
  <c r="L39" i="5"/>
  <c r="D39" i="5"/>
  <c r="G38" i="5"/>
  <c r="J37" i="5"/>
  <c r="B37" i="5"/>
  <c r="E36" i="5"/>
  <c r="H35" i="5"/>
  <c r="K34" i="5"/>
  <c r="C34" i="5"/>
  <c r="F33" i="5"/>
  <c r="I32" i="5"/>
  <c r="L31" i="5"/>
  <c r="D31" i="5"/>
  <c r="G30" i="5"/>
  <c r="J29" i="5"/>
  <c r="G35" i="5"/>
  <c r="I29" i="5"/>
  <c r="E37" i="5"/>
  <c r="F34" i="5"/>
  <c r="G31" i="5"/>
  <c r="I39" i="5"/>
  <c r="D38" i="5"/>
  <c r="J36" i="5"/>
  <c r="E35" i="5"/>
  <c r="K33" i="5"/>
  <c r="F32" i="5"/>
  <c r="L30" i="5"/>
  <c r="G29" i="5"/>
  <c r="H39" i="5"/>
  <c r="K38" i="5"/>
  <c r="C38" i="5"/>
  <c r="F37" i="5"/>
  <c r="I36" i="5"/>
  <c r="L35" i="5"/>
  <c r="D35" i="5"/>
  <c r="G34" i="5"/>
  <c r="J33" i="5"/>
  <c r="B33" i="5"/>
  <c r="E32" i="5"/>
  <c r="H31" i="5"/>
  <c r="K30" i="5"/>
  <c r="C30" i="5"/>
  <c r="F29" i="5"/>
  <c r="N35" i="5"/>
  <c r="O35" i="5"/>
  <c r="Q35" i="5"/>
  <c r="S35" i="5"/>
  <c r="U35" i="5"/>
  <c r="R35" i="5"/>
  <c r="T35" i="5"/>
  <c r="P35" i="5"/>
  <c r="B42" i="5" l="1" a="1"/>
  <c r="N33" i="5"/>
  <c r="L53" i="5" l="1"/>
  <c r="D53" i="5"/>
  <c r="G52" i="5"/>
  <c r="J51" i="5"/>
  <c r="B51" i="5"/>
  <c r="E50" i="5"/>
  <c r="H49" i="5"/>
  <c r="K48" i="5"/>
  <c r="C48" i="5"/>
  <c r="F47" i="5"/>
  <c r="I46" i="5"/>
  <c r="L45" i="5"/>
  <c r="D45" i="5"/>
  <c r="G44" i="5"/>
  <c r="J43" i="5"/>
  <c r="B43" i="5"/>
  <c r="Q44" i="5" s="1"/>
  <c r="E42" i="5"/>
  <c r="L52" i="5"/>
  <c r="G51" i="5"/>
  <c r="B50" i="5"/>
  <c r="H48" i="5"/>
  <c r="C47" i="5"/>
  <c r="I45" i="5"/>
  <c r="D44" i="5"/>
  <c r="J42" i="5"/>
  <c r="J52" i="5"/>
  <c r="K49" i="5"/>
  <c r="L46" i="5"/>
  <c r="B44" i="5"/>
  <c r="C53" i="5"/>
  <c r="D50" i="5"/>
  <c r="E47" i="5"/>
  <c r="F44" i="5"/>
  <c r="J53" i="5"/>
  <c r="B53" i="5"/>
  <c r="E52" i="5"/>
  <c r="H51" i="5"/>
  <c r="K50" i="5"/>
  <c r="C50" i="5"/>
  <c r="F49" i="5"/>
  <c r="I48" i="5"/>
  <c r="L47" i="5"/>
  <c r="D47" i="5"/>
  <c r="G46" i="5"/>
  <c r="J45" i="5"/>
  <c r="B45" i="5"/>
  <c r="E44" i="5"/>
  <c r="H43" i="5"/>
  <c r="K42" i="5"/>
  <c r="C42" i="5"/>
  <c r="H52" i="5"/>
  <c r="C51" i="5"/>
  <c r="I49" i="5"/>
  <c r="D48" i="5"/>
  <c r="J46" i="5"/>
  <c r="E45" i="5"/>
  <c r="K43" i="5"/>
  <c r="F42" i="5"/>
  <c r="B52" i="5"/>
  <c r="C49" i="5"/>
  <c r="D46" i="5"/>
  <c r="E43" i="5"/>
  <c r="F52" i="5"/>
  <c r="G49" i="5"/>
  <c r="H46" i="5"/>
  <c r="I43" i="5"/>
  <c r="F53" i="5"/>
  <c r="I52" i="5"/>
  <c r="L51" i="5"/>
  <c r="D51" i="5"/>
  <c r="G50" i="5"/>
  <c r="J49" i="5"/>
  <c r="B49" i="5"/>
  <c r="E48" i="5"/>
  <c r="H47" i="5"/>
  <c r="K46" i="5"/>
  <c r="C46" i="5"/>
  <c r="F45" i="5"/>
  <c r="I44" i="5"/>
  <c r="L43" i="5"/>
  <c r="D43" i="5"/>
  <c r="G42" i="5"/>
  <c r="E53" i="5"/>
  <c r="K51" i="5"/>
  <c r="H53" i="5"/>
  <c r="K52" i="5"/>
  <c r="C52" i="5"/>
  <c r="F51" i="5"/>
  <c r="I50" i="5"/>
  <c r="L49" i="5"/>
  <c r="D49" i="5"/>
  <c r="G48" i="5"/>
  <c r="J47" i="5"/>
  <c r="B47" i="5"/>
  <c r="E46" i="5"/>
  <c r="H45" i="5"/>
  <c r="K44" i="5"/>
  <c r="C44" i="5"/>
  <c r="F43" i="5"/>
  <c r="I42" i="5"/>
  <c r="I53" i="5"/>
  <c r="D52" i="5"/>
  <c r="J50" i="5"/>
  <c r="E49" i="5"/>
  <c r="K47" i="5"/>
  <c r="F46" i="5"/>
  <c r="L44" i="5"/>
  <c r="G43" i="5"/>
  <c r="B42" i="5"/>
  <c r="E51" i="5"/>
  <c r="F48" i="5"/>
  <c r="G45" i="5"/>
  <c r="H42" i="5"/>
  <c r="I51" i="5"/>
  <c r="J48" i="5"/>
  <c r="K45" i="5"/>
  <c r="L42" i="5"/>
  <c r="F50" i="5"/>
  <c r="H44" i="5"/>
  <c r="I47" i="5"/>
  <c r="B48" i="5"/>
  <c r="L48" i="5"/>
  <c r="C43" i="5"/>
  <c r="J44" i="5"/>
  <c r="C45" i="5"/>
  <c r="G47" i="5"/>
  <c r="G53" i="5"/>
  <c r="K53" i="5"/>
  <c r="D42" i="5"/>
  <c r="B46" i="5"/>
  <c r="H50" i="5"/>
  <c r="L5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</author>
  </authors>
  <commentList>
    <comment ref="A43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LD:</t>
        </r>
        <r>
          <rPr>
            <sz val="8"/>
            <color indexed="81"/>
            <rFont val="Tahoma"/>
            <family val="2"/>
          </rPr>
          <t xml:space="preserve">
Shift Cntrl Enter</t>
        </r>
      </text>
    </comment>
  </commentList>
</comments>
</file>

<file path=xl/sharedStrings.xml><?xml version="1.0" encoding="utf-8"?>
<sst xmlns="http://schemas.openxmlformats.org/spreadsheetml/2006/main" count="264" uniqueCount="139">
  <si>
    <t>`</t>
  </si>
  <si>
    <t>A =</t>
  </si>
  <si>
    <t>Matrix Algebra</t>
  </si>
  <si>
    <t>B =</t>
  </si>
  <si>
    <t>C= A+B=</t>
  </si>
  <si>
    <t>Addition</t>
  </si>
  <si>
    <t>Find</t>
  </si>
  <si>
    <t>C2,4</t>
  </si>
  <si>
    <t>C3,2</t>
  </si>
  <si>
    <t>C4,3</t>
  </si>
  <si>
    <t>Subtraction</t>
  </si>
  <si>
    <t>D= A-B =</t>
  </si>
  <si>
    <t xml:space="preserve">Find </t>
  </si>
  <si>
    <t>E = B-A =</t>
  </si>
  <si>
    <t>Transpose</t>
  </si>
  <si>
    <r>
      <t>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</t>
    </r>
  </si>
  <si>
    <t>F1,1 = A1,1</t>
  </si>
  <si>
    <t>F1,2 = A2,1</t>
  </si>
  <si>
    <t>F1,3 = A3,1</t>
  </si>
  <si>
    <t>F1,4 = A 4,1</t>
  </si>
  <si>
    <r>
      <t>F= A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i/>
        <sz val="11"/>
        <color theme="1"/>
        <rFont val="Calibri"/>
        <family val="2"/>
        <scheme val="minor"/>
      </rPr>
      <t xml:space="preserve">= </t>
    </r>
  </si>
  <si>
    <t>F2,1 = A1,2</t>
  </si>
  <si>
    <t>…</t>
  </si>
  <si>
    <t>Coffee</t>
  </si>
  <si>
    <t>Bagel</t>
  </si>
  <si>
    <t>Soup</t>
  </si>
  <si>
    <t>Donuts</t>
  </si>
  <si>
    <t>Multiplication</t>
  </si>
  <si>
    <t xml:space="preserve">A= </t>
  </si>
  <si>
    <t>]</t>
  </si>
  <si>
    <t>g$ =[</t>
  </si>
  <si>
    <t>costs of each item</t>
  </si>
  <si>
    <t>how many items ordered</t>
  </si>
  <si>
    <t>c = Ag</t>
  </si>
  <si>
    <t xml:space="preserve">change from Monday to Tuesday </t>
  </si>
  <si>
    <t>total cost</t>
  </si>
  <si>
    <t>sumprod</t>
  </si>
  <si>
    <t>mmult</t>
  </si>
  <si>
    <t>EXECUTE = CTRL+SHIFT+ENTER</t>
  </si>
  <si>
    <t>grab all rows&gt; write the formula&gt;</t>
  </si>
  <si>
    <t xml:space="preserve"> </t>
  </si>
  <si>
    <t>square x column</t>
  </si>
  <si>
    <t>row x column</t>
  </si>
  <si>
    <t>p=[</t>
  </si>
  <si>
    <t>q=</t>
  </si>
  <si>
    <t>pq =</t>
  </si>
  <si>
    <t>qp =</t>
  </si>
  <si>
    <t>so we transposed g vector from row</t>
  </si>
  <si>
    <t>to column</t>
  </si>
  <si>
    <t>we wanted to compute square x column</t>
  </si>
  <si>
    <t>square x square</t>
  </si>
  <si>
    <t>check</t>
  </si>
  <si>
    <t>column x row</t>
  </si>
  <si>
    <t>A i,j        +</t>
  </si>
  <si>
    <t>B i,j     =</t>
  </si>
  <si>
    <t>Average Annual Total Returns</t>
  </si>
  <si>
    <t>Year</t>
  </si>
  <si>
    <t>ARO</t>
  </si>
  <si>
    <t>ARW</t>
  </si>
  <si>
    <t>ASI</t>
  </si>
  <si>
    <t>GLW</t>
  </si>
  <si>
    <t>GTIV</t>
  </si>
  <si>
    <t>KLIC</t>
  </si>
  <si>
    <t>MKSI</t>
  </si>
  <si>
    <t>OME</t>
  </si>
  <si>
    <t>PL</t>
  </si>
  <si>
    <t>SNDK</t>
  </si>
  <si>
    <t>Portfolio*</t>
  </si>
  <si>
    <t>Avg Ann'l Ret</t>
  </si>
  <si>
    <t>Std Dev</t>
  </si>
  <si>
    <t>&lt;&lt;Average Std. Dev. of all 10 stocks.</t>
  </si>
  <si>
    <t>&lt;&lt;Std. Dev. of equally weighted portfolio of all 10 stocks.</t>
  </si>
  <si>
    <t>*Equal investment across all 10 stocks.</t>
  </si>
  <si>
    <t>Total return data from Morningstar.com.</t>
  </si>
  <si>
    <t>Covar function</t>
  </si>
  <si>
    <t>Minimize Risk</t>
  </si>
  <si>
    <t>Maximize Return</t>
  </si>
  <si>
    <t>Cov = sum (x-avgx)(y-avgy) /n</t>
  </si>
  <si>
    <t>Equal W</t>
  </si>
  <si>
    <t>min 0-25%</t>
  </si>
  <si>
    <t>Max w LO</t>
  </si>
  <si>
    <t>Max 0-25%</t>
  </si>
  <si>
    <t>Max 5-15%</t>
  </si>
  <si>
    <t>Sum of weights</t>
  </si>
  <si>
    <t>vari P</t>
  </si>
  <si>
    <r>
      <t>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Qw</t>
    </r>
  </si>
  <si>
    <t>Sig P</t>
  </si>
  <si>
    <t>http://financetrain.com/analytical-approach-to-calculating-var-variance-covariance-method/</t>
  </si>
  <si>
    <t>D=A-B</t>
  </si>
  <si>
    <t>Matrix EXECUTE = CTRL+SHIFT+ENTER</t>
  </si>
  <si>
    <t>Data Source</t>
  </si>
  <si>
    <t xml:space="preserve">Excess return matrix </t>
  </si>
  <si>
    <t>B3:K10-B11:K11</t>
  </si>
  <si>
    <t>multiplication matrix</t>
  </si>
  <si>
    <r>
      <t>E</t>
    </r>
    <r>
      <rPr>
        <b/>
        <i/>
        <vertAlign val="superscript"/>
        <sz val="11"/>
        <color theme="1"/>
        <rFont val="Calibri"/>
        <family val="2"/>
        <scheme val="minor"/>
      </rPr>
      <t>T</t>
    </r>
    <r>
      <rPr>
        <b/>
        <i/>
        <sz val="11"/>
        <color theme="1"/>
        <rFont val="Calibri"/>
        <family val="2"/>
        <scheme val="minor"/>
      </rPr>
      <t>E</t>
    </r>
  </si>
  <si>
    <t>https://www.youtube.com/watch?v=EAf-3vO2A0I</t>
  </si>
  <si>
    <t>this handles multiplication and summation</t>
  </si>
  <si>
    <t xml:space="preserve">variance - covariance matrix </t>
  </si>
  <si>
    <t>divide by M</t>
  </si>
  <si>
    <t>Data Analysis toolpack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</si>
  <si>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</si>
  <si>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</si>
  <si>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</si>
  <si>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</si>
  <si>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</si>
  <si>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</si>
  <si>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</si>
  <si>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</si>
  <si>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</si>
  <si>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</si>
  <si>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MVP</t>
  </si>
  <si>
    <t>MVP  LO</t>
  </si>
  <si>
    <t xml:space="preserve"> min5-15%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</si>
  <si>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)= 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</si>
  <si>
    <t>I. MVP</t>
  </si>
  <si>
    <t>uncheck make.. &gt;&gt; options : set D45 to min by changing D32:D41 with constraint D42 =1</t>
  </si>
  <si>
    <t xml:space="preserve">II.MVP LO  </t>
  </si>
  <si>
    <t>change cell reference to E column  and add constraint w&gt;=0</t>
  </si>
  <si>
    <t>Why do you think GTIV weight ~60% ?</t>
  </si>
  <si>
    <t>III. 0%-25%</t>
  </si>
  <si>
    <t>change cell reference to E column  and add constraint &lt;=0.25</t>
  </si>
  <si>
    <t>Do you think this is a good risk-return portfolio?</t>
  </si>
  <si>
    <t>No, risk is greater and return is less than previous tests</t>
  </si>
  <si>
    <t>IV. 5%-15%</t>
  </si>
  <si>
    <t>change cell reference to G column  and change constraint to &gt;=0.05 and &lt;=0.15</t>
  </si>
  <si>
    <t>Which portfolio will you choose?</t>
  </si>
  <si>
    <t>G =</t>
  </si>
  <si>
    <t>J =</t>
  </si>
  <si>
    <t>H = GJ</t>
  </si>
  <si>
    <t xml:space="preserve">spot check </t>
  </si>
  <si>
    <t>excel function COVAR</t>
  </si>
  <si>
    <t>excel function sumprod</t>
  </si>
  <si>
    <t>matrix operations</t>
  </si>
  <si>
    <t>covariance check ARO, ARW</t>
  </si>
  <si>
    <t xml:space="preserve">we need transpose because row x column </t>
  </si>
  <si>
    <t>ARO,ARW</t>
  </si>
  <si>
    <t>(∑(x-x ̅ )(y-y ̅ ) )</t>
  </si>
  <si>
    <t>x-x ̅ , …</t>
  </si>
  <si>
    <t>lowest risk asset , prime diversification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</si>
</sst>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;[Red]\(#,##0.0%\)"/>
    <numFmt numFmtId="165" formatCode="0.0%"/>
    <numFmt numFmtId="166" formatCode="0.000%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i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0" fillId="8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ont="1" applyBorder="1"/>
    <xf numFmtId="164" fontId="0" fillId="12" borderId="0" xfId="0" applyNumberFormat="1" applyFill="1"/>
    <xf numFmtId="165" fontId="0" fillId="0" borderId="0" xfId="0" applyNumberFormat="1"/>
    <xf numFmtId="0" fontId="15" fillId="0" borderId="0" xfId="0" applyFont="1"/>
    <xf numFmtId="0" fontId="5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9" fontId="0" fillId="0" borderId="0" xfId="1" applyFont="1" applyFill="1" applyBorder="1" applyAlignment="1"/>
    <xf numFmtId="10" fontId="0" fillId="0" borderId="0" xfId="1" applyNumberFormat="1" applyFont="1" applyFill="1" applyBorder="1" applyAlignment="1"/>
    <xf numFmtId="165" fontId="0" fillId="0" borderId="0" xfId="1" applyNumberFormat="1" applyFont="1" applyFill="1" applyBorder="1" applyAlignment="1"/>
    <xf numFmtId="9" fontId="0" fillId="0" borderId="1" xfId="1" applyFont="1" applyFill="1" applyBorder="1" applyAlignment="1"/>
    <xf numFmtId="10" fontId="0" fillId="0" borderId="3" xfId="1" applyNumberFormat="1" applyFont="1" applyFill="1" applyBorder="1" applyAlignment="1"/>
    <xf numFmtId="165" fontId="0" fillId="0" borderId="3" xfId="1" applyNumberFormat="1" applyFont="1" applyFill="1" applyBorder="1" applyAlignment="1"/>
    <xf numFmtId="9" fontId="0" fillId="0" borderId="0" xfId="0" applyNumberFormat="1"/>
    <xf numFmtId="10" fontId="0" fillId="0" borderId="0" xfId="1" applyNumberFormat="1" applyFont="1"/>
    <xf numFmtId="0" fontId="0" fillId="12" borderId="0" xfId="0" applyNumberFormat="1" applyFill="1"/>
    <xf numFmtId="165" fontId="0" fillId="0" borderId="0" xfId="1" applyNumberFormat="1" applyFont="1"/>
    <xf numFmtId="0" fontId="0" fillId="12" borderId="0" xfId="0" applyFill="1"/>
    <xf numFmtId="16" fontId="0" fillId="0" borderId="0" xfId="0" applyNumberFormat="1"/>
    <xf numFmtId="0" fontId="6" fillId="0" borderId="0" xfId="3"/>
    <xf numFmtId="164" fontId="0" fillId="8" borderId="0" xfId="0" applyNumberFormat="1" applyFill="1"/>
    <xf numFmtId="164" fontId="2" fillId="2" borderId="0" xfId="2" applyNumberFormat="1"/>
    <xf numFmtId="0" fontId="0" fillId="10" borderId="0" xfId="0" applyFill="1"/>
    <xf numFmtId="0" fontId="0" fillId="11" borderId="0" xfId="0" applyFill="1"/>
    <xf numFmtId="0" fontId="0" fillId="14" borderId="0" xfId="0" applyFill="1"/>
    <xf numFmtId="0" fontId="7" fillId="5" borderId="0" xfId="0" applyFont="1" applyFill="1"/>
    <xf numFmtId="0" fontId="7" fillId="15" borderId="0" xfId="0" applyFont="1" applyFill="1"/>
    <xf numFmtId="0" fontId="3" fillId="0" borderId="0" xfId="0" applyFont="1"/>
    <xf numFmtId="166" fontId="0" fillId="0" borderId="0" xfId="0" applyNumberFormat="1"/>
    <xf numFmtId="0" fontId="14" fillId="0" borderId="1" xfId="0" applyFont="1" applyBorder="1" applyAlignment="1">
      <alignment horizontal="center"/>
    </xf>
    <xf numFmtId="0" fontId="2" fillId="2" borderId="0" xfId="2"/>
    <xf numFmtId="0" fontId="20" fillId="2" borderId="0" xfId="2" applyFont="1"/>
    <xf numFmtId="167" fontId="20" fillId="2" borderId="0" xfId="2" applyNumberFormat="1" applyFont="1"/>
    <xf numFmtId="0" fontId="2" fillId="2" borderId="0" xfId="2" applyBorder="1" applyAlignment="1">
      <alignment horizontal="center"/>
    </xf>
    <xf numFmtId="0" fontId="5" fillId="16" borderId="0" xfId="0" applyFont="1" applyFill="1"/>
    <xf numFmtId="0" fontId="0" fillId="16" borderId="0" xfId="0" applyFill="1" applyAlignment="1">
      <alignment horizontal="center"/>
    </xf>
    <xf numFmtId="0" fontId="21" fillId="0" borderId="0" xfId="0" applyFont="1"/>
    <xf numFmtId="10" fontId="0" fillId="0" borderId="0" xfId="1" applyNumberFormat="1" applyFont="1" applyFill="1"/>
    <xf numFmtId="165" fontId="0" fillId="13" borderId="0" xfId="1" applyNumberFormat="1" applyFont="1" applyFill="1"/>
    <xf numFmtId="10" fontId="0" fillId="9" borderId="0" xfId="1" applyNumberFormat="1" applyFont="1" applyFill="1"/>
    <xf numFmtId="0" fontId="14" fillId="0" borderId="1" xfId="0" applyFont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</cellXfs>
  <cellStyles count="4"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34</xdr:row>
      <xdr:rowOff>152401</xdr:rowOff>
    </xdr:from>
    <xdr:to>
      <xdr:col>11</xdr:col>
      <xdr:colOff>190500</xdr:colOff>
      <xdr:row>38</xdr:row>
      <xdr:rowOff>57151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24650" y="6743701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447674</xdr:colOff>
      <xdr:row>2</xdr:row>
      <xdr:rowOff>95250</xdr:rowOff>
    </xdr:from>
    <xdr:to>
      <xdr:col>4</xdr:col>
      <xdr:colOff>600074</xdr:colOff>
      <xdr:row>7</xdr:row>
      <xdr:rowOff>95250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2886074" y="47625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8</xdr:row>
      <xdr:rowOff>123825</xdr:rowOff>
    </xdr:from>
    <xdr:to>
      <xdr:col>1</xdr:col>
      <xdr:colOff>247650</xdr:colOff>
      <xdr:row>13</xdr:row>
      <xdr:rowOff>133350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3900" y="1657350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457200</xdr:colOff>
      <xdr:row>8</xdr:row>
      <xdr:rowOff>104775</xdr:rowOff>
    </xdr:from>
    <xdr:to>
      <xdr:col>5</xdr:col>
      <xdr:colOff>0</xdr:colOff>
      <xdr:row>13</xdr:row>
      <xdr:rowOff>114300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895600" y="163830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5</xdr:row>
      <xdr:rowOff>85725</xdr:rowOff>
    </xdr:from>
    <xdr:to>
      <xdr:col>8</xdr:col>
      <xdr:colOff>219075</xdr:colOff>
      <xdr:row>10</xdr:row>
      <xdr:rowOff>95250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2525" y="3000375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447675</xdr:colOff>
      <xdr:row>15</xdr:row>
      <xdr:rowOff>85725</xdr:rowOff>
    </xdr:from>
    <xdr:to>
      <xdr:col>4</xdr:col>
      <xdr:colOff>600075</xdr:colOff>
      <xdr:row>20</xdr:row>
      <xdr:rowOff>95250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flipH="1">
          <a:off x="2886075" y="295275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15</xdr:row>
      <xdr:rowOff>19050</xdr:rowOff>
    </xdr:from>
    <xdr:to>
      <xdr:col>1</xdr:col>
      <xdr:colOff>276225</xdr:colOff>
      <xdr:row>20</xdr:row>
      <xdr:rowOff>28575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2475" y="2933700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447675</xdr:colOff>
      <xdr:row>5</xdr:row>
      <xdr:rowOff>76200</xdr:rowOff>
    </xdr:from>
    <xdr:to>
      <xdr:col>11</xdr:col>
      <xdr:colOff>600075</xdr:colOff>
      <xdr:row>10</xdr:row>
      <xdr:rowOff>85725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H="1">
          <a:off x="7153275" y="299085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</xdr:row>
      <xdr:rowOff>95250</xdr:rowOff>
    </xdr:from>
    <xdr:to>
      <xdr:col>14</xdr:col>
      <xdr:colOff>171450</xdr:colOff>
      <xdr:row>7</xdr:row>
      <xdr:rowOff>95250</xdr:rowOff>
    </xdr:to>
    <xdr:sp macro="" textlink="">
      <xdr:nvSpPr>
        <xdr:cNvPr id="10" name="Left Bracke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572500" y="523875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447674</xdr:colOff>
      <xdr:row>2</xdr:row>
      <xdr:rowOff>95250</xdr:rowOff>
    </xdr:from>
    <xdr:to>
      <xdr:col>17</xdr:col>
      <xdr:colOff>600074</xdr:colOff>
      <xdr:row>7</xdr:row>
      <xdr:rowOff>95250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2886074" y="523875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95250</xdr:colOff>
      <xdr:row>8</xdr:row>
      <xdr:rowOff>142875</xdr:rowOff>
    </xdr:from>
    <xdr:to>
      <xdr:col>14</xdr:col>
      <xdr:colOff>228600</xdr:colOff>
      <xdr:row>13</xdr:row>
      <xdr:rowOff>123825</xdr:rowOff>
    </xdr:to>
    <xdr:sp macro="" textlink="">
      <xdr:nvSpPr>
        <xdr:cNvPr id="12" name="Left Bracke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629650" y="1724025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438149</xdr:colOff>
      <xdr:row>8</xdr:row>
      <xdr:rowOff>114300</xdr:rowOff>
    </xdr:from>
    <xdr:to>
      <xdr:col>17</xdr:col>
      <xdr:colOff>590549</xdr:colOff>
      <xdr:row>13</xdr:row>
      <xdr:rowOff>95250</xdr:rowOff>
    </xdr:to>
    <xdr:sp macro="" textlink="">
      <xdr:nvSpPr>
        <xdr:cNvPr id="13" name="Left Bracke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flipH="1">
          <a:off x="10801349" y="169545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34</xdr:row>
      <xdr:rowOff>95250</xdr:rowOff>
    </xdr:from>
    <xdr:to>
      <xdr:col>1</xdr:col>
      <xdr:colOff>228600</xdr:colOff>
      <xdr:row>39</xdr:row>
      <xdr:rowOff>95250</xdr:rowOff>
    </xdr:to>
    <xdr:sp macro="" textlink="">
      <xdr:nvSpPr>
        <xdr:cNvPr id="14" name="Left Bracke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850" y="523875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447674</xdr:colOff>
      <xdr:row>34</xdr:row>
      <xdr:rowOff>95250</xdr:rowOff>
    </xdr:from>
    <xdr:to>
      <xdr:col>4</xdr:col>
      <xdr:colOff>600074</xdr:colOff>
      <xdr:row>39</xdr:row>
      <xdr:rowOff>95250</xdr:rowOff>
    </xdr:to>
    <xdr:sp macro="" textlink="">
      <xdr:nvSpPr>
        <xdr:cNvPr id="15" name="Left Bracke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>
          <a:off x="2886074" y="523875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2</xdr:row>
      <xdr:rowOff>95250</xdr:rowOff>
    </xdr:from>
    <xdr:to>
      <xdr:col>1</xdr:col>
      <xdr:colOff>228600</xdr:colOff>
      <xdr:row>7</xdr:row>
      <xdr:rowOff>85725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04850" y="523875"/>
          <a:ext cx="133350" cy="95250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428625</xdr:colOff>
      <xdr:row>34</xdr:row>
      <xdr:rowOff>161926</xdr:rowOff>
    </xdr:from>
    <xdr:to>
      <xdr:col>11</xdr:col>
      <xdr:colOff>600075</xdr:colOff>
      <xdr:row>38</xdr:row>
      <xdr:rowOff>66676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H="1" flipV="1">
          <a:off x="7134225" y="6753226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285750</xdr:colOff>
      <xdr:row>41</xdr:row>
      <xdr:rowOff>171451</xdr:rowOff>
    </xdr:from>
    <xdr:to>
      <xdr:col>11</xdr:col>
      <xdr:colOff>457200</xdr:colOff>
      <xdr:row>45</xdr:row>
      <xdr:rowOff>76201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991350" y="8096251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466725</xdr:colOff>
      <xdr:row>42</xdr:row>
      <xdr:rowOff>9526</xdr:rowOff>
    </xdr:from>
    <xdr:to>
      <xdr:col>14</xdr:col>
      <xdr:colOff>28575</xdr:colOff>
      <xdr:row>45</xdr:row>
      <xdr:rowOff>104776</xdr:rowOff>
    </xdr:to>
    <xdr:sp macro="" textlink="">
      <xdr:nvSpPr>
        <xdr:cNvPr id="19" name="Left Bracke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flipH="1" flipV="1">
          <a:off x="8391525" y="8124826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51</xdr:row>
      <xdr:rowOff>47626</xdr:rowOff>
    </xdr:from>
    <xdr:to>
      <xdr:col>1</xdr:col>
      <xdr:colOff>323850</xdr:colOff>
      <xdr:row>54</xdr:row>
      <xdr:rowOff>142876</xdr:rowOff>
    </xdr:to>
    <xdr:sp macro="" textlink="">
      <xdr:nvSpPr>
        <xdr:cNvPr id="20" name="Left Bracke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62000" y="9877426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352425</xdr:colOff>
      <xdr:row>51</xdr:row>
      <xdr:rowOff>47626</xdr:rowOff>
    </xdr:from>
    <xdr:to>
      <xdr:col>2</xdr:col>
      <xdr:colOff>523875</xdr:colOff>
      <xdr:row>54</xdr:row>
      <xdr:rowOff>142876</xdr:rowOff>
    </xdr:to>
    <xdr:sp macro="" textlink="">
      <xdr:nvSpPr>
        <xdr:cNvPr id="21" name="Left Bracke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H="1" flipV="1">
          <a:off x="1571625" y="9877426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55</xdr:row>
      <xdr:rowOff>47626</xdr:rowOff>
    </xdr:from>
    <xdr:to>
      <xdr:col>2</xdr:col>
      <xdr:colOff>514350</xdr:colOff>
      <xdr:row>58</xdr:row>
      <xdr:rowOff>142876</xdr:rowOff>
    </xdr:to>
    <xdr:sp macro="" textlink="">
      <xdr:nvSpPr>
        <xdr:cNvPr id="22" name="Left Bracke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flipH="1" flipV="1">
          <a:off x="1562100" y="10639426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55</xdr:row>
      <xdr:rowOff>38101</xdr:rowOff>
    </xdr:from>
    <xdr:to>
      <xdr:col>1</xdr:col>
      <xdr:colOff>304800</xdr:colOff>
      <xdr:row>58</xdr:row>
      <xdr:rowOff>133351</xdr:rowOff>
    </xdr:to>
    <xdr:sp macro="" textlink="">
      <xdr:nvSpPr>
        <xdr:cNvPr id="23" name="Left Bracke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42950" y="10629901"/>
          <a:ext cx="171450" cy="6667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9</xdr:col>
      <xdr:colOff>19050</xdr:colOff>
      <xdr:row>88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39800"/>
          <a:ext cx="5505450" cy="3238500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60</xdr:row>
      <xdr:rowOff>142875</xdr:rowOff>
    </xdr:from>
    <xdr:to>
      <xdr:col>3</xdr:col>
      <xdr:colOff>104775</xdr:colOff>
      <xdr:row>63</xdr:row>
      <xdr:rowOff>133351</xdr:rowOff>
    </xdr:to>
    <xdr:sp macro="" textlink="">
      <xdr:nvSpPr>
        <xdr:cNvPr id="25" name="Left Bracke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H="1" flipV="1">
          <a:off x="1781175" y="11687175"/>
          <a:ext cx="152400" cy="561976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600075</xdr:colOff>
      <xdr:row>64</xdr:row>
      <xdr:rowOff>0</xdr:rowOff>
    </xdr:from>
    <xdr:to>
      <xdr:col>3</xdr:col>
      <xdr:colOff>142875</xdr:colOff>
      <xdr:row>66</xdr:row>
      <xdr:rowOff>180976</xdr:rowOff>
    </xdr:to>
    <xdr:sp macro="" textlink="">
      <xdr:nvSpPr>
        <xdr:cNvPr id="26" name="Left Bracke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H="1" flipV="1">
          <a:off x="1819275" y="12306300"/>
          <a:ext cx="152400" cy="561976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238125</xdr:colOff>
      <xdr:row>60</xdr:row>
      <xdr:rowOff>171449</xdr:rowOff>
    </xdr:from>
    <xdr:to>
      <xdr:col>1</xdr:col>
      <xdr:colOff>409575</xdr:colOff>
      <xdr:row>63</xdr:row>
      <xdr:rowOff>114300</xdr:rowOff>
    </xdr:to>
    <xdr:sp macro="" textlink="">
      <xdr:nvSpPr>
        <xdr:cNvPr id="27" name="Left Bracke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47725" y="11715749"/>
          <a:ext cx="171450" cy="514351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64</xdr:row>
      <xdr:rowOff>19049</xdr:rowOff>
    </xdr:from>
    <xdr:to>
      <xdr:col>1</xdr:col>
      <xdr:colOff>400050</xdr:colOff>
      <xdr:row>66</xdr:row>
      <xdr:rowOff>152400</xdr:rowOff>
    </xdr:to>
    <xdr:sp macro="" textlink="">
      <xdr:nvSpPr>
        <xdr:cNvPr id="28" name="Left Bracke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38200" y="12325349"/>
          <a:ext cx="171450" cy="514351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409575</xdr:colOff>
      <xdr:row>12</xdr:row>
      <xdr:rowOff>104775</xdr:rowOff>
    </xdr:from>
    <xdr:to>
      <xdr:col>11</xdr:col>
      <xdr:colOff>561975</xdr:colOff>
      <xdr:row>17</xdr:row>
      <xdr:rowOff>114300</xdr:rowOff>
    </xdr:to>
    <xdr:sp macro="" textlink="">
      <xdr:nvSpPr>
        <xdr:cNvPr id="29" name="Left Bracke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H="1">
          <a:off x="7115175" y="2476500"/>
          <a:ext cx="15240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12</xdr:row>
      <xdr:rowOff>161925</xdr:rowOff>
    </xdr:from>
    <xdr:to>
      <xdr:col>8</xdr:col>
      <xdr:colOff>209550</xdr:colOff>
      <xdr:row>17</xdr:row>
      <xdr:rowOff>171450</xdr:rowOff>
    </xdr:to>
    <xdr:sp macro="" textlink="">
      <xdr:nvSpPr>
        <xdr:cNvPr id="30" name="Left Bracke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53000" y="2533650"/>
          <a:ext cx="133350" cy="9620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1</xdr:row>
      <xdr:rowOff>76200</xdr:rowOff>
    </xdr:from>
    <xdr:to>
      <xdr:col>23</xdr:col>
      <xdr:colOff>600075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77575" y="266700"/>
          <a:ext cx="37147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1. Calculate average vector</a:t>
          </a:r>
          <a:endParaRPr lang="en-US" sz="1100">
            <a:solidFill>
              <a:schemeClr val="accent6">
                <a:lumMod val="60000"/>
                <a:lumOff val="40000"/>
              </a:schemeClr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2. Matrix subtraction: return matrix – average vector also called excess return </a:t>
          </a:r>
          <a:endParaRPr lang="en-US">
            <a:solidFill>
              <a:schemeClr val="accent2">
                <a:lumMod val="75000"/>
              </a:schemeClr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3. Multiplication and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Summation</a:t>
          </a:r>
          <a:endParaRPr lang="en-US">
            <a:solidFill>
              <a:schemeClr val="accent1">
                <a:lumMod val="75000"/>
              </a:schemeClr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Divide by M</a:t>
          </a:r>
          <a:endParaRPr lang="en-US">
            <a:effectLst/>
          </a:endParaRPr>
        </a:p>
        <a:p>
          <a:endParaRPr lang="en-US" sz="1100"/>
        </a:p>
        <a:p>
          <a:r>
            <a:rPr lang="en-US" sz="1100">
              <a:solidFill>
                <a:schemeClr val="accent4">
                  <a:lumMod val="75000"/>
                </a:schemeClr>
              </a:solidFill>
            </a:rPr>
            <a:t>5. check with Data Analysis toolpack or covar formula</a:t>
          </a:r>
        </a:p>
      </xdr:txBody>
    </xdr:sp>
    <xdr:clientData/>
  </xdr:twoCellAnchor>
  <xdr:twoCellAnchor>
    <xdr:from>
      <xdr:col>15</xdr:col>
      <xdr:colOff>304800</xdr:colOff>
      <xdr:row>29</xdr:row>
      <xdr:rowOff>180975</xdr:rowOff>
    </xdr:from>
    <xdr:to>
      <xdr:col>18</xdr:col>
      <xdr:colOff>438150</xdr:colOff>
      <xdr:row>33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9620250" y="5734050"/>
              <a:ext cx="1962150" cy="590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620250" y="5734050"/>
              <a:ext cx="1962150" cy="590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(∑▒(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𝑥−𝑥 ̅ )(𝑦−𝑦 ̅ )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)/𝑀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22</xdr:col>
      <xdr:colOff>9526</xdr:colOff>
      <xdr:row>30</xdr:row>
      <xdr:rowOff>28575</xdr:rowOff>
    </xdr:from>
    <xdr:to>
      <xdr:col>22</xdr:col>
      <xdr:colOff>104776</xdr:colOff>
      <xdr:row>38</xdr:row>
      <xdr:rowOff>9525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3592176" y="5772150"/>
          <a:ext cx="95250" cy="15049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504826</xdr:colOff>
      <xdr:row>30</xdr:row>
      <xdr:rowOff>9525</xdr:rowOff>
    </xdr:from>
    <xdr:to>
      <xdr:col>22</xdr:col>
      <xdr:colOff>600076</xdr:colOff>
      <xdr:row>37</xdr:row>
      <xdr:rowOff>180975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 flipV="1">
          <a:off x="14087476" y="5753100"/>
          <a:ext cx="95250" cy="150495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561976</xdr:colOff>
      <xdr:row>33</xdr:row>
      <xdr:rowOff>171449</xdr:rowOff>
    </xdr:from>
    <xdr:to>
      <xdr:col>21</xdr:col>
      <xdr:colOff>38100</xdr:colOff>
      <xdr:row>35</xdr:row>
      <xdr:rowOff>47624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flipH="1" flipV="1">
          <a:off x="12925426" y="6486524"/>
          <a:ext cx="85724" cy="25717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581026</xdr:colOff>
      <xdr:row>33</xdr:row>
      <xdr:rowOff>152399</xdr:rowOff>
    </xdr:from>
    <xdr:to>
      <xdr:col>13</xdr:col>
      <xdr:colOff>57150</xdr:colOff>
      <xdr:row>35</xdr:row>
      <xdr:rowOff>28574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V="1">
          <a:off x="8067676" y="6467474"/>
          <a:ext cx="85724" cy="25717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youtube.com/watch?v=EAf-3vO2A0I" TargetMode="External"/><Relationship Id="rId1" Type="http://schemas.openxmlformats.org/officeDocument/2006/relationships/hyperlink" Target="https://www.aaii.com/computerized-investing/article/mean-variance-optimization-multi-asset-portfolio.touc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opLeftCell="A22" workbookViewId="0">
      <selection activeCell="U24" sqref="U24"/>
    </sheetView>
  </sheetViews>
  <sheetFormatPr defaultRowHeight="15" x14ac:dyDescent="0.25"/>
  <cols>
    <col min="15" max="16" width="10.28515625" customWidth="1"/>
    <col min="17" max="18" width="10.42578125" customWidth="1"/>
  </cols>
  <sheetData>
    <row r="1" spans="1:20" ht="18.75" x14ac:dyDescent="0.3">
      <c r="A1" s="5" t="s">
        <v>2</v>
      </c>
    </row>
    <row r="2" spans="1:20" x14ac:dyDescent="0.25">
      <c r="A2" s="4" t="s">
        <v>5</v>
      </c>
      <c r="H2" s="4" t="s">
        <v>10</v>
      </c>
      <c r="O2" s="4" t="s">
        <v>14</v>
      </c>
      <c r="T2" t="s">
        <v>89</v>
      </c>
    </row>
    <row r="3" spans="1:20" x14ac:dyDescent="0.25">
      <c r="B3" s="4" t="s">
        <v>23</v>
      </c>
      <c r="C3" s="4" t="s">
        <v>24</v>
      </c>
      <c r="D3" s="4" t="s">
        <v>25</v>
      </c>
      <c r="E3" s="4" t="s">
        <v>26</v>
      </c>
    </row>
    <row r="4" spans="1:20" x14ac:dyDescent="0.25">
      <c r="B4" s="1">
        <v>2</v>
      </c>
      <c r="C4" s="1">
        <v>1</v>
      </c>
      <c r="D4" s="1">
        <v>0</v>
      </c>
      <c r="E4" s="1">
        <v>1</v>
      </c>
      <c r="H4" t="s">
        <v>34</v>
      </c>
      <c r="O4" s="9">
        <v>2</v>
      </c>
      <c r="P4" s="9">
        <v>1</v>
      </c>
      <c r="Q4" s="9">
        <v>0</v>
      </c>
      <c r="R4" s="9">
        <v>1</v>
      </c>
    </row>
    <row r="5" spans="1:20" ht="15.75" x14ac:dyDescent="0.25">
      <c r="A5" s="2" t="s">
        <v>1</v>
      </c>
      <c r="B5" s="1">
        <v>0</v>
      </c>
      <c r="C5" s="1">
        <v>1</v>
      </c>
      <c r="D5" s="1">
        <v>1</v>
      </c>
      <c r="E5" s="1">
        <v>1</v>
      </c>
      <c r="N5" s="2" t="s">
        <v>1</v>
      </c>
      <c r="O5" s="8">
        <v>0</v>
      </c>
      <c r="P5" s="8">
        <v>1</v>
      </c>
      <c r="Q5" s="8">
        <v>1</v>
      </c>
      <c r="R5" s="8">
        <v>1</v>
      </c>
    </row>
    <row r="6" spans="1:20" x14ac:dyDescent="0.25">
      <c r="B6" s="1">
        <v>3</v>
      </c>
      <c r="C6" s="1">
        <v>0</v>
      </c>
      <c r="D6" s="1">
        <v>4</v>
      </c>
      <c r="E6" s="1">
        <v>4</v>
      </c>
      <c r="O6" s="10">
        <v>3</v>
      </c>
      <c r="P6" s="10">
        <v>0</v>
      </c>
      <c r="Q6" s="10">
        <v>4</v>
      </c>
      <c r="R6" s="10">
        <v>4</v>
      </c>
    </row>
    <row r="7" spans="1:20" x14ac:dyDescent="0.25">
      <c r="B7" s="1">
        <v>1</v>
      </c>
      <c r="C7" s="1">
        <v>1</v>
      </c>
      <c r="D7" s="1">
        <v>1</v>
      </c>
      <c r="E7" s="1">
        <v>1</v>
      </c>
      <c r="I7" s="1">
        <f t="shared" ref="I7:L10" si="0">B4-B10</f>
        <v>1</v>
      </c>
      <c r="J7" s="1">
        <f t="shared" si="0"/>
        <v>1</v>
      </c>
      <c r="K7" s="1">
        <f t="shared" si="0"/>
        <v>0</v>
      </c>
      <c r="L7" s="1">
        <f t="shared" si="0"/>
        <v>0</v>
      </c>
      <c r="O7" s="11">
        <v>1</v>
      </c>
      <c r="P7" s="11">
        <v>1</v>
      </c>
      <c r="Q7" s="11">
        <v>1</v>
      </c>
      <c r="R7" s="11">
        <v>1</v>
      </c>
    </row>
    <row r="8" spans="1:20" x14ac:dyDescent="0.25">
      <c r="H8" s="3" t="s">
        <v>11</v>
      </c>
      <c r="I8" s="1">
        <f t="shared" si="0"/>
        <v>-1</v>
      </c>
      <c r="J8" s="1">
        <f t="shared" si="0"/>
        <v>0</v>
      </c>
      <c r="K8" s="1">
        <f t="shared" si="0"/>
        <v>1</v>
      </c>
      <c r="L8" s="1">
        <f t="shared" si="0"/>
        <v>-1</v>
      </c>
    </row>
    <row r="9" spans="1:20" x14ac:dyDescent="0.25">
      <c r="I9" s="1">
        <f t="shared" si="0"/>
        <v>2</v>
      </c>
      <c r="J9" s="1">
        <f t="shared" si="0"/>
        <v>-2</v>
      </c>
      <c r="K9" s="1">
        <f t="shared" si="0"/>
        <v>1</v>
      </c>
      <c r="L9" s="1">
        <f t="shared" si="0"/>
        <v>1</v>
      </c>
    </row>
    <row r="10" spans="1:20" x14ac:dyDescent="0.25">
      <c r="B10" s="1">
        <v>1</v>
      </c>
      <c r="C10" s="1">
        <v>0</v>
      </c>
      <c r="D10" s="1">
        <v>0</v>
      </c>
      <c r="E10" s="1">
        <v>1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O10" s="9">
        <f t="array" ref="O10:R13">TRANSPOSE(O4:R7)</f>
        <v>2</v>
      </c>
      <c r="P10" s="8">
        <v>0</v>
      </c>
      <c r="Q10" s="10">
        <v>3</v>
      </c>
      <c r="R10" s="11">
        <v>1</v>
      </c>
    </row>
    <row r="11" spans="1:20" ht="17.25" x14ac:dyDescent="0.25">
      <c r="A11" s="3" t="s">
        <v>3</v>
      </c>
      <c r="B11" s="1">
        <v>1</v>
      </c>
      <c r="C11" s="1">
        <v>1</v>
      </c>
      <c r="D11" s="1">
        <v>0</v>
      </c>
      <c r="E11" s="1">
        <v>2</v>
      </c>
      <c r="N11" s="3" t="s">
        <v>20</v>
      </c>
      <c r="O11" s="9">
        <v>1</v>
      </c>
      <c r="P11" s="8">
        <v>1</v>
      </c>
      <c r="Q11" s="10">
        <v>0</v>
      </c>
      <c r="R11" s="11">
        <v>1</v>
      </c>
    </row>
    <row r="12" spans="1:20" x14ac:dyDescent="0.25">
      <c r="B12" s="1">
        <v>1</v>
      </c>
      <c r="C12" s="1">
        <v>2</v>
      </c>
      <c r="D12" s="1">
        <v>3</v>
      </c>
      <c r="E12" s="1">
        <v>3</v>
      </c>
      <c r="O12" s="9">
        <v>0</v>
      </c>
      <c r="P12" s="8">
        <v>1</v>
      </c>
      <c r="Q12" s="10">
        <v>4</v>
      </c>
      <c r="R12" s="11">
        <v>1</v>
      </c>
    </row>
    <row r="13" spans="1:20" x14ac:dyDescent="0.25">
      <c r="B13" s="1">
        <v>1</v>
      </c>
      <c r="C13" s="1">
        <v>1</v>
      </c>
      <c r="D13" s="1">
        <v>1</v>
      </c>
      <c r="E13" s="1">
        <v>1</v>
      </c>
      <c r="I13" t="s">
        <v>0</v>
      </c>
      <c r="O13" s="9">
        <v>1</v>
      </c>
      <c r="P13" s="8">
        <v>1</v>
      </c>
      <c r="Q13" s="10">
        <v>4</v>
      </c>
      <c r="R13" s="11">
        <v>1</v>
      </c>
    </row>
    <row r="14" spans="1:20" x14ac:dyDescent="0.25">
      <c r="H14" t="s">
        <v>88</v>
      </c>
      <c r="I14" s="1">
        <f t="array" ref="I14:L17">B4:E7-B10:E13</f>
        <v>1</v>
      </c>
      <c r="J14" s="1">
        <v>1</v>
      </c>
      <c r="K14" s="1">
        <v>0</v>
      </c>
      <c r="L14" s="1">
        <v>0</v>
      </c>
    </row>
    <row r="15" spans="1:20" x14ac:dyDescent="0.25">
      <c r="I15" s="1">
        <v>-1</v>
      </c>
      <c r="J15" s="1">
        <v>0</v>
      </c>
      <c r="K15" s="1">
        <v>1</v>
      </c>
      <c r="L15" s="1">
        <v>-1</v>
      </c>
    </row>
    <row r="16" spans="1:20" x14ac:dyDescent="0.25">
      <c r="I16" s="1">
        <v>2</v>
      </c>
      <c r="J16" s="1">
        <v>-2</v>
      </c>
      <c r="K16" s="1">
        <v>1</v>
      </c>
      <c r="L16" s="1">
        <v>1</v>
      </c>
    </row>
    <row r="17" spans="1:18" x14ac:dyDescent="0.25">
      <c r="B17" s="1">
        <f>B4+B10</f>
        <v>3</v>
      </c>
      <c r="C17" s="1">
        <f t="shared" ref="C17:E17" si="1">C4+C10</f>
        <v>1</v>
      </c>
      <c r="D17" s="1">
        <f t="shared" si="1"/>
        <v>0</v>
      </c>
      <c r="E17" s="1">
        <f t="shared" si="1"/>
        <v>2</v>
      </c>
      <c r="I17" s="1">
        <v>0</v>
      </c>
      <c r="J17" s="1">
        <v>0</v>
      </c>
      <c r="K17" s="1">
        <v>0</v>
      </c>
      <c r="L17" s="1">
        <v>0</v>
      </c>
      <c r="O17" t="s">
        <v>16</v>
      </c>
      <c r="P17" t="s">
        <v>17</v>
      </c>
      <c r="Q17" t="s">
        <v>18</v>
      </c>
      <c r="R17" t="s">
        <v>19</v>
      </c>
    </row>
    <row r="18" spans="1:18" x14ac:dyDescent="0.25">
      <c r="A18" s="3" t="s">
        <v>4</v>
      </c>
      <c r="B18" s="1">
        <f t="shared" ref="B18:E20" si="2">B5+B11</f>
        <v>1</v>
      </c>
      <c r="C18" s="1">
        <f t="shared" si="2"/>
        <v>2</v>
      </c>
      <c r="D18" s="1">
        <f t="shared" si="2"/>
        <v>1</v>
      </c>
      <c r="E18" s="1">
        <f t="shared" si="2"/>
        <v>3</v>
      </c>
      <c r="O18" s="7" t="s">
        <v>21</v>
      </c>
      <c r="P18" s="7" t="s">
        <v>22</v>
      </c>
      <c r="Q18" s="7"/>
      <c r="R18" s="7"/>
    </row>
    <row r="19" spans="1:18" x14ac:dyDescent="0.25">
      <c r="B19" s="1">
        <f t="shared" si="2"/>
        <v>4</v>
      </c>
      <c r="C19" s="1">
        <f t="shared" si="2"/>
        <v>2</v>
      </c>
      <c r="D19" s="1">
        <f t="shared" si="2"/>
        <v>7</v>
      </c>
      <c r="E19" s="1">
        <f t="shared" si="2"/>
        <v>7</v>
      </c>
      <c r="O19" s="7"/>
      <c r="P19" s="7"/>
      <c r="Q19" s="7"/>
      <c r="R19" s="7"/>
    </row>
    <row r="20" spans="1:18" x14ac:dyDescent="0.25">
      <c r="B20" s="1">
        <f t="shared" si="2"/>
        <v>2</v>
      </c>
      <c r="C20" s="1">
        <f t="shared" si="2"/>
        <v>2</v>
      </c>
      <c r="D20" s="1">
        <f t="shared" si="2"/>
        <v>2</v>
      </c>
      <c r="E20" s="1">
        <f t="shared" si="2"/>
        <v>2</v>
      </c>
      <c r="O20" s="7"/>
      <c r="P20" s="7"/>
      <c r="Q20" s="7"/>
      <c r="R20" s="7"/>
    </row>
    <row r="24" spans="1:18" x14ac:dyDescent="0.25">
      <c r="A24" t="s">
        <v>6</v>
      </c>
      <c r="B24" t="s">
        <v>53</v>
      </c>
      <c r="C24" t="s">
        <v>54</v>
      </c>
      <c r="H24" t="s">
        <v>12</v>
      </c>
      <c r="N24" t="s">
        <v>6</v>
      </c>
    </row>
    <row r="25" spans="1:18" x14ac:dyDescent="0.25">
      <c r="A25" t="s">
        <v>7</v>
      </c>
      <c r="B25" s="7">
        <f>E5</f>
        <v>1</v>
      </c>
      <c r="C25" s="7">
        <f>E11</f>
        <v>2</v>
      </c>
      <c r="D25" s="7">
        <f>SUM(B25:C25)</f>
        <v>3</v>
      </c>
      <c r="E25" s="3" t="str">
        <f>IF(D25=E18,"nice!","try again")</f>
        <v>nice!</v>
      </c>
      <c r="I25" s="7">
        <f t="array" ref="I25:L28">B4:E7-B10:E13</f>
        <v>1</v>
      </c>
      <c r="J25" s="7">
        <v>1</v>
      </c>
      <c r="K25" s="7">
        <v>0</v>
      </c>
      <c r="L25" s="7">
        <v>0</v>
      </c>
      <c r="O25" s="7">
        <f t="array" ref="O25:R28">TRANSPOSE(B10:E13)</f>
        <v>1</v>
      </c>
      <c r="P25" s="7">
        <v>1</v>
      </c>
      <c r="Q25" s="7">
        <v>1</v>
      </c>
      <c r="R25" s="7">
        <v>1</v>
      </c>
    </row>
    <row r="26" spans="1:18" ht="17.25" x14ac:dyDescent="0.25">
      <c r="A26" t="s">
        <v>8</v>
      </c>
      <c r="B26" s="7">
        <v>0</v>
      </c>
      <c r="C26" s="7">
        <v>2</v>
      </c>
      <c r="D26" s="7">
        <f t="shared" ref="D26:D27" si="3">SUM(B26:C26)</f>
        <v>2</v>
      </c>
      <c r="E26" s="3" t="str">
        <f>IF(D26=C19,"nice!","try again")</f>
        <v>nice!</v>
      </c>
      <c r="H26" s="3" t="s">
        <v>13</v>
      </c>
      <c r="I26" s="7">
        <v>-1</v>
      </c>
      <c r="J26" s="7">
        <v>0</v>
      </c>
      <c r="K26" s="7">
        <v>1</v>
      </c>
      <c r="L26" s="7">
        <v>-1</v>
      </c>
      <c r="N26" t="s">
        <v>15</v>
      </c>
      <c r="O26" s="7">
        <v>0</v>
      </c>
      <c r="P26" s="7">
        <v>1</v>
      </c>
      <c r="Q26" s="7">
        <v>2</v>
      </c>
      <c r="R26" s="7">
        <v>1</v>
      </c>
    </row>
    <row r="27" spans="1:18" x14ac:dyDescent="0.25">
      <c r="A27" t="s">
        <v>9</v>
      </c>
      <c r="B27" s="7">
        <v>1</v>
      </c>
      <c r="C27" s="7">
        <v>1</v>
      </c>
      <c r="D27" s="7">
        <f t="shared" si="3"/>
        <v>2</v>
      </c>
      <c r="E27" s="3" t="str">
        <f>IF(D27=D20,"nice!","try again")</f>
        <v>nice!</v>
      </c>
      <c r="I27" s="7">
        <v>2</v>
      </c>
      <c r="J27" s="7">
        <v>-2</v>
      </c>
      <c r="K27" s="7">
        <v>1</v>
      </c>
      <c r="L27" s="7">
        <v>1</v>
      </c>
      <c r="O27" s="7">
        <v>0</v>
      </c>
      <c r="P27" s="7">
        <v>0</v>
      </c>
      <c r="Q27" s="7">
        <v>3</v>
      </c>
      <c r="R27" s="7">
        <v>1</v>
      </c>
    </row>
    <row r="28" spans="1:18" x14ac:dyDescent="0.25">
      <c r="B28" s="7"/>
      <c r="C28" s="7"/>
      <c r="D28" s="7"/>
      <c r="I28" s="7">
        <v>0</v>
      </c>
      <c r="J28" s="7">
        <v>0</v>
      </c>
      <c r="K28" s="7">
        <v>0</v>
      </c>
      <c r="L28" s="7">
        <v>0</v>
      </c>
      <c r="O28" s="7">
        <v>1</v>
      </c>
      <c r="P28" s="7">
        <v>2</v>
      </c>
      <c r="Q28" s="7">
        <v>3</v>
      </c>
      <c r="R28" s="7">
        <v>1</v>
      </c>
    </row>
    <row r="32" spans="1:18" x14ac:dyDescent="0.25">
      <c r="A32" s="4" t="s">
        <v>27</v>
      </c>
      <c r="C32" s="14" t="s">
        <v>41</v>
      </c>
      <c r="D32" s="15"/>
      <c r="K32" s="14" t="s">
        <v>42</v>
      </c>
    </row>
    <row r="33" spans="1:15" x14ac:dyDescent="0.25">
      <c r="B33" s="4" t="s">
        <v>23</v>
      </c>
      <c r="C33" s="4" t="s">
        <v>24</v>
      </c>
      <c r="D33" s="4" t="s">
        <v>25</v>
      </c>
      <c r="E33" s="4" t="s">
        <v>26</v>
      </c>
    </row>
    <row r="34" spans="1:15" x14ac:dyDescent="0.25">
      <c r="A34" s="12" t="s">
        <v>30</v>
      </c>
      <c r="B34" s="1">
        <v>2.5</v>
      </c>
      <c r="C34" s="1">
        <v>2</v>
      </c>
      <c r="D34" s="1">
        <v>3</v>
      </c>
      <c r="E34" s="1">
        <v>1.5</v>
      </c>
      <c r="F34" t="s">
        <v>29</v>
      </c>
      <c r="G34" s="3" t="s">
        <v>31</v>
      </c>
      <c r="K34" s="12" t="s">
        <v>43</v>
      </c>
      <c r="L34" s="1">
        <v>7</v>
      </c>
      <c r="M34" s="1">
        <v>3</v>
      </c>
      <c r="N34" s="1">
        <v>2</v>
      </c>
      <c r="O34" t="s">
        <v>29</v>
      </c>
    </row>
    <row r="36" spans="1:15" x14ac:dyDescent="0.25">
      <c r="A36" s="13" t="s">
        <v>28</v>
      </c>
      <c r="B36" s="1">
        <v>2</v>
      </c>
      <c r="C36" s="1">
        <v>1</v>
      </c>
      <c r="D36" s="1">
        <v>0</v>
      </c>
      <c r="E36" s="1">
        <v>1</v>
      </c>
      <c r="G36" s="3" t="s">
        <v>32</v>
      </c>
      <c r="L36" s="1">
        <v>9</v>
      </c>
    </row>
    <row r="37" spans="1:15" x14ac:dyDescent="0.25">
      <c r="B37" s="1">
        <v>0</v>
      </c>
      <c r="C37" s="1">
        <v>1</v>
      </c>
      <c r="D37" s="1">
        <v>1</v>
      </c>
      <c r="E37" s="1">
        <v>1</v>
      </c>
      <c r="K37" s="12" t="s">
        <v>44</v>
      </c>
      <c r="L37" s="1">
        <v>1</v>
      </c>
    </row>
    <row r="38" spans="1:15" x14ac:dyDescent="0.25">
      <c r="B38" s="1">
        <v>3</v>
      </c>
      <c r="C38" s="1">
        <v>0</v>
      </c>
      <c r="D38" s="1">
        <v>4</v>
      </c>
      <c r="E38" s="1">
        <v>4</v>
      </c>
      <c r="L38" s="1">
        <v>7</v>
      </c>
    </row>
    <row r="39" spans="1:15" x14ac:dyDescent="0.25">
      <c r="B39" s="1">
        <v>1</v>
      </c>
      <c r="C39" s="1">
        <v>1</v>
      </c>
      <c r="D39" s="1">
        <v>1</v>
      </c>
      <c r="E39" s="1">
        <v>1</v>
      </c>
    </row>
    <row r="41" spans="1:15" x14ac:dyDescent="0.25">
      <c r="K41" t="s">
        <v>45</v>
      </c>
      <c r="L41">
        <f t="array" ref="L41">MMULT(L34:N34,L36:L38)</f>
        <v>80</v>
      </c>
    </row>
    <row r="42" spans="1:15" x14ac:dyDescent="0.25">
      <c r="A42" s="3" t="s">
        <v>35</v>
      </c>
      <c r="B42" s="6" t="s">
        <v>36</v>
      </c>
      <c r="D42" s="7" t="s">
        <v>37</v>
      </c>
      <c r="E42" t="s">
        <v>39</v>
      </c>
      <c r="K42" s="14" t="s">
        <v>52</v>
      </c>
    </row>
    <row r="43" spans="1:15" x14ac:dyDescent="0.25">
      <c r="A43" t="s">
        <v>33</v>
      </c>
      <c r="B43">
        <f>SUMPRODUCT($B$34:$E$34,B36:E36)</f>
        <v>8.5</v>
      </c>
      <c r="D43">
        <f t="array" ref="D43:D46">MMULT(B36:E39,TRANSPOSE(B34:E34))</f>
        <v>8.5</v>
      </c>
      <c r="E43" t="s">
        <v>38</v>
      </c>
      <c r="K43" t="s">
        <v>46</v>
      </c>
      <c r="L43">
        <f t="array" ref="L43:L45">MMULT(L36:L38,L34)</f>
        <v>63</v>
      </c>
      <c r="M43">
        <f t="array" ref="M43:M45">MMULT(L36:L38,M34)</f>
        <v>27</v>
      </c>
      <c r="N43">
        <f t="array" ref="N43:N45">MMULT(L36:L38,N34)</f>
        <v>18</v>
      </c>
    </row>
    <row r="44" spans="1:15" x14ac:dyDescent="0.25">
      <c r="B44">
        <f>SUMPRODUCT($B$34:$E$34,B37:E37)</f>
        <v>6.5</v>
      </c>
      <c r="D44">
        <v>6.5</v>
      </c>
      <c r="F44" s="3" t="s">
        <v>49</v>
      </c>
      <c r="L44">
        <v>7</v>
      </c>
      <c r="M44">
        <v>3</v>
      </c>
      <c r="N44">
        <v>2</v>
      </c>
    </row>
    <row r="45" spans="1:15" x14ac:dyDescent="0.25">
      <c r="B45">
        <f t="shared" ref="B45:B46" si="4">SUMPRODUCT($B$34:$E$34,B38:E38)</f>
        <v>25.5</v>
      </c>
      <c r="D45">
        <v>25.5</v>
      </c>
      <c r="F45" s="3" t="s">
        <v>47</v>
      </c>
      <c r="L45">
        <v>49</v>
      </c>
      <c r="M45">
        <v>21</v>
      </c>
      <c r="N45">
        <v>14</v>
      </c>
    </row>
    <row r="46" spans="1:15" x14ac:dyDescent="0.25">
      <c r="B46">
        <f t="shared" si="4"/>
        <v>9</v>
      </c>
      <c r="D46">
        <v>9</v>
      </c>
      <c r="F46" s="3" t="s">
        <v>48</v>
      </c>
    </row>
    <row r="47" spans="1:15" x14ac:dyDescent="0.25">
      <c r="F47" t="s">
        <v>40</v>
      </c>
    </row>
    <row r="50" spans="1:3" x14ac:dyDescent="0.25">
      <c r="B50" s="14" t="s">
        <v>50</v>
      </c>
      <c r="C50" s="14"/>
    </row>
    <row r="53" spans="1:3" x14ac:dyDescent="0.25">
      <c r="A53" t="s">
        <v>126</v>
      </c>
      <c r="B53" s="1">
        <v>3</v>
      </c>
      <c r="C53" s="1">
        <v>7</v>
      </c>
    </row>
    <row r="54" spans="1:3" x14ac:dyDescent="0.25">
      <c r="B54" s="1">
        <v>4</v>
      </c>
      <c r="C54" s="1">
        <v>1</v>
      </c>
    </row>
    <row r="57" spans="1:3" x14ac:dyDescent="0.25">
      <c r="A57" t="s">
        <v>127</v>
      </c>
      <c r="B57" s="1">
        <v>6</v>
      </c>
      <c r="C57" s="1">
        <v>8</v>
      </c>
    </row>
    <row r="58" spans="1:3" x14ac:dyDescent="0.25">
      <c r="B58" s="1">
        <v>5</v>
      </c>
      <c r="C58" s="1">
        <v>4</v>
      </c>
    </row>
    <row r="62" spans="1:3" x14ac:dyDescent="0.25">
      <c r="A62" t="s">
        <v>128</v>
      </c>
      <c r="B62">
        <f t="array" ref="B62:C63">MMULT(B53:C54,B57:C58)</f>
        <v>53</v>
      </c>
      <c r="C62">
        <v>52</v>
      </c>
    </row>
    <row r="63" spans="1:3" x14ac:dyDescent="0.25">
      <c r="B63">
        <v>29</v>
      </c>
      <c r="C63">
        <v>36</v>
      </c>
    </row>
    <row r="65" spans="1:3" x14ac:dyDescent="0.25">
      <c r="A65" s="16" t="s">
        <v>51</v>
      </c>
      <c r="B65">
        <f>B53*B57+C53*B58</f>
        <v>53</v>
      </c>
      <c r="C65">
        <f>B53*C57+C53*C58</f>
        <v>52</v>
      </c>
    </row>
    <row r="66" spans="1:3" x14ac:dyDescent="0.25">
      <c r="B66">
        <f>B54*B57+C54*B58</f>
        <v>29</v>
      </c>
      <c r="C66">
        <f>B54*C57+C54*C58</f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workbookViewId="0">
      <selection activeCell="C43" sqref="C43"/>
    </sheetView>
  </sheetViews>
  <sheetFormatPr defaultRowHeight="15" x14ac:dyDescent="0.25"/>
  <cols>
    <col min="2" max="2" width="11.7109375" customWidth="1"/>
  </cols>
  <sheetData>
    <row r="1" spans="1:14" x14ac:dyDescent="0.25">
      <c r="A1" s="65" t="s">
        <v>55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N1" s="44" t="s">
        <v>90</v>
      </c>
    </row>
    <row r="2" spans="1:14" x14ac:dyDescent="0.25">
      <c r="A2" s="17" t="s">
        <v>56</v>
      </c>
      <c r="B2" s="17" t="s">
        <v>57</v>
      </c>
      <c r="C2" s="17" t="s">
        <v>58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 t="s">
        <v>64</v>
      </c>
      <c r="J2" s="17" t="s">
        <v>65</v>
      </c>
      <c r="K2" s="17" t="s">
        <v>66</v>
      </c>
      <c r="L2" s="18" t="s">
        <v>67</v>
      </c>
    </row>
    <row r="3" spans="1:14" x14ac:dyDescent="0.25">
      <c r="A3">
        <v>2010</v>
      </c>
      <c r="B3" s="19">
        <v>8.5999999999999993E-2</v>
      </c>
      <c r="C3" s="19">
        <v>0.157</v>
      </c>
      <c r="D3" s="19">
        <v>0.48</v>
      </c>
      <c r="E3" s="19">
        <v>1.0999999999999999E-2</v>
      </c>
      <c r="F3" s="19">
        <v>-1.4999999999999999E-2</v>
      </c>
      <c r="G3" s="19">
        <v>0.33600000000000002</v>
      </c>
      <c r="H3" s="19">
        <v>0.40799999999999997</v>
      </c>
      <c r="I3" s="19">
        <v>0.85799999999999998</v>
      </c>
      <c r="J3" s="19">
        <v>0.64200000000000002</v>
      </c>
      <c r="K3" s="19">
        <v>0.72</v>
      </c>
      <c r="L3" s="19">
        <f>AVERAGE(B3:K3)</f>
        <v>0.36829999999999996</v>
      </c>
      <c r="N3">
        <f>COUNT(A3:A10)</f>
        <v>8</v>
      </c>
    </row>
    <row r="4" spans="1:14" x14ac:dyDescent="0.25">
      <c r="A4">
        <v>2009</v>
      </c>
      <c r="B4" s="19">
        <v>1.115</v>
      </c>
      <c r="C4" s="19">
        <v>0.57199999999999995</v>
      </c>
      <c r="D4" s="19">
        <v>9.4E-2</v>
      </c>
      <c r="E4" s="19">
        <v>1.0469999999999999</v>
      </c>
      <c r="F4" s="19">
        <v>-7.6999999999999999E-2</v>
      </c>
      <c r="G4" s="19">
        <v>2.1709999999999998</v>
      </c>
      <c r="H4" s="19">
        <v>0.17599999999999999</v>
      </c>
      <c r="I4" s="19">
        <v>8.6999999999999994E-2</v>
      </c>
      <c r="J4" s="19">
        <v>0.187</v>
      </c>
      <c r="K4" s="19">
        <v>2.02</v>
      </c>
      <c r="L4" s="19">
        <f t="shared" ref="L4:L10" si="0">AVERAGE(B4:K4)</f>
        <v>0.73919999999999997</v>
      </c>
    </row>
    <row r="5" spans="1:14" x14ac:dyDescent="0.25">
      <c r="A5">
        <v>2008</v>
      </c>
      <c r="B5" s="19">
        <v>-0.39300000000000002</v>
      </c>
      <c r="C5" s="19">
        <v>-0.52</v>
      </c>
      <c r="D5" s="19">
        <v>-0.32800000000000001</v>
      </c>
      <c r="E5" s="19">
        <v>-0.59399999999999997</v>
      </c>
      <c r="F5" s="19">
        <v>0.53700000000000003</v>
      </c>
      <c r="G5" s="19">
        <v>-0.752</v>
      </c>
      <c r="H5" s="19">
        <v>-0.22700000000000001</v>
      </c>
      <c r="I5" s="19">
        <v>-0.56799999999999995</v>
      </c>
      <c r="J5" s="19">
        <v>-0.63</v>
      </c>
      <c r="K5" s="19">
        <v>-0.71099999999999997</v>
      </c>
      <c r="L5" s="19">
        <f t="shared" si="0"/>
        <v>-0.41859999999999997</v>
      </c>
    </row>
    <row r="6" spans="1:14" x14ac:dyDescent="0.25">
      <c r="A6">
        <v>2007</v>
      </c>
      <c r="B6" s="19">
        <v>0.28799999999999998</v>
      </c>
      <c r="C6" s="19">
        <v>0.245</v>
      </c>
      <c r="D6" s="19">
        <v>5.8999999999999997E-2</v>
      </c>
      <c r="E6" s="19">
        <v>0.28799999999999998</v>
      </c>
      <c r="F6" s="19">
        <v>-1E-3</v>
      </c>
      <c r="G6" s="19">
        <v>-0.183</v>
      </c>
      <c r="H6" s="19">
        <v>-0.152</v>
      </c>
      <c r="I6" s="19">
        <v>0.20200000000000001</v>
      </c>
      <c r="J6" s="19">
        <v>-0.11799999999999999</v>
      </c>
      <c r="K6" s="19">
        <v>-0.22900000000000001</v>
      </c>
      <c r="L6" s="19">
        <f t="shared" si="0"/>
        <v>3.9900000000000005E-2</v>
      </c>
    </row>
    <row r="7" spans="1:14" x14ac:dyDescent="0.25">
      <c r="A7" s="20">
        <v>2006</v>
      </c>
      <c r="B7" s="21">
        <v>0.17399999999999999</v>
      </c>
      <c r="C7" s="21">
        <v>-1.4999999999999999E-2</v>
      </c>
      <c r="D7" s="21">
        <v>0.108</v>
      </c>
      <c r="E7" s="21">
        <v>-4.8000000000000001E-2</v>
      </c>
      <c r="F7" s="21">
        <v>0.29299999999999998</v>
      </c>
      <c r="G7" s="21">
        <v>-0.05</v>
      </c>
      <c r="H7" s="21">
        <v>0.26200000000000001</v>
      </c>
      <c r="I7" s="21">
        <v>0.152</v>
      </c>
      <c r="J7" s="21">
        <v>0.104</v>
      </c>
      <c r="K7" s="21">
        <v>-0.315</v>
      </c>
      <c r="L7" s="19">
        <f t="shared" si="0"/>
        <v>6.6500000000000004E-2</v>
      </c>
    </row>
    <row r="8" spans="1:14" x14ac:dyDescent="0.25">
      <c r="A8" s="22">
        <v>2005</v>
      </c>
      <c r="B8" s="21">
        <v>-0.106</v>
      </c>
      <c r="C8" s="21">
        <v>0.318</v>
      </c>
      <c r="D8" s="21">
        <v>2.5000000000000001E-2</v>
      </c>
      <c r="E8" s="21">
        <v>0.67</v>
      </c>
      <c r="F8" s="21">
        <v>-0.11799999999999999</v>
      </c>
      <c r="G8" s="21">
        <v>2.5499999999999998E-2</v>
      </c>
      <c r="H8" s="21">
        <v>-3.5999999999999997E-2</v>
      </c>
      <c r="I8" s="21">
        <v>-0.22</v>
      </c>
      <c r="J8" s="21">
        <v>4.2999999999999997E-2</v>
      </c>
      <c r="K8" s="21">
        <v>1.516</v>
      </c>
      <c r="L8" s="19">
        <f t="shared" si="0"/>
        <v>0.21175000000000002</v>
      </c>
    </row>
    <row r="9" spans="1:14" x14ac:dyDescent="0.25">
      <c r="A9" s="22">
        <v>2004</v>
      </c>
      <c r="B9" s="21">
        <v>0.59099999999999997</v>
      </c>
      <c r="C9" s="21">
        <v>0.05</v>
      </c>
      <c r="D9" s="21">
        <v>0.246</v>
      </c>
      <c r="E9" s="21">
        <v>0.129</v>
      </c>
      <c r="F9" s="21">
        <v>0.32300000000000001</v>
      </c>
      <c r="G9" s="21">
        <v>-0.40060000000000001</v>
      </c>
      <c r="H9" s="21">
        <v>-0.36</v>
      </c>
      <c r="I9" s="21">
        <v>0.114</v>
      </c>
      <c r="J9" s="21">
        <v>0.28199999999999997</v>
      </c>
      <c r="K9" s="21">
        <v>-0.184</v>
      </c>
      <c r="L9" s="19">
        <f t="shared" si="0"/>
        <v>7.9039999999999999E-2</v>
      </c>
    </row>
    <row r="10" spans="1:14" x14ac:dyDescent="0.25">
      <c r="A10" s="23">
        <v>2003</v>
      </c>
      <c r="B10" s="24">
        <v>1.581</v>
      </c>
      <c r="C10" s="24">
        <v>0.80900000000000005</v>
      </c>
      <c r="D10" s="24">
        <v>0.86499999999999999</v>
      </c>
      <c r="E10" s="24">
        <v>2.1509999999999998</v>
      </c>
      <c r="F10" s="24">
        <v>0.435</v>
      </c>
      <c r="G10" s="24">
        <v>1.514</v>
      </c>
      <c r="H10" s="24">
        <v>0.76500000000000001</v>
      </c>
      <c r="I10" s="24">
        <v>0.95399999999999996</v>
      </c>
      <c r="J10" s="24">
        <v>0.253</v>
      </c>
      <c r="K10" s="24">
        <v>2.0150000000000001</v>
      </c>
      <c r="L10" s="25">
        <f t="shared" si="0"/>
        <v>1.1342000000000001</v>
      </c>
    </row>
    <row r="11" spans="1:14" x14ac:dyDescent="0.25">
      <c r="A11" s="7" t="s">
        <v>68</v>
      </c>
      <c r="B11" s="45">
        <f>AVERAGE(B3:B10)</f>
        <v>0.41699999999999998</v>
      </c>
      <c r="C11" s="45">
        <f>AVERAGE(C3:C10)</f>
        <v>0.20200000000000001</v>
      </c>
      <c r="D11" s="45">
        <f t="shared" ref="D11:K11" si="1">AVERAGE(D3:D10)</f>
        <v>0.19362499999999999</v>
      </c>
      <c r="E11" s="45">
        <f t="shared" si="1"/>
        <v>0.45674999999999993</v>
      </c>
      <c r="F11" s="45">
        <f t="shared" si="1"/>
        <v>0.17212500000000003</v>
      </c>
      <c r="G11" s="45">
        <f t="shared" si="1"/>
        <v>0.33261249999999998</v>
      </c>
      <c r="H11" s="45">
        <f t="shared" si="1"/>
        <v>0.10450000000000001</v>
      </c>
      <c r="I11" s="45">
        <f t="shared" si="1"/>
        <v>0.19737499999999999</v>
      </c>
      <c r="J11" s="45">
        <f t="shared" si="1"/>
        <v>9.5374999999999988E-2</v>
      </c>
      <c r="K11" s="45">
        <f t="shared" si="1"/>
        <v>0.60400000000000009</v>
      </c>
      <c r="L11" s="26">
        <f>AVERAGE(B11:K11)</f>
        <v>0.27753624999999998</v>
      </c>
      <c r="M11" s="46">
        <f>AVERAGE(L3:L10)</f>
        <v>0.27753625000000004</v>
      </c>
    </row>
    <row r="12" spans="1:14" x14ac:dyDescent="0.25">
      <c r="A12" t="s">
        <v>69</v>
      </c>
      <c r="B12" s="27">
        <f>_xlfn.STDEV.P(B3:B10)</f>
        <v>0.61107037237948303</v>
      </c>
      <c r="C12" s="27">
        <f t="shared" ref="C12:K12" si="2">_xlfn.STDEV.P(C3:C10)</f>
        <v>0.3731882902771736</v>
      </c>
      <c r="D12" s="27">
        <f t="shared" si="2"/>
        <v>0.33003898917400659</v>
      </c>
      <c r="E12" s="27">
        <f t="shared" si="2"/>
        <v>0.78722546802043947</v>
      </c>
      <c r="F12" s="27">
        <f t="shared" si="2"/>
        <v>0.23739073144291037</v>
      </c>
      <c r="G12" s="27">
        <f t="shared" si="2"/>
        <v>0.93514089905946796</v>
      </c>
      <c r="H12" s="27">
        <f t="shared" si="2"/>
        <v>0.34811564170545395</v>
      </c>
      <c r="I12" s="27">
        <f t="shared" si="2"/>
        <v>0.47303830117126883</v>
      </c>
      <c r="J12" s="27">
        <f t="shared" si="2"/>
        <v>0.34303496086404955</v>
      </c>
      <c r="K12" s="27">
        <f t="shared" si="2"/>
        <v>1.0446169154288092</v>
      </c>
      <c r="L12" s="19">
        <f>AVERAGE(B12:K12)</f>
        <v>0.54828605695230626</v>
      </c>
      <c r="M12" s="28" t="s">
        <v>70</v>
      </c>
    </row>
    <row r="13" spans="1:14" x14ac:dyDescent="0.25">
      <c r="L13" s="26">
        <f>_xlfn.STDEV.P(L3:L10)</f>
        <v>0.44505418400284419</v>
      </c>
      <c r="M13" s="28" t="s">
        <v>71</v>
      </c>
    </row>
    <row r="14" spans="1:14" x14ac:dyDescent="0.25">
      <c r="C14" s="53"/>
    </row>
    <row r="16" spans="1:14" x14ac:dyDescent="0.25">
      <c r="A16" s="47" t="s">
        <v>91</v>
      </c>
      <c r="B16" s="47"/>
      <c r="C16" s="4" t="s">
        <v>92</v>
      </c>
      <c r="E16" t="s">
        <v>137</v>
      </c>
      <c r="M16" s="56" t="s">
        <v>129</v>
      </c>
    </row>
    <row r="17" spans="1:23" x14ac:dyDescent="0.25">
      <c r="B17" s="54" t="s">
        <v>57</v>
      </c>
      <c r="C17" s="54" t="s">
        <v>58</v>
      </c>
      <c r="D17" s="54" t="s">
        <v>59</v>
      </c>
      <c r="E17" s="54" t="s">
        <v>60</v>
      </c>
      <c r="F17" s="54" t="s">
        <v>61</v>
      </c>
      <c r="G17" s="54" t="s">
        <v>62</v>
      </c>
      <c r="H17" s="54" t="s">
        <v>63</v>
      </c>
      <c r="I17" s="54" t="s">
        <v>64</v>
      </c>
      <c r="J17" s="54" t="s">
        <v>65</v>
      </c>
      <c r="K17" s="54" t="s">
        <v>66</v>
      </c>
      <c r="M17" s="56"/>
    </row>
    <row r="18" spans="1:23" x14ac:dyDescent="0.25">
      <c r="B18" s="47">
        <f t="array" ref="B18:K25">B3:K10-B11:K11</f>
        <v>-0.33099999999999996</v>
      </c>
      <c r="C18" s="47">
        <v>-4.5000000000000012E-2</v>
      </c>
      <c r="D18" s="47">
        <v>0.28637499999999999</v>
      </c>
      <c r="E18" s="47">
        <v>-0.44574999999999992</v>
      </c>
      <c r="F18" s="47">
        <v>-0.18712500000000004</v>
      </c>
      <c r="G18" s="47">
        <v>3.3875000000000433E-3</v>
      </c>
      <c r="H18" s="47">
        <v>0.30349999999999999</v>
      </c>
      <c r="I18" s="47">
        <v>0.66062500000000002</v>
      </c>
      <c r="J18" s="47">
        <v>0.54662500000000003</v>
      </c>
      <c r="K18" s="47">
        <v>0.11599999999999988</v>
      </c>
      <c r="M18" s="57">
        <f>F3-$F$11</f>
        <v>-0.18712500000000004</v>
      </c>
    </row>
    <row r="19" spans="1:23" x14ac:dyDescent="0.25">
      <c r="B19" s="47">
        <v>0.69799999999999995</v>
      </c>
      <c r="C19" s="47">
        <v>0.36999999999999994</v>
      </c>
      <c r="D19" s="47">
        <v>-9.9624999999999991E-2</v>
      </c>
      <c r="E19" s="47">
        <v>0.59024999999999994</v>
      </c>
      <c r="F19" s="47">
        <v>-0.24912500000000004</v>
      </c>
      <c r="G19" s="47">
        <v>1.8383874999999998</v>
      </c>
      <c r="H19" s="47">
        <v>7.149999999999998E-2</v>
      </c>
      <c r="I19" s="47">
        <v>-0.110375</v>
      </c>
      <c r="J19" s="47">
        <v>9.1625000000000012E-2</v>
      </c>
      <c r="K19" s="47">
        <v>1.4159999999999999</v>
      </c>
      <c r="M19" s="57">
        <f t="shared" ref="M19:M25" si="3">F4-$F$11</f>
        <v>-0.24912500000000004</v>
      </c>
    </row>
    <row r="20" spans="1:23" x14ac:dyDescent="0.25">
      <c r="B20" s="47">
        <v>-0.81</v>
      </c>
      <c r="C20" s="47">
        <v>-0.72199999999999998</v>
      </c>
      <c r="D20" s="47">
        <v>-0.52162500000000001</v>
      </c>
      <c r="E20" s="47">
        <v>-1.0507499999999999</v>
      </c>
      <c r="F20" s="47">
        <v>0.364875</v>
      </c>
      <c r="G20" s="47">
        <v>-1.0846125</v>
      </c>
      <c r="H20" s="47">
        <v>-0.33150000000000002</v>
      </c>
      <c r="I20" s="47">
        <v>-0.76537499999999992</v>
      </c>
      <c r="J20" s="47">
        <v>-0.72537499999999999</v>
      </c>
      <c r="K20" s="47">
        <v>-1.3149999999999999</v>
      </c>
      <c r="M20" s="57">
        <f t="shared" si="3"/>
        <v>0.364875</v>
      </c>
    </row>
    <row r="21" spans="1:23" x14ac:dyDescent="0.25">
      <c r="B21" s="47">
        <v>-0.129</v>
      </c>
      <c r="C21" s="47">
        <v>4.2999999999999983E-2</v>
      </c>
      <c r="D21" s="47">
        <v>-0.13462499999999999</v>
      </c>
      <c r="E21" s="47">
        <v>-0.16874999999999996</v>
      </c>
      <c r="F21" s="47">
        <v>-0.17312500000000003</v>
      </c>
      <c r="G21" s="47">
        <v>-0.51561250000000003</v>
      </c>
      <c r="H21" s="47">
        <v>-0.25650000000000001</v>
      </c>
      <c r="I21" s="47">
        <v>4.625000000000018E-3</v>
      </c>
      <c r="J21" s="47">
        <v>-0.21337499999999998</v>
      </c>
      <c r="K21" s="47">
        <v>-0.83300000000000007</v>
      </c>
      <c r="M21" s="57">
        <f t="shared" si="3"/>
        <v>-0.17312500000000003</v>
      </c>
    </row>
    <row r="22" spans="1:23" x14ac:dyDescent="0.25">
      <c r="B22" s="47">
        <v>-0.24299999999999999</v>
      </c>
      <c r="C22" s="47">
        <v>-0.21700000000000003</v>
      </c>
      <c r="D22" s="47">
        <v>-8.5624999999999993E-2</v>
      </c>
      <c r="E22" s="47">
        <v>-0.50474999999999992</v>
      </c>
      <c r="F22" s="47">
        <v>0.12087499999999995</v>
      </c>
      <c r="G22" s="47">
        <v>-0.38261249999999997</v>
      </c>
      <c r="H22" s="47">
        <v>0.1575</v>
      </c>
      <c r="I22" s="47">
        <v>-4.5374999999999999E-2</v>
      </c>
      <c r="J22" s="47">
        <v>8.6250000000000077E-3</v>
      </c>
      <c r="K22" s="47">
        <v>-0.91900000000000004</v>
      </c>
      <c r="M22" s="57">
        <f t="shared" si="3"/>
        <v>0.12087499999999995</v>
      </c>
    </row>
    <row r="23" spans="1:23" x14ac:dyDescent="0.25">
      <c r="B23" s="47">
        <v>-0.52300000000000002</v>
      </c>
      <c r="C23" s="47">
        <v>0.11599999999999999</v>
      </c>
      <c r="D23" s="47">
        <v>-0.168625</v>
      </c>
      <c r="E23" s="47">
        <v>0.21325000000000011</v>
      </c>
      <c r="F23" s="47">
        <v>-0.29012500000000002</v>
      </c>
      <c r="G23" s="47">
        <v>-0.30711249999999995</v>
      </c>
      <c r="H23" s="47">
        <v>-0.14050000000000001</v>
      </c>
      <c r="I23" s="47">
        <v>-0.417375</v>
      </c>
      <c r="J23" s="47">
        <v>-5.2374999999999991E-2</v>
      </c>
      <c r="K23" s="47">
        <v>0.91199999999999992</v>
      </c>
      <c r="M23" s="57">
        <f t="shared" si="3"/>
        <v>-0.29012500000000002</v>
      </c>
    </row>
    <row r="24" spans="1:23" x14ac:dyDescent="0.25">
      <c r="B24" s="47">
        <v>0.17399999999999999</v>
      </c>
      <c r="C24" s="47">
        <v>-0.15200000000000002</v>
      </c>
      <c r="D24" s="47">
        <v>5.2375000000000005E-2</v>
      </c>
      <c r="E24" s="47">
        <v>-0.32774999999999993</v>
      </c>
      <c r="F24" s="47">
        <v>0.15087499999999998</v>
      </c>
      <c r="G24" s="47">
        <v>-0.73321250000000004</v>
      </c>
      <c r="H24" s="47">
        <v>-0.46450000000000002</v>
      </c>
      <c r="I24" s="47">
        <v>-8.3374999999999991E-2</v>
      </c>
      <c r="J24" s="47">
        <v>0.18662499999999999</v>
      </c>
      <c r="K24" s="47">
        <v>-0.78800000000000003</v>
      </c>
      <c r="M24" s="57">
        <f t="shared" si="3"/>
        <v>0.15087499999999998</v>
      </c>
    </row>
    <row r="25" spans="1:23" x14ac:dyDescent="0.25">
      <c r="B25" s="47">
        <v>1.1639999999999999</v>
      </c>
      <c r="C25" s="47">
        <v>0.60699999999999998</v>
      </c>
      <c r="D25" s="47">
        <v>0.67137500000000006</v>
      </c>
      <c r="E25" s="47">
        <v>1.6942499999999998</v>
      </c>
      <c r="F25" s="47">
        <v>0.26287499999999997</v>
      </c>
      <c r="G25" s="47">
        <v>1.1813875</v>
      </c>
      <c r="H25" s="47">
        <v>0.66049999999999998</v>
      </c>
      <c r="I25" s="47">
        <v>0.75662499999999999</v>
      </c>
      <c r="J25" s="47">
        <v>0.15762500000000002</v>
      </c>
      <c r="K25" s="47">
        <v>1.411</v>
      </c>
      <c r="M25" s="57">
        <f t="shared" si="3"/>
        <v>0.26287499999999997</v>
      </c>
    </row>
    <row r="27" spans="1:23" ht="17.25" x14ac:dyDescent="0.25">
      <c r="A27" s="48" t="s">
        <v>93</v>
      </c>
      <c r="B27" s="48"/>
      <c r="C27" s="4" t="s">
        <v>94</v>
      </c>
      <c r="D27" s="61" t="s">
        <v>136</v>
      </c>
    </row>
    <row r="28" spans="1:23" x14ac:dyDescent="0.25">
      <c r="B28" s="54" t="s">
        <v>57</v>
      </c>
      <c r="C28" s="54" t="s">
        <v>58</v>
      </c>
      <c r="D28" s="54" t="s">
        <v>59</v>
      </c>
      <c r="E28" s="54" t="s">
        <v>60</v>
      </c>
      <c r="F28" s="54" t="s">
        <v>61</v>
      </c>
      <c r="G28" s="54" t="s">
        <v>62</v>
      </c>
      <c r="H28" s="54" t="s">
        <v>63</v>
      </c>
      <c r="I28" s="54" t="s">
        <v>64</v>
      </c>
      <c r="J28" s="54" t="s">
        <v>65</v>
      </c>
      <c r="K28" s="54" t="s">
        <v>66</v>
      </c>
    </row>
    <row r="29" spans="1:23" x14ac:dyDescent="0.25">
      <c r="A29" s="54" t="s">
        <v>57</v>
      </c>
      <c r="B29" s="48">
        <f t="array" ref="B29:L39">MMULT(TRANSPOSE(EXCESSRETURNS),EXCESSRETURNS)</f>
        <v>2.9872559999999995</v>
      </c>
      <c r="C29" s="48">
        <v>1.5245909999999998</v>
      </c>
      <c r="D29" s="48">
        <v>1.1751460000000002</v>
      </c>
      <c r="E29" s="48">
        <v>3.3586169999999993</v>
      </c>
      <c r="F29" s="48">
        <v>6.9434999999999941E-2</v>
      </c>
      <c r="G29" s="48">
        <v>3.7282740999999993</v>
      </c>
      <c r="H29" s="48">
        <v>0.9742599999999999</v>
      </c>
      <c r="I29" s="48">
        <v>1.4191660000000001</v>
      </c>
      <c r="J29" s="48">
        <v>0.73934500000000003</v>
      </c>
      <c r="K29" s="48">
        <v>3.374212</v>
      </c>
      <c r="L29" t="e">
        <v>#N/A</v>
      </c>
      <c r="M29" s="3" t="s">
        <v>134</v>
      </c>
      <c r="R29" s="44" t="s">
        <v>95</v>
      </c>
    </row>
    <row r="30" spans="1:23" x14ac:dyDescent="0.25">
      <c r="A30" s="54" t="s">
        <v>58</v>
      </c>
      <c r="B30" s="48">
        <v>1.5245909999999998</v>
      </c>
      <c r="C30" s="48">
        <v>1.1141559999999999</v>
      </c>
      <c r="D30" s="48">
        <v>0.71966000000000019</v>
      </c>
      <c r="E30" s="48">
        <v>2.2023319999999993</v>
      </c>
      <c r="F30" s="48">
        <v>-0.27789199999999997</v>
      </c>
      <c r="G30" s="48">
        <v>2.3169221999999996</v>
      </c>
      <c r="H30" s="48">
        <v>0.66216300000000006</v>
      </c>
      <c r="I30" s="48">
        <v>0.91560799999999998</v>
      </c>
      <c r="J30" s="48">
        <v>0.58321299999999987</v>
      </c>
      <c r="K30" s="48">
        <v>2.7137790000000002</v>
      </c>
      <c r="L30" t="e">
        <v>#N/A</v>
      </c>
      <c r="N30" t="s">
        <v>96</v>
      </c>
    </row>
    <row r="31" spans="1:23" x14ac:dyDescent="0.25">
      <c r="A31" s="54" t="s">
        <v>59</v>
      </c>
      <c r="B31" s="48">
        <v>1.1751460000000002</v>
      </c>
      <c r="C31" s="48">
        <v>0.71966000000000019</v>
      </c>
      <c r="D31" s="48">
        <v>0.871405875</v>
      </c>
      <c r="E31" s="48">
        <v>1.5119312499999999</v>
      </c>
      <c r="F31" s="48">
        <v>2.7172374999999999E-2</v>
      </c>
      <c r="G31" s="48">
        <v>1.2922961375000002</v>
      </c>
      <c r="H31" s="48">
        <v>0.71656249999999999</v>
      </c>
      <c r="I31" s="48">
        <v>1.176676125</v>
      </c>
      <c r="J31" s="48">
        <v>0.67820412499999994</v>
      </c>
      <c r="K31" s="48">
        <v>1.521172</v>
      </c>
      <c r="L31" t="e">
        <v>#N/A</v>
      </c>
      <c r="N31" s="55" t="s">
        <v>135</v>
      </c>
      <c r="W31" s="60">
        <f>C18</f>
        <v>-4.5000000000000012E-2</v>
      </c>
    </row>
    <row r="32" spans="1:23" x14ac:dyDescent="0.25">
      <c r="A32" s="54" t="s">
        <v>60</v>
      </c>
      <c r="B32" s="48">
        <v>3.3586169999999993</v>
      </c>
      <c r="C32" s="48">
        <v>2.2023319999999993</v>
      </c>
      <c r="D32" s="48">
        <v>1.5119312499999999</v>
      </c>
      <c r="E32" s="48">
        <v>4.957791499999999</v>
      </c>
      <c r="F32" s="48">
        <v>-0.14476675000000011</v>
      </c>
      <c r="G32" s="48">
        <v>4.6797725249999989</v>
      </c>
      <c r="H32" s="48">
        <v>1.4603579999999998</v>
      </c>
      <c r="I32" s="48">
        <v>1.6869507499999996</v>
      </c>
      <c r="J32" s="48">
        <v>0.79898574999999994</v>
      </c>
      <c r="K32" s="48">
        <v>5.6135950000000001</v>
      </c>
      <c r="L32" t="e">
        <v>#N/A</v>
      </c>
      <c r="N32" s="55">
        <f t="array" ref="N32">MMULT(TRANSPOSE(B18:B25),C18:C25)/M</f>
        <v>0.19057387499999998</v>
      </c>
      <c r="W32" s="60">
        <f t="shared" ref="W32:W38" si="4">C19</f>
        <v>0.36999999999999994</v>
      </c>
    </row>
    <row r="33" spans="1:23" x14ac:dyDescent="0.25">
      <c r="A33" s="54" t="s">
        <v>61</v>
      </c>
      <c r="B33" s="48">
        <v>6.9434999999999941E-2</v>
      </c>
      <c r="C33" s="48">
        <v>-0.27789199999999997</v>
      </c>
      <c r="D33" s="48">
        <v>2.7172374999999999E-2</v>
      </c>
      <c r="E33" s="48">
        <v>-0.14476675000000011</v>
      </c>
      <c r="F33" s="48">
        <v>0.45083487499999997</v>
      </c>
      <c r="G33" s="48">
        <v>-0.52231821249999999</v>
      </c>
      <c r="H33" s="48">
        <v>1.2193499999999968E-2</v>
      </c>
      <c r="I33" s="48">
        <v>-7.4264375000000105E-2</v>
      </c>
      <c r="J33" s="48">
        <v>-0.26701337500000011</v>
      </c>
      <c r="K33" s="48">
        <v>-0.83371600000000012</v>
      </c>
      <c r="L33" t="e">
        <v>#N/A</v>
      </c>
      <c r="N33" s="55">
        <f>MMULT(N35:U35,W31:W38)/M</f>
        <v>0.19057387499999998</v>
      </c>
      <c r="W33" s="60">
        <f t="shared" si="4"/>
        <v>-0.72199999999999998</v>
      </c>
    </row>
    <row r="34" spans="1:23" x14ac:dyDescent="0.25">
      <c r="A34" s="54" t="s">
        <v>62</v>
      </c>
      <c r="B34" s="48">
        <v>3.7282740999999993</v>
      </c>
      <c r="C34" s="48">
        <v>2.3169221999999996</v>
      </c>
      <c r="D34" s="48">
        <v>1.2922961375000002</v>
      </c>
      <c r="E34" s="48">
        <v>4.6797725249999989</v>
      </c>
      <c r="F34" s="48">
        <v>-0.52231821249999999</v>
      </c>
      <c r="G34" s="48">
        <v>6.9959080087499981</v>
      </c>
      <c r="H34" s="48">
        <v>1.7280479500000001</v>
      </c>
      <c r="I34" s="48">
        <v>1.7276174625</v>
      </c>
      <c r="J34" s="48">
        <v>1.1292289625000003</v>
      </c>
      <c r="K34" s="48">
        <v>6.7755638000000005</v>
      </c>
      <c r="L34" t="e">
        <v>#N/A</v>
      </c>
      <c r="W34" s="60">
        <f t="shared" si="4"/>
        <v>4.2999999999999983E-2</v>
      </c>
    </row>
    <row r="35" spans="1:23" x14ac:dyDescent="0.25">
      <c r="A35" s="54" t="s">
        <v>63</v>
      </c>
      <c r="B35" s="48">
        <v>0.9742599999999999</v>
      </c>
      <c r="C35" s="48">
        <v>0.66216300000000006</v>
      </c>
      <c r="D35" s="48">
        <v>0.71656249999999999</v>
      </c>
      <c r="E35" s="48">
        <v>1.4603579999999998</v>
      </c>
      <c r="F35" s="48">
        <v>1.2193499999999968E-2</v>
      </c>
      <c r="G35" s="48">
        <v>1.7280479500000001</v>
      </c>
      <c r="H35" s="48">
        <v>0.969476</v>
      </c>
      <c r="I35" s="48">
        <v>1.0351165</v>
      </c>
      <c r="J35" s="48">
        <v>0.49378549999999999</v>
      </c>
      <c r="K35" s="48">
        <v>1.81115</v>
      </c>
      <c r="L35" t="e">
        <v>#N/A</v>
      </c>
      <c r="N35" s="59">
        <f t="array" ref="N35:U35">TRANSPOSE(B18:B25)</f>
        <v>-0.33099999999999996</v>
      </c>
      <c r="O35" s="59">
        <v>0.69799999999999995</v>
      </c>
      <c r="P35" s="59">
        <v>-0.81</v>
      </c>
      <c r="Q35" s="59">
        <v>-0.129</v>
      </c>
      <c r="R35" s="59">
        <v>-0.24299999999999999</v>
      </c>
      <c r="S35" s="59">
        <v>-0.52300000000000002</v>
      </c>
      <c r="T35" s="59">
        <v>0.17399999999999999</v>
      </c>
      <c r="U35" s="59">
        <v>1.1639999999999999</v>
      </c>
      <c r="V35" s="1"/>
      <c r="W35" s="60">
        <f t="shared" si="4"/>
        <v>-0.21700000000000003</v>
      </c>
    </row>
    <row r="36" spans="1:23" x14ac:dyDescent="0.25">
      <c r="A36" s="54" t="s">
        <v>64</v>
      </c>
      <c r="B36" s="48">
        <v>1.4191660000000001</v>
      </c>
      <c r="C36" s="48">
        <v>0.91560799999999998</v>
      </c>
      <c r="D36" s="48">
        <v>1.176676125</v>
      </c>
      <c r="E36" s="48">
        <v>1.6869507499999996</v>
      </c>
      <c r="F36" s="48">
        <v>-7.4264375000000105E-2</v>
      </c>
      <c r="G36" s="48">
        <v>1.7276174625</v>
      </c>
      <c r="H36" s="48">
        <v>1.0351165</v>
      </c>
      <c r="I36" s="48">
        <v>1.7901218750000001</v>
      </c>
      <c r="J36" s="48">
        <v>1.0303698749999999</v>
      </c>
      <c r="K36" s="48">
        <v>1.7173079999999996</v>
      </c>
      <c r="L36" t="e">
        <v>#N/A</v>
      </c>
      <c r="W36" s="60">
        <f t="shared" si="4"/>
        <v>0.11599999999999999</v>
      </c>
    </row>
    <row r="37" spans="1:23" x14ac:dyDescent="0.25">
      <c r="A37" s="54" t="s">
        <v>65</v>
      </c>
      <c r="B37" s="48">
        <v>0.73934500000000003</v>
      </c>
      <c r="C37" s="48">
        <v>0.58321299999999987</v>
      </c>
      <c r="D37" s="48">
        <v>0.67820412499999994</v>
      </c>
      <c r="E37" s="48">
        <v>0.79898574999999994</v>
      </c>
      <c r="F37" s="48">
        <v>-0.26701337500000011</v>
      </c>
      <c r="G37" s="48">
        <v>1.1292289625000003</v>
      </c>
      <c r="H37" s="48">
        <v>0.49378549999999999</v>
      </c>
      <c r="I37" s="48">
        <v>1.0303698749999999</v>
      </c>
      <c r="J37" s="48">
        <v>0.9413838750000002</v>
      </c>
      <c r="K37" s="48">
        <v>1.3444149999999999</v>
      </c>
      <c r="L37" t="e">
        <v>#N/A</v>
      </c>
      <c r="W37" s="60">
        <f t="shared" si="4"/>
        <v>-0.15200000000000002</v>
      </c>
    </row>
    <row r="38" spans="1:23" x14ac:dyDescent="0.25">
      <c r="A38" s="54" t="s">
        <v>66</v>
      </c>
      <c r="B38" s="48">
        <v>3.374212</v>
      </c>
      <c r="C38" s="48">
        <v>2.7137790000000002</v>
      </c>
      <c r="D38" s="48">
        <v>1.521172</v>
      </c>
      <c r="E38" s="48">
        <v>5.6135950000000001</v>
      </c>
      <c r="F38" s="48">
        <v>-0.83371600000000012</v>
      </c>
      <c r="G38" s="48">
        <v>6.7755638000000005</v>
      </c>
      <c r="H38" s="48">
        <v>1.81115</v>
      </c>
      <c r="I38" s="48">
        <v>1.7173079999999996</v>
      </c>
      <c r="J38" s="48">
        <v>1.3444149999999999</v>
      </c>
      <c r="K38" s="48">
        <v>8.7297960000000003</v>
      </c>
      <c r="L38" t="e">
        <v>#N/A</v>
      </c>
      <c r="W38" s="60">
        <f t="shared" si="4"/>
        <v>0.60699999999999998</v>
      </c>
    </row>
    <row r="39" spans="1:23" x14ac:dyDescent="0.25"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 spans="1:23" x14ac:dyDescent="0.25">
      <c r="A40" s="49" t="s">
        <v>97</v>
      </c>
      <c r="B40" s="49"/>
      <c r="C40" s="49"/>
      <c r="D40" s="4" t="s">
        <v>98</v>
      </c>
    </row>
    <row r="41" spans="1:23" x14ac:dyDescent="0.25">
      <c r="B41" s="54" t="s">
        <v>57</v>
      </c>
      <c r="C41" s="54" t="s">
        <v>58</v>
      </c>
      <c r="D41" s="54" t="s">
        <v>59</v>
      </c>
      <c r="E41" s="54" t="s">
        <v>60</v>
      </c>
      <c r="F41" s="54" t="s">
        <v>61</v>
      </c>
      <c r="G41" s="54" t="s">
        <v>62</v>
      </c>
      <c r="H41" s="54" t="s">
        <v>63</v>
      </c>
      <c r="I41" s="54" t="s">
        <v>64</v>
      </c>
      <c r="J41" s="54" t="s">
        <v>65</v>
      </c>
      <c r="K41" s="54" t="s">
        <v>66</v>
      </c>
      <c r="M41" s="55"/>
      <c r="N41" s="58" t="s">
        <v>133</v>
      </c>
      <c r="O41" s="55"/>
    </row>
    <row r="42" spans="1:23" x14ac:dyDescent="0.25">
      <c r="A42" s="54" t="s">
        <v>57</v>
      </c>
      <c r="B42" s="49">
        <f t="array" ref="B42:L53">B29:K38/8</f>
        <v>0.37340699999999993</v>
      </c>
      <c r="C42" s="49">
        <v>0.19057387499999998</v>
      </c>
      <c r="D42" s="49">
        <v>0.14689325000000003</v>
      </c>
      <c r="E42" s="49">
        <v>0.41982712499999991</v>
      </c>
      <c r="F42" s="49">
        <v>8.6793749999999927E-3</v>
      </c>
      <c r="G42" s="49">
        <v>0.46603426249999991</v>
      </c>
      <c r="H42" s="49">
        <v>0.12178249999999999</v>
      </c>
      <c r="I42" s="49">
        <v>0.17739575000000002</v>
      </c>
      <c r="J42" s="49">
        <v>9.2418125000000004E-2</v>
      </c>
      <c r="K42" s="49">
        <v>0.4217765</v>
      </c>
      <c r="L42" t="e">
        <v>#N/A</v>
      </c>
      <c r="N42" t="s">
        <v>130</v>
      </c>
      <c r="Q42" s="55">
        <f>COVAR(B3:B10,C3:C10)</f>
        <v>0.19057387499999998</v>
      </c>
    </row>
    <row r="43" spans="1:23" x14ac:dyDescent="0.25">
      <c r="A43" s="54" t="s">
        <v>58</v>
      </c>
      <c r="B43" s="49">
        <v>0.19057387499999998</v>
      </c>
      <c r="C43" s="49">
        <v>0.13926949999999999</v>
      </c>
      <c r="D43" s="49">
        <v>8.9957500000000024E-2</v>
      </c>
      <c r="E43" s="49">
        <v>0.27529149999999991</v>
      </c>
      <c r="F43" s="49">
        <v>-3.4736499999999997E-2</v>
      </c>
      <c r="G43" s="49">
        <v>0.28961527499999995</v>
      </c>
      <c r="H43" s="49">
        <v>8.2770375000000007E-2</v>
      </c>
      <c r="I43" s="49">
        <v>0.114451</v>
      </c>
      <c r="J43" s="49">
        <v>7.2901624999999984E-2</v>
      </c>
      <c r="K43" s="49">
        <v>0.33922237500000002</v>
      </c>
      <c r="L43" t="e">
        <v>#N/A</v>
      </c>
      <c r="N43" t="s">
        <v>131</v>
      </c>
      <c r="Q43" s="55">
        <f>SUMPRODUCT(B18:B25,C18:C25)/M</f>
        <v>0.19057387499999998</v>
      </c>
    </row>
    <row r="44" spans="1:23" x14ac:dyDescent="0.25">
      <c r="A44" s="54" t="s">
        <v>59</v>
      </c>
      <c r="B44" s="49">
        <v>0.14689325000000003</v>
      </c>
      <c r="C44" s="49">
        <v>8.9957500000000024E-2</v>
      </c>
      <c r="D44" s="49">
        <v>0.108925734375</v>
      </c>
      <c r="E44" s="49">
        <v>0.18899140624999999</v>
      </c>
      <c r="F44" s="49">
        <v>3.3965468749999998E-3</v>
      </c>
      <c r="G44" s="49">
        <v>0.16153701718750002</v>
      </c>
      <c r="H44" s="49">
        <v>8.9570312499999999E-2</v>
      </c>
      <c r="I44" s="49">
        <v>0.147084515625</v>
      </c>
      <c r="J44" s="49">
        <v>8.4775515624999992E-2</v>
      </c>
      <c r="K44" s="49">
        <v>0.1901465</v>
      </c>
      <c r="L44" t="e">
        <v>#N/A</v>
      </c>
      <c r="N44" t="s">
        <v>132</v>
      </c>
      <c r="Q44" s="55">
        <f>B43</f>
        <v>0.19057387499999998</v>
      </c>
    </row>
    <row r="45" spans="1:23" x14ac:dyDescent="0.25">
      <c r="A45" s="54" t="s">
        <v>60</v>
      </c>
      <c r="B45" s="49">
        <v>0.41982712499999991</v>
      </c>
      <c r="C45" s="49">
        <v>0.27529149999999991</v>
      </c>
      <c r="D45" s="49">
        <v>0.18899140624999999</v>
      </c>
      <c r="E45" s="49">
        <v>0.61972393749999988</v>
      </c>
      <c r="F45" s="49">
        <v>-1.8095843750000014E-2</v>
      </c>
      <c r="G45" s="49">
        <v>0.58497156562499986</v>
      </c>
      <c r="H45" s="49">
        <v>0.18254474999999998</v>
      </c>
      <c r="I45" s="49">
        <v>0.21086884374999995</v>
      </c>
      <c r="J45" s="49">
        <v>9.9873218749999992E-2</v>
      </c>
      <c r="K45" s="49">
        <v>0.70169937500000001</v>
      </c>
      <c r="L45" t="e">
        <v>#N/A</v>
      </c>
    </row>
    <row r="46" spans="1:23" x14ac:dyDescent="0.25">
      <c r="A46" s="54" t="s">
        <v>61</v>
      </c>
      <c r="B46" s="49">
        <v>8.6793749999999927E-3</v>
      </c>
      <c r="C46" s="49">
        <v>-3.4736499999999997E-2</v>
      </c>
      <c r="D46" s="49">
        <v>3.3965468749999998E-3</v>
      </c>
      <c r="E46" s="49">
        <v>-1.8095843750000014E-2</v>
      </c>
      <c r="F46" s="49">
        <v>5.6354359374999996E-2</v>
      </c>
      <c r="G46" s="49">
        <v>-6.5289776562499999E-2</v>
      </c>
      <c r="H46" s="49">
        <v>1.524187499999996E-3</v>
      </c>
      <c r="I46" s="49">
        <v>-9.2830468750000131E-3</v>
      </c>
      <c r="J46" s="49">
        <v>-3.3376671875000014E-2</v>
      </c>
      <c r="K46" s="49">
        <v>-0.10421450000000002</v>
      </c>
      <c r="L46" t="e">
        <v>#N/A</v>
      </c>
    </row>
    <row r="47" spans="1:23" x14ac:dyDescent="0.25">
      <c r="A47" s="54" t="s">
        <v>62</v>
      </c>
      <c r="B47" s="49">
        <v>0.46603426249999991</v>
      </c>
      <c r="C47" s="49">
        <v>0.28961527499999995</v>
      </c>
      <c r="D47" s="49">
        <v>0.16153701718750002</v>
      </c>
      <c r="E47" s="49">
        <v>0.58497156562499986</v>
      </c>
      <c r="F47" s="49">
        <v>-6.5289776562499999E-2</v>
      </c>
      <c r="G47" s="49">
        <v>0.87448850109374976</v>
      </c>
      <c r="H47" s="49">
        <v>0.21600599375000001</v>
      </c>
      <c r="I47" s="49">
        <v>0.2159521828125</v>
      </c>
      <c r="J47" s="49">
        <v>0.14115362031250003</v>
      </c>
      <c r="K47" s="49">
        <v>0.84694547500000006</v>
      </c>
      <c r="L47" t="e">
        <v>#N/A</v>
      </c>
    </row>
    <row r="48" spans="1:23" x14ac:dyDescent="0.25">
      <c r="A48" s="54" t="s">
        <v>63</v>
      </c>
      <c r="B48" s="49">
        <v>0.12178249999999999</v>
      </c>
      <c r="C48" s="49">
        <v>8.2770375000000007E-2</v>
      </c>
      <c r="D48" s="49">
        <v>8.9570312499999999E-2</v>
      </c>
      <c r="E48" s="49">
        <v>0.18254474999999998</v>
      </c>
      <c r="F48" s="49">
        <v>1.524187499999996E-3</v>
      </c>
      <c r="G48" s="49">
        <v>0.21600599375000001</v>
      </c>
      <c r="H48" s="49">
        <v>0.1211845</v>
      </c>
      <c r="I48" s="49">
        <v>0.1293895625</v>
      </c>
      <c r="J48" s="49">
        <v>6.1723187499999999E-2</v>
      </c>
      <c r="K48" s="49">
        <v>0.22639375</v>
      </c>
      <c r="L48" t="e">
        <v>#N/A</v>
      </c>
    </row>
    <row r="49" spans="1:12" x14ac:dyDescent="0.25">
      <c r="A49" s="54" t="s">
        <v>64</v>
      </c>
      <c r="B49" s="49">
        <v>0.17739575000000002</v>
      </c>
      <c r="C49" s="49">
        <v>0.114451</v>
      </c>
      <c r="D49" s="49">
        <v>0.147084515625</v>
      </c>
      <c r="E49" s="49">
        <v>0.21086884374999995</v>
      </c>
      <c r="F49" s="49">
        <v>-9.2830468750000131E-3</v>
      </c>
      <c r="G49" s="49">
        <v>0.2159521828125</v>
      </c>
      <c r="H49" s="49">
        <v>0.1293895625</v>
      </c>
      <c r="I49" s="49">
        <v>0.22376523437500001</v>
      </c>
      <c r="J49" s="49">
        <v>0.12879623437499998</v>
      </c>
      <c r="K49" s="49">
        <v>0.21466349999999995</v>
      </c>
      <c r="L49" t="e">
        <v>#N/A</v>
      </c>
    </row>
    <row r="50" spans="1:12" x14ac:dyDescent="0.25">
      <c r="A50" s="54" t="s">
        <v>65</v>
      </c>
      <c r="B50" s="49">
        <v>9.2418125000000004E-2</v>
      </c>
      <c r="C50" s="49">
        <v>7.2901624999999984E-2</v>
      </c>
      <c r="D50" s="49">
        <v>8.4775515624999992E-2</v>
      </c>
      <c r="E50" s="49">
        <v>9.9873218749999992E-2</v>
      </c>
      <c r="F50" s="49">
        <v>-3.3376671875000014E-2</v>
      </c>
      <c r="G50" s="49">
        <v>0.14115362031250003</v>
      </c>
      <c r="H50" s="49">
        <v>6.1723187499999999E-2</v>
      </c>
      <c r="I50" s="49">
        <v>0.12879623437499998</v>
      </c>
      <c r="J50" s="49">
        <v>0.11767298437500003</v>
      </c>
      <c r="K50" s="49">
        <v>0.16805187499999999</v>
      </c>
      <c r="L50" t="e">
        <v>#N/A</v>
      </c>
    </row>
    <row r="51" spans="1:12" x14ac:dyDescent="0.25">
      <c r="A51" s="54" t="s">
        <v>66</v>
      </c>
      <c r="B51" s="49">
        <v>0.4217765</v>
      </c>
      <c r="C51" s="49">
        <v>0.33922237500000002</v>
      </c>
      <c r="D51" s="49">
        <v>0.1901465</v>
      </c>
      <c r="E51" s="49">
        <v>0.70169937500000001</v>
      </c>
      <c r="F51" s="49">
        <v>-0.10421450000000002</v>
      </c>
      <c r="G51" s="49">
        <v>0.84694547500000006</v>
      </c>
      <c r="H51" s="49">
        <v>0.22639375</v>
      </c>
      <c r="I51" s="49">
        <v>0.21466349999999995</v>
      </c>
      <c r="J51" s="49">
        <v>0.16805187499999999</v>
      </c>
      <c r="K51" s="49">
        <v>1.0912245</v>
      </c>
      <c r="L51" t="e">
        <v>#N/A</v>
      </c>
    </row>
    <row r="52" spans="1:12" x14ac:dyDescent="0.25"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</row>
    <row r="53" spans="1:12" x14ac:dyDescent="0.25"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5" spans="1:12" ht="15.75" thickBot="1" x14ac:dyDescent="0.3">
      <c r="A55" s="50" t="s">
        <v>51</v>
      </c>
      <c r="B55" s="50" t="s">
        <v>99</v>
      </c>
      <c r="C55" s="50"/>
    </row>
    <row r="56" spans="1:12" x14ac:dyDescent="0.25">
      <c r="A56" s="29"/>
      <c r="B56" s="29" t="s">
        <v>100</v>
      </c>
      <c r="C56" s="29" t="s">
        <v>101</v>
      </c>
      <c r="D56" s="29" t="s">
        <v>102</v>
      </c>
      <c r="E56" s="29" t="s">
        <v>103</v>
      </c>
      <c r="F56" s="29" t="s">
        <v>104</v>
      </c>
      <c r="G56" s="29" t="s">
        <v>105</v>
      </c>
      <c r="H56" s="29" t="s">
        <v>106</v>
      </c>
      <c r="I56" s="29" t="s">
        <v>107</v>
      </c>
      <c r="J56" s="29" t="s">
        <v>108</v>
      </c>
      <c r="K56" s="29" t="s">
        <v>109</v>
      </c>
    </row>
    <row r="57" spans="1:12" x14ac:dyDescent="0.25">
      <c r="A57" s="30" t="s">
        <v>100</v>
      </c>
      <c r="B57" s="30">
        <f>VARP(Q!$B$3:$B$10)</f>
        <v>0.37340700000000004</v>
      </c>
      <c r="C57" s="30"/>
      <c r="D57" s="30"/>
      <c r="E57" s="30"/>
      <c r="F57" s="30"/>
      <c r="G57" s="30"/>
      <c r="H57" s="30"/>
      <c r="I57" s="30"/>
      <c r="J57" s="30"/>
      <c r="K57" s="30"/>
    </row>
    <row r="58" spans="1:12" x14ac:dyDescent="0.25">
      <c r="A58" s="30" t="s">
        <v>101</v>
      </c>
      <c r="B58" s="30">
        <v>0.19057387499999998</v>
      </c>
      <c r="C58" s="30">
        <f>VARP(Q!$C$3:$C$10)</f>
        <v>0.13926949999999999</v>
      </c>
      <c r="D58" s="30"/>
      <c r="E58" s="30"/>
      <c r="F58" s="30"/>
      <c r="G58" s="30"/>
      <c r="H58" s="30"/>
      <c r="I58" s="30"/>
      <c r="J58" s="30"/>
      <c r="K58" s="30"/>
    </row>
    <row r="59" spans="1:12" x14ac:dyDescent="0.25">
      <c r="A59" s="30" t="s">
        <v>102</v>
      </c>
      <c r="B59" s="30">
        <v>0.14689325000000003</v>
      </c>
      <c r="C59" s="30">
        <v>8.9957500000000024E-2</v>
      </c>
      <c r="D59" s="30">
        <f>VARP(Q!$D$3:$D$10)</f>
        <v>0.10892573437500003</v>
      </c>
      <c r="E59" s="30"/>
      <c r="F59" s="30"/>
      <c r="G59" s="30"/>
      <c r="H59" s="30"/>
      <c r="I59" s="30"/>
      <c r="J59" s="30"/>
      <c r="K59" s="30"/>
    </row>
    <row r="60" spans="1:12" x14ac:dyDescent="0.25">
      <c r="A60" s="30" t="s">
        <v>103</v>
      </c>
      <c r="B60" s="30">
        <v>0.41982712499999991</v>
      </c>
      <c r="C60" s="30">
        <v>0.27529149999999991</v>
      </c>
      <c r="D60" s="30">
        <v>0.18899140624999999</v>
      </c>
      <c r="E60" s="30">
        <f>VARP(Q!$E$3:$E$10)</f>
        <v>0.61972393749999999</v>
      </c>
      <c r="F60" s="30"/>
      <c r="G60" s="30"/>
      <c r="H60" s="30"/>
      <c r="I60" s="30"/>
      <c r="J60" s="30"/>
      <c r="K60" s="30"/>
    </row>
    <row r="61" spans="1:12" x14ac:dyDescent="0.25">
      <c r="A61" s="30" t="s">
        <v>104</v>
      </c>
      <c r="B61" s="30">
        <v>8.6793749999999927E-3</v>
      </c>
      <c r="C61" s="30">
        <v>-3.4736499999999997E-2</v>
      </c>
      <c r="D61" s="30">
        <v>3.3965468749999998E-3</v>
      </c>
      <c r="E61" s="30">
        <v>-1.8095843750000014E-2</v>
      </c>
      <c r="F61" s="30">
        <f>VARP(Q!$F$3:$F$10)</f>
        <v>5.6354359374999989E-2</v>
      </c>
      <c r="G61" s="30"/>
      <c r="H61" s="30"/>
      <c r="I61" s="30"/>
      <c r="J61" s="30"/>
      <c r="K61" s="30"/>
    </row>
    <row r="62" spans="1:12" x14ac:dyDescent="0.25">
      <c r="A62" s="30" t="s">
        <v>105</v>
      </c>
      <c r="B62" s="30">
        <v>0.46603426249999991</v>
      </c>
      <c r="C62" s="30">
        <v>0.28961527499999995</v>
      </c>
      <c r="D62" s="30">
        <v>0.16153701718750002</v>
      </c>
      <c r="E62" s="30">
        <v>0.58497156562499986</v>
      </c>
      <c r="F62" s="30">
        <v>-6.5289776562499999E-2</v>
      </c>
      <c r="G62" s="30">
        <f>VARP(Q!$G$3:$G$10)</f>
        <v>0.87448850109374998</v>
      </c>
      <c r="H62" s="30"/>
      <c r="I62" s="30"/>
      <c r="J62" s="30"/>
      <c r="K62" s="30"/>
    </row>
    <row r="63" spans="1:12" x14ac:dyDescent="0.25">
      <c r="A63" s="30" t="s">
        <v>106</v>
      </c>
      <c r="B63" s="30">
        <v>0.12178249999999999</v>
      </c>
      <c r="C63" s="30">
        <v>8.2770375000000007E-2</v>
      </c>
      <c r="D63" s="30">
        <v>8.9570312499999999E-2</v>
      </c>
      <c r="E63" s="30">
        <v>0.18254474999999998</v>
      </c>
      <c r="F63" s="30">
        <v>1.524187499999996E-3</v>
      </c>
      <c r="G63" s="30">
        <v>0.21600599375000001</v>
      </c>
      <c r="H63" s="30">
        <f>VARP(Q!$H$3:$H$10)</f>
        <v>0.12118449999999999</v>
      </c>
      <c r="I63" s="30"/>
      <c r="J63" s="30"/>
      <c r="K63" s="30"/>
    </row>
    <row r="64" spans="1:12" x14ac:dyDescent="0.25">
      <c r="A64" s="30" t="s">
        <v>107</v>
      </c>
      <c r="B64" s="30">
        <v>0.17739575000000002</v>
      </c>
      <c r="C64" s="30">
        <v>0.114451</v>
      </c>
      <c r="D64" s="30">
        <v>0.147084515625</v>
      </c>
      <c r="E64" s="30">
        <v>0.21086884374999995</v>
      </c>
      <c r="F64" s="30">
        <v>-9.2830468750000131E-3</v>
      </c>
      <c r="G64" s="30">
        <v>0.2159521828125</v>
      </c>
      <c r="H64" s="30">
        <v>0.1293895625</v>
      </c>
      <c r="I64" s="30">
        <f>VARP(Q!$I$3:$I$10)</f>
        <v>0.22376523437500004</v>
      </c>
      <c r="J64" s="30"/>
      <c r="K64" s="30"/>
    </row>
    <row r="65" spans="1:11" x14ac:dyDescent="0.25">
      <c r="A65" s="30" t="s">
        <v>108</v>
      </c>
      <c r="B65" s="30">
        <v>9.2418125000000004E-2</v>
      </c>
      <c r="C65" s="30">
        <v>7.2901624999999984E-2</v>
      </c>
      <c r="D65" s="30">
        <v>8.4775515624999992E-2</v>
      </c>
      <c r="E65" s="30">
        <v>9.9873218749999992E-2</v>
      </c>
      <c r="F65" s="30">
        <v>-3.3376671875000014E-2</v>
      </c>
      <c r="G65" s="30">
        <v>0.14115362031250003</v>
      </c>
      <c r="H65" s="30">
        <v>6.1723187499999999E-2</v>
      </c>
      <c r="I65" s="30">
        <v>0.12879623437499998</v>
      </c>
      <c r="J65" s="30">
        <f>VARP(Q!$J$3:$J$10)</f>
        <v>0.11767298437500003</v>
      </c>
      <c r="K65" s="30"/>
    </row>
    <row r="66" spans="1:11" ht="15.75" thickBot="1" x14ac:dyDescent="0.3">
      <c r="A66" s="31" t="s">
        <v>109</v>
      </c>
      <c r="B66" s="31">
        <v>0.4217765</v>
      </c>
      <c r="C66" s="31">
        <v>0.33922237500000002</v>
      </c>
      <c r="D66" s="31">
        <v>0.1901465</v>
      </c>
      <c r="E66" s="31">
        <v>0.70169937500000001</v>
      </c>
      <c r="F66" s="31">
        <v>-0.10421450000000002</v>
      </c>
      <c r="G66" s="31">
        <v>0.84694547500000006</v>
      </c>
      <c r="H66" s="31">
        <v>0.22639375</v>
      </c>
      <c r="I66" s="31">
        <v>0.21466349999999995</v>
      </c>
      <c r="J66" s="31">
        <v>0.16805187499999999</v>
      </c>
      <c r="K66" s="31">
        <f>VARP(Q!$K$3:$K$10)</f>
        <v>1.0912245</v>
      </c>
    </row>
    <row r="68" spans="1:11" ht="15.75" thickBot="1" x14ac:dyDescent="0.3">
      <c r="A68" s="51" t="s">
        <v>74</v>
      </c>
      <c r="B68" s="51"/>
    </row>
    <row r="69" spans="1:11" x14ac:dyDescent="0.25">
      <c r="A69" s="29"/>
      <c r="B69" s="29" t="s">
        <v>57</v>
      </c>
      <c r="C69" s="29" t="s">
        <v>58</v>
      </c>
      <c r="D69" s="29" t="s">
        <v>59</v>
      </c>
      <c r="E69" s="29" t="s">
        <v>60</v>
      </c>
      <c r="F69" s="29" t="s">
        <v>61</v>
      </c>
      <c r="G69" s="29" t="s">
        <v>62</v>
      </c>
      <c r="H69" s="29" t="s">
        <v>63</v>
      </c>
      <c r="I69" s="29" t="s">
        <v>64</v>
      </c>
      <c r="J69" s="29" t="s">
        <v>65</v>
      </c>
      <c r="K69" s="29" t="s">
        <v>66</v>
      </c>
    </row>
    <row r="70" spans="1:11" x14ac:dyDescent="0.25">
      <c r="A70" s="30" t="s">
        <v>57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1:11" x14ac:dyDescent="0.25">
      <c r="A71" s="30" t="s">
        <v>58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spans="1:11" x14ac:dyDescent="0.25">
      <c r="A72" s="30" t="s">
        <v>59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spans="1:11" x14ac:dyDescent="0.25">
      <c r="A73" s="30" t="s">
        <v>60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1:11" x14ac:dyDescent="0.25">
      <c r="A74" s="30" t="s">
        <v>61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 x14ac:dyDescent="0.25">
      <c r="A75" s="30" t="s">
        <v>62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spans="1:11" x14ac:dyDescent="0.25">
      <c r="A76" s="30" t="s">
        <v>63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1:11" x14ac:dyDescent="0.25">
      <c r="A77" s="30" t="s">
        <v>64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1:11" x14ac:dyDescent="0.25">
      <c r="A78" s="30" t="s">
        <v>65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spans="1:11" ht="15.75" thickBot="1" x14ac:dyDescent="0.3">
      <c r="A79" s="31" t="s">
        <v>66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</row>
  </sheetData>
  <mergeCells count="1">
    <mergeCell ref="A1:L1"/>
  </mergeCells>
  <hyperlinks>
    <hyperlink ref="N1" r:id="rId1" xr:uid="{00000000-0004-0000-0100-000000000000}"/>
    <hyperlink ref="R29" r:id="rId2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58"/>
  <sheetViews>
    <sheetView tabSelected="1" workbookViewId="0">
      <selection activeCell="B19" sqref="B19"/>
    </sheetView>
  </sheetViews>
  <sheetFormatPr defaultRowHeight="15" x14ac:dyDescent="0.25"/>
  <cols>
    <col min="1" max="1" width="12.28515625" customWidth="1"/>
    <col min="5" max="5" width="9.7109375" customWidth="1"/>
  </cols>
  <sheetData>
    <row r="2" spans="1:13" x14ac:dyDescent="0.25">
      <c r="A2" s="65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3" x14ac:dyDescent="0.25">
      <c r="A3" s="17" t="s">
        <v>56</v>
      </c>
      <c r="B3" s="17" t="s">
        <v>57</v>
      </c>
      <c r="C3" s="17" t="s">
        <v>58</v>
      </c>
      <c r="D3" s="17" t="s">
        <v>59</v>
      </c>
      <c r="E3" s="17" t="s">
        <v>60</v>
      </c>
      <c r="F3" s="17" t="s">
        <v>61</v>
      </c>
      <c r="G3" s="17" t="s">
        <v>62</v>
      </c>
      <c r="H3" s="17" t="s">
        <v>63</v>
      </c>
      <c r="I3" s="17" t="s">
        <v>64</v>
      </c>
      <c r="J3" s="17" t="s">
        <v>65</v>
      </c>
      <c r="K3" s="17" t="s">
        <v>66</v>
      </c>
      <c r="L3" s="18" t="s">
        <v>67</v>
      </c>
    </row>
    <row r="4" spans="1:13" x14ac:dyDescent="0.25">
      <c r="A4">
        <v>2010</v>
      </c>
      <c r="B4" s="19">
        <v>8.5999999999999993E-2</v>
      </c>
      <c r="C4" s="19">
        <v>0.157</v>
      </c>
      <c r="D4" s="19">
        <v>0.48</v>
      </c>
      <c r="E4" s="19">
        <v>1.0999999999999999E-2</v>
      </c>
      <c r="F4" s="19">
        <v>-1.4999999999999999E-2</v>
      </c>
      <c r="G4" s="19">
        <v>0.33600000000000002</v>
      </c>
      <c r="H4" s="19">
        <v>0.40799999999999997</v>
      </c>
      <c r="I4" s="19">
        <v>0.85799999999999998</v>
      </c>
      <c r="J4" s="19">
        <v>0.64200000000000002</v>
      </c>
      <c r="K4" s="19">
        <v>0.72</v>
      </c>
      <c r="L4" s="19">
        <f>AVERAGE(B4:K4)</f>
        <v>0.36829999999999996</v>
      </c>
    </row>
    <row r="5" spans="1:13" x14ac:dyDescent="0.25">
      <c r="A5">
        <v>2009</v>
      </c>
      <c r="B5" s="19">
        <v>1.115</v>
      </c>
      <c r="C5" s="19">
        <v>0.57199999999999995</v>
      </c>
      <c r="D5" s="19">
        <v>9.4E-2</v>
      </c>
      <c r="E5" s="19">
        <v>1.0469999999999999</v>
      </c>
      <c r="F5" s="19">
        <v>-7.6999999999999999E-2</v>
      </c>
      <c r="G5" s="19">
        <v>2.1709999999999998</v>
      </c>
      <c r="H5" s="19">
        <v>0.17599999999999999</v>
      </c>
      <c r="I5" s="19">
        <v>8.6999999999999994E-2</v>
      </c>
      <c r="J5" s="19">
        <v>0.187</v>
      </c>
      <c r="K5" s="19">
        <v>2.02</v>
      </c>
      <c r="L5" s="19">
        <f t="shared" ref="L5:L11" si="0">AVERAGE(B5:K5)</f>
        <v>0.73919999999999997</v>
      </c>
    </row>
    <row r="6" spans="1:13" x14ac:dyDescent="0.25">
      <c r="A6">
        <v>2008</v>
      </c>
      <c r="B6" s="19">
        <v>-0.39300000000000002</v>
      </c>
      <c r="C6" s="19">
        <v>-0.52</v>
      </c>
      <c r="D6" s="19">
        <v>-0.32800000000000001</v>
      </c>
      <c r="E6" s="19">
        <v>-0.59399999999999997</v>
      </c>
      <c r="F6" s="19">
        <v>0.53700000000000003</v>
      </c>
      <c r="G6" s="19">
        <v>-0.752</v>
      </c>
      <c r="H6" s="19">
        <v>-0.22700000000000001</v>
      </c>
      <c r="I6" s="19">
        <v>-0.56799999999999995</v>
      </c>
      <c r="J6" s="19">
        <v>-0.63</v>
      </c>
      <c r="K6" s="19">
        <v>-0.71099999999999997</v>
      </c>
      <c r="L6" s="19">
        <f t="shared" si="0"/>
        <v>-0.41859999999999997</v>
      </c>
    </row>
    <row r="7" spans="1:13" x14ac:dyDescent="0.25">
      <c r="A7">
        <v>2007</v>
      </c>
      <c r="B7" s="19">
        <v>0.28799999999999998</v>
      </c>
      <c r="C7" s="19">
        <v>0.245</v>
      </c>
      <c r="D7" s="19">
        <v>5.8999999999999997E-2</v>
      </c>
      <c r="E7" s="19">
        <v>0.28799999999999998</v>
      </c>
      <c r="F7" s="19">
        <v>-1E-3</v>
      </c>
      <c r="G7" s="19">
        <v>-0.183</v>
      </c>
      <c r="H7" s="19">
        <v>-0.152</v>
      </c>
      <c r="I7" s="19">
        <v>0.20200000000000001</v>
      </c>
      <c r="J7" s="19">
        <v>-0.11799999999999999</v>
      </c>
      <c r="K7" s="19">
        <v>-0.22900000000000001</v>
      </c>
      <c r="L7" s="19">
        <f t="shared" si="0"/>
        <v>3.9900000000000005E-2</v>
      </c>
    </row>
    <row r="8" spans="1:13" x14ac:dyDescent="0.25">
      <c r="A8" s="20">
        <v>2006</v>
      </c>
      <c r="B8" s="21">
        <v>0.17399999999999999</v>
      </c>
      <c r="C8" s="21">
        <v>-1.4999999999999999E-2</v>
      </c>
      <c r="D8" s="21">
        <v>0.108</v>
      </c>
      <c r="E8" s="21">
        <v>-4.8000000000000001E-2</v>
      </c>
      <c r="F8" s="21">
        <v>0.29299999999999998</v>
      </c>
      <c r="G8" s="21">
        <v>-0.05</v>
      </c>
      <c r="H8" s="21">
        <v>0.26200000000000001</v>
      </c>
      <c r="I8" s="21">
        <v>0.152</v>
      </c>
      <c r="J8" s="21">
        <v>0.104</v>
      </c>
      <c r="K8" s="21">
        <v>-0.315</v>
      </c>
      <c r="L8" s="19">
        <f t="shared" si="0"/>
        <v>6.6500000000000004E-2</v>
      </c>
    </row>
    <row r="9" spans="1:13" x14ac:dyDescent="0.25">
      <c r="A9" s="22">
        <v>2005</v>
      </c>
      <c r="B9" s="21">
        <v>-0.106</v>
      </c>
      <c r="C9" s="21">
        <v>0.318</v>
      </c>
      <c r="D9" s="21">
        <v>2.5000000000000001E-2</v>
      </c>
      <c r="E9" s="21">
        <v>0.67</v>
      </c>
      <c r="F9" s="21">
        <v>-0.11799999999999999</v>
      </c>
      <c r="G9" s="21">
        <v>2.5499999999999998E-2</v>
      </c>
      <c r="H9" s="21">
        <v>-3.5999999999999997E-2</v>
      </c>
      <c r="I9" s="21">
        <v>-0.22</v>
      </c>
      <c r="J9" s="21">
        <v>4.2999999999999997E-2</v>
      </c>
      <c r="K9" s="21">
        <v>1.516</v>
      </c>
      <c r="L9" s="19">
        <f t="shared" si="0"/>
        <v>0.21175000000000002</v>
      </c>
    </row>
    <row r="10" spans="1:13" x14ac:dyDescent="0.25">
      <c r="A10" s="22">
        <v>2004</v>
      </c>
      <c r="B10" s="21">
        <v>0.59099999999999997</v>
      </c>
      <c r="C10" s="21">
        <v>0.05</v>
      </c>
      <c r="D10" s="21">
        <v>0.246</v>
      </c>
      <c r="E10" s="21">
        <v>0.129</v>
      </c>
      <c r="F10" s="21">
        <v>0.32300000000000001</v>
      </c>
      <c r="G10" s="21">
        <v>-0.40060000000000001</v>
      </c>
      <c r="H10" s="21">
        <v>-0.36</v>
      </c>
      <c r="I10" s="21">
        <v>0.114</v>
      </c>
      <c r="J10" s="21">
        <v>0.28199999999999997</v>
      </c>
      <c r="K10" s="21">
        <v>-0.184</v>
      </c>
      <c r="L10" s="19">
        <f t="shared" si="0"/>
        <v>7.9039999999999999E-2</v>
      </c>
    </row>
    <row r="11" spans="1:13" x14ac:dyDescent="0.25">
      <c r="A11" s="23">
        <v>2003</v>
      </c>
      <c r="B11" s="24">
        <v>1.581</v>
      </c>
      <c r="C11" s="24">
        <v>0.80900000000000005</v>
      </c>
      <c r="D11" s="24">
        <v>0.86499999999999999</v>
      </c>
      <c r="E11" s="24">
        <v>2.1509999999999998</v>
      </c>
      <c r="F11" s="24">
        <v>0.435</v>
      </c>
      <c r="G11" s="24">
        <v>1.514</v>
      </c>
      <c r="H11" s="24">
        <v>0.76500000000000001</v>
      </c>
      <c r="I11" s="24">
        <v>0.95399999999999996</v>
      </c>
      <c r="J11" s="24">
        <v>0.253</v>
      </c>
      <c r="K11" s="24">
        <v>2.0150000000000001</v>
      </c>
      <c r="L11" s="25">
        <f t="shared" si="0"/>
        <v>1.1342000000000001</v>
      </c>
    </row>
    <row r="12" spans="1:13" x14ac:dyDescent="0.25">
      <c r="A12" t="s">
        <v>68</v>
      </c>
      <c r="B12" s="19">
        <f>AVERAGE(B4:B11)</f>
        <v>0.41699999999999998</v>
      </c>
      <c r="C12" s="19">
        <f t="shared" ref="C12:K12" si="1">AVERAGE(C4:C11)</f>
        <v>0.20200000000000001</v>
      </c>
      <c r="D12" s="19">
        <f t="shared" si="1"/>
        <v>0.19362499999999999</v>
      </c>
      <c r="E12" s="19">
        <f t="shared" si="1"/>
        <v>0.45674999999999993</v>
      </c>
      <c r="F12" s="19">
        <f t="shared" si="1"/>
        <v>0.17212500000000003</v>
      </c>
      <c r="G12" s="19">
        <f t="shared" si="1"/>
        <v>0.33261249999999998</v>
      </c>
      <c r="H12" s="19">
        <f t="shared" si="1"/>
        <v>0.10450000000000001</v>
      </c>
      <c r="I12" s="19">
        <f t="shared" si="1"/>
        <v>0.19737499999999999</v>
      </c>
      <c r="J12" s="19">
        <f t="shared" si="1"/>
        <v>9.5374999999999988E-2</v>
      </c>
      <c r="K12" s="19">
        <f t="shared" si="1"/>
        <v>0.60400000000000009</v>
      </c>
      <c r="L12" s="26">
        <f>AVERAGE(B12:K12)</f>
        <v>0.27753624999999998</v>
      </c>
      <c r="M12" s="46">
        <f>AVERAGE(L4:L11)</f>
        <v>0.27753625000000004</v>
      </c>
    </row>
    <row r="13" spans="1:13" x14ac:dyDescent="0.25">
      <c r="A13" t="s">
        <v>69</v>
      </c>
      <c r="B13" s="27">
        <f>_xlfn.STDEV.P(B4:B11)</f>
        <v>0.61107037237948303</v>
      </c>
      <c r="C13" s="27">
        <f t="shared" ref="C13:K13" si="2">_xlfn.STDEV.P(C4:C11)</f>
        <v>0.3731882902771736</v>
      </c>
      <c r="D13" s="27">
        <f t="shared" si="2"/>
        <v>0.33003898917400659</v>
      </c>
      <c r="E13" s="27">
        <f t="shared" si="2"/>
        <v>0.78722546802043947</v>
      </c>
      <c r="F13" s="27">
        <f t="shared" si="2"/>
        <v>0.23739073144291037</v>
      </c>
      <c r="G13" s="27">
        <f t="shared" si="2"/>
        <v>0.93514089905946796</v>
      </c>
      <c r="H13" s="27">
        <f t="shared" si="2"/>
        <v>0.34811564170545395</v>
      </c>
      <c r="I13" s="27">
        <f t="shared" si="2"/>
        <v>0.47303830117126883</v>
      </c>
      <c r="J13" s="27">
        <f t="shared" si="2"/>
        <v>0.34303496086404955</v>
      </c>
      <c r="K13" s="27">
        <f t="shared" si="2"/>
        <v>1.0446169154288092</v>
      </c>
      <c r="L13" s="19">
        <f>AVERAGE(B13:K13)</f>
        <v>0.54828605695230626</v>
      </c>
      <c r="M13" s="28" t="s">
        <v>70</v>
      </c>
    </row>
    <row r="14" spans="1:13" x14ac:dyDescent="0.25">
      <c r="L14" s="26">
        <f>_xlfn.STDEV.P(L4:L11)</f>
        <v>0.44505418400284419</v>
      </c>
      <c r="M14" s="28" t="s">
        <v>71</v>
      </c>
    </row>
    <row r="15" spans="1:13" x14ac:dyDescent="0.25">
      <c r="A15" s="28" t="s">
        <v>72</v>
      </c>
      <c r="B15" s="28"/>
      <c r="C15" s="28"/>
      <c r="D15" s="28"/>
    </row>
    <row r="16" spans="1:13" x14ac:dyDescent="0.25">
      <c r="A16" s="28" t="s">
        <v>73</v>
      </c>
      <c r="B16" s="28"/>
      <c r="C16" s="28"/>
      <c r="D16" s="28"/>
    </row>
    <row r="17" spans="1:11" ht="15.75" thickBot="1" x14ac:dyDescent="0.3">
      <c r="A17" s="3" t="s">
        <v>77</v>
      </c>
    </row>
    <row r="18" spans="1:11" x14ac:dyDescent="0.25">
      <c r="A18" s="29"/>
      <c r="B18" s="29" t="s">
        <v>57</v>
      </c>
      <c r="C18" s="29" t="s">
        <v>58</v>
      </c>
      <c r="D18" s="29" t="s">
        <v>59</v>
      </c>
      <c r="E18" s="29" t="s">
        <v>60</v>
      </c>
      <c r="F18" s="29" t="s">
        <v>61</v>
      </c>
      <c r="G18" s="29" t="s">
        <v>62</v>
      </c>
      <c r="H18" s="29" t="s">
        <v>63</v>
      </c>
      <c r="I18" s="29" t="s">
        <v>64</v>
      </c>
      <c r="J18" s="29" t="s">
        <v>65</v>
      </c>
      <c r="K18" s="29" t="s">
        <v>66</v>
      </c>
    </row>
    <row r="19" spans="1:11" x14ac:dyDescent="0.25">
      <c r="A19" s="30" t="s">
        <v>57</v>
      </c>
      <c r="B19" s="30">
        <f t="array" ref="B19:K28">MMULT(TRANSPOSE(B4:K11-B12:K12),(B4:K11-B12:K12))/COUNT(A4:A11)</f>
        <v>0.37340699999999993</v>
      </c>
      <c r="C19" s="30">
        <v>0.19057387499999998</v>
      </c>
      <c r="D19" s="30">
        <v>0.14689325000000003</v>
      </c>
      <c r="E19" s="30">
        <v>0.41982712499999991</v>
      </c>
      <c r="F19" s="30">
        <v>8.6793749999999927E-3</v>
      </c>
      <c r="G19" s="30">
        <v>0.46603426249999991</v>
      </c>
      <c r="H19" s="30">
        <v>0.12178249999999999</v>
      </c>
      <c r="I19" s="30">
        <v>0.17739575000000002</v>
      </c>
      <c r="J19" s="30">
        <v>9.2418125000000004E-2</v>
      </c>
      <c r="K19" s="30">
        <v>0.4217765</v>
      </c>
    </row>
    <row r="20" spans="1:11" x14ac:dyDescent="0.25">
      <c r="A20" s="30" t="s">
        <v>58</v>
      </c>
      <c r="B20" s="30">
        <v>0.19057387499999998</v>
      </c>
      <c r="C20" s="30">
        <v>0.13926949999999999</v>
      </c>
      <c r="D20" s="30">
        <v>8.9957500000000024E-2</v>
      </c>
      <c r="E20" s="30">
        <v>0.27529149999999991</v>
      </c>
      <c r="F20" s="30">
        <v>-3.4736499999999997E-2</v>
      </c>
      <c r="G20" s="30">
        <v>0.28961527499999995</v>
      </c>
      <c r="H20" s="30">
        <v>8.2770375000000007E-2</v>
      </c>
      <c r="I20" s="30">
        <v>0.114451</v>
      </c>
      <c r="J20" s="30">
        <v>7.2901624999999984E-2</v>
      </c>
      <c r="K20" s="30">
        <v>0.33922237500000002</v>
      </c>
    </row>
    <row r="21" spans="1:11" x14ac:dyDescent="0.25">
      <c r="A21" s="30" t="s">
        <v>59</v>
      </c>
      <c r="B21" s="30">
        <v>0.14689325000000003</v>
      </c>
      <c r="C21" s="30">
        <v>8.9957500000000024E-2</v>
      </c>
      <c r="D21" s="30">
        <v>0.108925734375</v>
      </c>
      <c r="E21" s="30">
        <v>0.18899140624999999</v>
      </c>
      <c r="F21" s="30">
        <v>3.3965468749999998E-3</v>
      </c>
      <c r="G21" s="30">
        <v>0.16153701718750002</v>
      </c>
      <c r="H21" s="30">
        <v>8.9570312499999999E-2</v>
      </c>
      <c r="I21" s="30">
        <v>0.147084515625</v>
      </c>
      <c r="J21" s="30">
        <v>8.4775515624999992E-2</v>
      </c>
      <c r="K21" s="30">
        <v>0.1901465</v>
      </c>
    </row>
    <row r="22" spans="1:11" x14ac:dyDescent="0.25">
      <c r="A22" s="30" t="s">
        <v>60</v>
      </c>
      <c r="B22" s="30">
        <v>0.41982712499999991</v>
      </c>
      <c r="C22" s="30">
        <v>0.27529149999999991</v>
      </c>
      <c r="D22" s="30">
        <v>0.18899140624999999</v>
      </c>
      <c r="E22" s="30">
        <v>0.61972393749999988</v>
      </c>
      <c r="F22" s="30">
        <v>-1.8095843750000014E-2</v>
      </c>
      <c r="G22" s="30">
        <v>0.58497156562499986</v>
      </c>
      <c r="H22" s="30">
        <v>0.18254474999999998</v>
      </c>
      <c r="I22" s="30">
        <v>0.21086884374999995</v>
      </c>
      <c r="J22" s="30">
        <v>9.9873218749999992E-2</v>
      </c>
      <c r="K22" s="30">
        <v>0.70169937500000001</v>
      </c>
    </row>
    <row r="23" spans="1:11" x14ac:dyDescent="0.25">
      <c r="A23" s="30" t="s">
        <v>61</v>
      </c>
      <c r="B23" s="30">
        <v>8.6793749999999927E-3</v>
      </c>
      <c r="C23" s="30">
        <v>-3.4736499999999997E-2</v>
      </c>
      <c r="D23" s="30">
        <v>3.3965468749999998E-3</v>
      </c>
      <c r="E23" s="30">
        <v>-1.8095843750000014E-2</v>
      </c>
      <c r="F23" s="30">
        <v>5.6354359374999996E-2</v>
      </c>
      <c r="G23" s="30">
        <v>-6.5289776562499999E-2</v>
      </c>
      <c r="H23" s="30">
        <v>1.524187499999996E-3</v>
      </c>
      <c r="I23" s="30">
        <v>-9.2830468750000131E-3</v>
      </c>
      <c r="J23" s="30">
        <v>-3.3376671875000014E-2</v>
      </c>
      <c r="K23" s="30">
        <v>-0.10421450000000002</v>
      </c>
    </row>
    <row r="24" spans="1:11" x14ac:dyDescent="0.25">
      <c r="A24" s="30" t="s">
        <v>62</v>
      </c>
      <c r="B24" s="30">
        <v>0.46603426249999991</v>
      </c>
      <c r="C24" s="30">
        <v>0.28961527499999995</v>
      </c>
      <c r="D24" s="30">
        <v>0.16153701718750002</v>
      </c>
      <c r="E24" s="30">
        <v>0.58497156562499986</v>
      </c>
      <c r="F24" s="30">
        <v>-6.5289776562499999E-2</v>
      </c>
      <c r="G24" s="30">
        <v>0.87448850109374976</v>
      </c>
      <c r="H24" s="30">
        <v>0.21600599375000001</v>
      </c>
      <c r="I24" s="30">
        <v>0.2159521828125</v>
      </c>
      <c r="J24" s="30">
        <v>0.14115362031250003</v>
      </c>
      <c r="K24" s="30">
        <v>0.84694547500000006</v>
      </c>
    </row>
    <row r="25" spans="1:11" x14ac:dyDescent="0.25">
      <c r="A25" s="30" t="s">
        <v>63</v>
      </c>
      <c r="B25" s="30">
        <v>0.12178249999999999</v>
      </c>
      <c r="C25" s="30">
        <v>8.2770375000000007E-2</v>
      </c>
      <c r="D25" s="30">
        <v>8.9570312499999999E-2</v>
      </c>
      <c r="E25" s="30">
        <v>0.18254474999999998</v>
      </c>
      <c r="F25" s="30">
        <v>1.524187499999996E-3</v>
      </c>
      <c r="G25" s="30">
        <v>0.21600599375000001</v>
      </c>
      <c r="H25" s="30">
        <v>0.1211845</v>
      </c>
      <c r="I25" s="30">
        <v>0.1293895625</v>
      </c>
      <c r="J25" s="30">
        <v>6.1723187499999999E-2</v>
      </c>
      <c r="K25" s="30">
        <v>0.22639375</v>
      </c>
    </row>
    <row r="26" spans="1:11" x14ac:dyDescent="0.25">
      <c r="A26" s="30" t="s">
        <v>64</v>
      </c>
      <c r="B26" s="30">
        <v>0.17739575000000002</v>
      </c>
      <c r="C26" s="30">
        <v>0.114451</v>
      </c>
      <c r="D26" s="30">
        <v>0.147084515625</v>
      </c>
      <c r="E26" s="30">
        <v>0.21086884374999995</v>
      </c>
      <c r="F26" s="30">
        <v>-9.2830468750000131E-3</v>
      </c>
      <c r="G26" s="30">
        <v>0.2159521828125</v>
      </c>
      <c r="H26" s="30">
        <v>0.1293895625</v>
      </c>
      <c r="I26" s="30">
        <v>0.22376523437500001</v>
      </c>
      <c r="J26" s="30">
        <v>0.12879623437499998</v>
      </c>
      <c r="K26" s="30">
        <v>0.21466349999999995</v>
      </c>
    </row>
    <row r="27" spans="1:11" x14ac:dyDescent="0.25">
      <c r="A27" s="30" t="s">
        <v>65</v>
      </c>
      <c r="B27" s="30">
        <v>9.2418125000000004E-2</v>
      </c>
      <c r="C27" s="30">
        <v>7.2901624999999984E-2</v>
      </c>
      <c r="D27" s="30">
        <v>8.4775515624999992E-2</v>
      </c>
      <c r="E27" s="30">
        <v>9.9873218749999992E-2</v>
      </c>
      <c r="F27" s="30">
        <v>-3.3376671875000014E-2</v>
      </c>
      <c r="G27" s="30">
        <v>0.14115362031250003</v>
      </c>
      <c r="H27" s="30">
        <v>6.1723187499999999E-2</v>
      </c>
      <c r="I27" s="30">
        <v>0.12879623437499998</v>
      </c>
      <c r="J27" s="30">
        <v>0.11767298437500003</v>
      </c>
      <c r="K27" s="30">
        <v>0.16805187499999999</v>
      </c>
    </row>
    <row r="28" spans="1:11" ht="15.75" thickBot="1" x14ac:dyDescent="0.3">
      <c r="A28" s="31" t="s">
        <v>66</v>
      </c>
      <c r="B28" s="30">
        <v>0.4217765</v>
      </c>
      <c r="C28" s="30">
        <v>0.33922237500000002</v>
      </c>
      <c r="D28" s="30">
        <v>0.1901465</v>
      </c>
      <c r="E28" s="30">
        <v>0.70169937500000001</v>
      </c>
      <c r="F28" s="30">
        <v>-0.10421450000000002</v>
      </c>
      <c r="G28" s="30">
        <v>0.84694547500000006</v>
      </c>
      <c r="H28" s="30">
        <v>0.22639375</v>
      </c>
      <c r="I28" s="30">
        <v>0.21466349999999995</v>
      </c>
      <c r="J28" s="30">
        <v>0.16805187499999999</v>
      </c>
      <c r="K28" s="30">
        <v>1.0912245</v>
      </c>
    </row>
    <row r="30" spans="1:11" ht="15.75" thickBot="1" x14ac:dyDescent="0.3">
      <c r="D30" s="66" t="s">
        <v>75</v>
      </c>
      <c r="E30" s="66"/>
      <c r="F30" s="66"/>
      <c r="G30" s="66"/>
      <c r="I30" s="67" t="s">
        <v>76</v>
      </c>
      <c r="J30" s="67"/>
      <c r="K30" s="67"/>
    </row>
    <row r="31" spans="1:11" x14ac:dyDescent="0.25">
      <c r="A31" s="29"/>
      <c r="B31" s="29" t="s">
        <v>78</v>
      </c>
      <c r="C31" s="29"/>
      <c r="D31" s="29" t="s">
        <v>110</v>
      </c>
      <c r="E31" s="29" t="s">
        <v>111</v>
      </c>
      <c r="F31" s="29" t="s">
        <v>79</v>
      </c>
      <c r="G31" s="29" t="s">
        <v>112</v>
      </c>
      <c r="H31" s="29"/>
      <c r="I31" s="29" t="s">
        <v>80</v>
      </c>
      <c r="J31" s="29" t="s">
        <v>81</v>
      </c>
      <c r="K31" s="29" t="s">
        <v>82</v>
      </c>
    </row>
    <row r="32" spans="1:11" x14ac:dyDescent="0.25">
      <c r="A32" s="30" t="str">
        <f>A19</f>
        <v>ARO</v>
      </c>
      <c r="B32" s="32">
        <v>0.1</v>
      </c>
      <c r="C32" s="30" t="str">
        <f>A32</f>
        <v>ARO</v>
      </c>
      <c r="D32" s="33">
        <v>-0.42795128600686122</v>
      </c>
      <c r="E32" s="33">
        <v>0</v>
      </c>
      <c r="F32" s="34">
        <v>0</v>
      </c>
      <c r="G32" s="34">
        <v>0.05</v>
      </c>
      <c r="H32" s="30"/>
      <c r="I32" s="34">
        <v>0</v>
      </c>
      <c r="J32" s="34">
        <v>0.25</v>
      </c>
      <c r="K32" s="34">
        <v>0.15</v>
      </c>
    </row>
    <row r="33" spans="1:11" x14ac:dyDescent="0.25">
      <c r="A33" s="30" t="str">
        <f t="shared" ref="A33:A41" si="3">A20</f>
        <v>ARW</v>
      </c>
      <c r="B33" s="32">
        <v>0.1</v>
      </c>
      <c r="C33" s="30" t="str">
        <f t="shared" ref="C33:C41" si="4">A33</f>
        <v>ARW</v>
      </c>
      <c r="D33" s="33">
        <v>0.88133027602507552</v>
      </c>
      <c r="E33" s="33">
        <v>0.16975589022990895</v>
      </c>
      <c r="F33" s="34">
        <v>0.25</v>
      </c>
      <c r="G33" s="34">
        <v>0.15</v>
      </c>
      <c r="H33" s="30"/>
      <c r="I33" s="34">
        <v>0</v>
      </c>
      <c r="J33" s="34">
        <v>0</v>
      </c>
      <c r="K33" s="34">
        <v>0.15000000000000002</v>
      </c>
    </row>
    <row r="34" spans="1:11" x14ac:dyDescent="0.25">
      <c r="A34" s="30" t="str">
        <f t="shared" si="3"/>
        <v>ASI</v>
      </c>
      <c r="B34" s="32">
        <v>0.1</v>
      </c>
      <c r="C34" s="30" t="str">
        <f t="shared" si="4"/>
        <v>ASI</v>
      </c>
      <c r="D34" s="33">
        <v>7.8169104289370239E-2</v>
      </c>
      <c r="E34" s="33">
        <v>0</v>
      </c>
      <c r="F34" s="34">
        <v>0</v>
      </c>
      <c r="G34" s="34">
        <v>0.15</v>
      </c>
      <c r="H34" s="30"/>
      <c r="I34" s="34">
        <v>0</v>
      </c>
      <c r="J34" s="34">
        <v>0</v>
      </c>
      <c r="K34" s="34">
        <v>0.05</v>
      </c>
    </row>
    <row r="35" spans="1:11" x14ac:dyDescent="0.25">
      <c r="A35" s="30" t="str">
        <f t="shared" si="3"/>
        <v>GLW</v>
      </c>
      <c r="B35" s="32">
        <v>0.1</v>
      </c>
      <c r="C35" s="30" t="str">
        <f t="shared" si="4"/>
        <v>GLW</v>
      </c>
      <c r="D35" s="33">
        <v>-0.14302511228592729</v>
      </c>
      <c r="E35" s="33">
        <v>0</v>
      </c>
      <c r="F35" s="34">
        <v>0</v>
      </c>
      <c r="G35" s="34">
        <v>0.05</v>
      </c>
      <c r="H35" s="30"/>
      <c r="I35" s="34">
        <v>0</v>
      </c>
      <c r="J35" s="34">
        <v>0.25</v>
      </c>
      <c r="K35" s="34">
        <v>0.15</v>
      </c>
    </row>
    <row r="36" spans="1:11" x14ac:dyDescent="0.25">
      <c r="A36" s="30" t="str">
        <f t="shared" si="3"/>
        <v>GTIV</v>
      </c>
      <c r="B36" s="32">
        <v>0.1</v>
      </c>
      <c r="C36" s="30" t="str">
        <f t="shared" si="4"/>
        <v>GTIV</v>
      </c>
      <c r="D36" s="33">
        <v>0.70627518596798544</v>
      </c>
      <c r="E36" s="33">
        <v>0.59672688272655194</v>
      </c>
      <c r="F36" s="34">
        <v>0.25</v>
      </c>
      <c r="G36" s="34">
        <v>0.15</v>
      </c>
      <c r="H36" s="30"/>
      <c r="I36" s="34">
        <v>0</v>
      </c>
      <c r="J36" s="34">
        <v>0</v>
      </c>
      <c r="K36" s="34">
        <v>0.05</v>
      </c>
    </row>
    <row r="37" spans="1:11" x14ac:dyDescent="0.25">
      <c r="A37" s="30" t="str">
        <f t="shared" si="3"/>
        <v>KLIC</v>
      </c>
      <c r="B37" s="32">
        <v>0.1</v>
      </c>
      <c r="C37" s="30" t="str">
        <f t="shared" si="4"/>
        <v>KLIC</v>
      </c>
      <c r="D37" s="33">
        <v>0.18459108504262123</v>
      </c>
      <c r="E37" s="33">
        <v>0</v>
      </c>
      <c r="F37" s="34">
        <v>0</v>
      </c>
      <c r="G37" s="34">
        <v>0.05</v>
      </c>
      <c r="H37" s="30"/>
      <c r="I37" s="34">
        <v>0</v>
      </c>
      <c r="J37" s="34">
        <v>0.25000000000000006</v>
      </c>
      <c r="K37" s="34">
        <v>0.15</v>
      </c>
    </row>
    <row r="38" spans="1:11" x14ac:dyDescent="0.25">
      <c r="A38" s="30" t="str">
        <f t="shared" si="3"/>
        <v>MKSI</v>
      </c>
      <c r="B38" s="32">
        <v>0.1</v>
      </c>
      <c r="C38" s="30" t="str">
        <f t="shared" si="4"/>
        <v>MKSI</v>
      </c>
      <c r="D38" s="33">
        <v>-0.28700085274536208</v>
      </c>
      <c r="E38" s="33">
        <v>0</v>
      </c>
      <c r="F38" s="34">
        <v>0.25</v>
      </c>
      <c r="G38" s="34">
        <v>0.15000000000000002</v>
      </c>
      <c r="H38" s="30"/>
      <c r="I38" s="34">
        <v>0</v>
      </c>
      <c r="J38" s="34">
        <v>0</v>
      </c>
      <c r="K38" s="34">
        <v>0.05</v>
      </c>
    </row>
    <row r="39" spans="1:11" x14ac:dyDescent="0.25">
      <c r="A39" s="30" t="str">
        <f t="shared" si="3"/>
        <v>OME</v>
      </c>
      <c r="B39" s="32">
        <v>0.1</v>
      </c>
      <c r="C39" s="30" t="str">
        <f t="shared" si="4"/>
        <v>OME</v>
      </c>
      <c r="D39" s="33">
        <v>1.5394486535598537E-2</v>
      </c>
      <c r="E39" s="33">
        <v>0</v>
      </c>
      <c r="F39" s="34">
        <v>0</v>
      </c>
      <c r="G39" s="34">
        <v>0.05</v>
      </c>
      <c r="H39" s="30"/>
      <c r="I39" s="34">
        <v>0</v>
      </c>
      <c r="J39" s="34">
        <v>0</v>
      </c>
      <c r="K39" s="34">
        <v>0.05</v>
      </c>
    </row>
    <row r="40" spans="1:11" x14ac:dyDescent="0.25">
      <c r="A40" s="30" t="str">
        <f t="shared" si="3"/>
        <v>PL</v>
      </c>
      <c r="B40" s="32">
        <v>0.1</v>
      </c>
      <c r="C40" s="30" t="str">
        <f t="shared" si="4"/>
        <v>PL</v>
      </c>
      <c r="D40" s="33">
        <v>4.9331346050042024E-2</v>
      </c>
      <c r="E40" s="33">
        <v>0.2335172270435393</v>
      </c>
      <c r="F40" s="34">
        <v>0.25</v>
      </c>
      <c r="G40" s="34">
        <v>0.15</v>
      </c>
      <c r="H40" s="30"/>
      <c r="I40" s="34">
        <v>0</v>
      </c>
      <c r="J40" s="34">
        <v>0</v>
      </c>
      <c r="K40" s="34">
        <v>0.05</v>
      </c>
    </row>
    <row r="41" spans="1:11" ht="15.75" thickBot="1" x14ac:dyDescent="0.3">
      <c r="A41" s="30" t="str">
        <f t="shared" si="3"/>
        <v>SNDK</v>
      </c>
      <c r="B41" s="35">
        <v>0.1</v>
      </c>
      <c r="C41" s="30" t="str">
        <f t="shared" si="4"/>
        <v>SNDK</v>
      </c>
      <c r="D41" s="36">
        <v>-5.7114232872542262E-2</v>
      </c>
      <c r="E41" s="36">
        <v>0</v>
      </c>
      <c r="F41" s="37">
        <v>0</v>
      </c>
      <c r="G41" s="37">
        <v>0.05</v>
      </c>
      <c r="H41" s="31"/>
      <c r="I41" s="37">
        <v>1</v>
      </c>
      <c r="J41" s="37">
        <v>0.25</v>
      </c>
      <c r="K41" s="37">
        <v>0.15</v>
      </c>
    </row>
    <row r="42" spans="1:11" x14ac:dyDescent="0.25">
      <c r="A42" t="s">
        <v>83</v>
      </c>
      <c r="B42" s="38">
        <f>SUM(B32:B41)</f>
        <v>0.99999999999999989</v>
      </c>
      <c r="D42" s="39">
        <f>SUM(D32:D41)</f>
        <v>1</v>
      </c>
      <c r="E42" s="39">
        <f>SUM(E32:E41)</f>
        <v>1.0000000000000002</v>
      </c>
      <c r="F42" s="39">
        <f>SUM(F32:F41)</f>
        <v>1</v>
      </c>
      <c r="G42" s="39">
        <f>SUM(G32:G41)</f>
        <v>1</v>
      </c>
      <c r="H42" s="39"/>
      <c r="I42" s="39">
        <f>SUM(I32:I41)</f>
        <v>1</v>
      </c>
      <c r="J42" s="39">
        <f>SUM(J32:J41)</f>
        <v>1</v>
      </c>
      <c r="K42" s="39">
        <f>SUM(K32:K41)</f>
        <v>1.0000000000000002</v>
      </c>
    </row>
    <row r="43" spans="1:11" ht="18.75" x14ac:dyDescent="0.35">
      <c r="A43" t="s">
        <v>113</v>
      </c>
      <c r="B43" s="40">
        <f t="array" ref="B43">SUM(TRANSPOSE(B32:B41)*B12:K12)</f>
        <v>0.27753624999999998</v>
      </c>
      <c r="D43" s="41">
        <f t="array" ref="D43">SUM(TRANSPOSE(D32:D41)*B12:K12)</f>
        <v>7.56015990746952E-2</v>
      </c>
      <c r="E43" s="41">
        <f t="array" ref="E43">SUM(TRANSPOSE(E32:E41)*B12:K12)</f>
        <v>0.15927401004502695</v>
      </c>
      <c r="F43" s="41">
        <f t="array" ref="F43">SUM(TRANSPOSE(F32:F41)*B12:K12)</f>
        <v>0.14350000000000002</v>
      </c>
      <c r="G43" s="41">
        <f t="array" ref="G43">SUM(TRANSPOSE(G32:G41)*B12:K12)</f>
        <v>0.215530625</v>
      </c>
      <c r="H43" s="41"/>
      <c r="I43" s="63">
        <f t="array" ref="I43">SUM(TRANSPOSE(I32:I41)*$B$12:$K$12)</f>
        <v>0.60400000000000009</v>
      </c>
      <c r="J43" s="63">
        <f t="array" ref="J43">SUM(TRANSPOSE(J32:J41)*$B$12:$K$12)</f>
        <v>0.45259062500000002</v>
      </c>
      <c r="K43" s="63">
        <f t="array" ref="K43">SUM(TRANSPOSE(K32:K41)*$B$12:$K$12)</f>
        <v>0.34000437500000003</v>
      </c>
    </row>
    <row r="44" spans="1:11" ht="17.25" x14ac:dyDescent="0.25">
      <c r="A44" t="s">
        <v>84</v>
      </c>
      <c r="B44" t="s">
        <v>85</v>
      </c>
      <c r="D44" s="39"/>
    </row>
    <row r="45" spans="1:11" x14ac:dyDescent="0.25">
      <c r="A45" t="s">
        <v>86</v>
      </c>
      <c r="B45" s="42">
        <f t="array" ref="B45">SQRT(MMULT(MMULT(TRANSPOSE(B32:B41),Q),B32:B41))</f>
        <v>0.44505418400284424</v>
      </c>
      <c r="D45" s="64">
        <f t="array" ref="D45">SQRT(MMULT(MMULT(TRANSPOSE(D32:D41),Q),D32:D41))</f>
        <v>6.6487713276520939E-7</v>
      </c>
      <c r="E45" s="64">
        <f t="array" ref="E45">SQRT(MMULT(MMULT(TRANSPOSE(E32:E41),Q),E32:E41))</f>
        <v>0.14119986819495225</v>
      </c>
      <c r="F45" s="64">
        <f t="array" ref="F45">SQRT(MMULT(MMULT(TRANSPOSE(F32:F41),Q),F32:F41))</f>
        <v>0.21448976519871524</v>
      </c>
      <c r="G45" s="64">
        <f t="array" ref="G45">SQRT(MMULT(MMULT(TRANSPOSE(G32:G41),Q),G32:G41))</f>
        <v>0.3327864433502879</v>
      </c>
      <c r="I45" s="62">
        <f t="array" ref="I45">SQRT(MMULT(MMULT(TRANSPOSE(I32:I41),Q),I32:I41))</f>
        <v>1.0446169154288092</v>
      </c>
      <c r="J45" s="62">
        <f t="array" ref="J45">SQRT(MMULT(MMULT(TRANSPOSE(J32:J41),Q),J32:J41))</f>
        <v>0.78427325215943355</v>
      </c>
      <c r="K45" s="62">
        <f t="array" ref="K45">SQRT(MMULT(MMULT(TRANSPOSE(K32:K41),Q),K32:K41))</f>
        <v>0.56738860047280149</v>
      </c>
    </row>
    <row r="46" spans="1:11" x14ac:dyDescent="0.25">
      <c r="D46" s="39"/>
      <c r="E46" s="39"/>
      <c r="F46" s="39"/>
      <c r="G46" s="39"/>
      <c r="H46" s="39"/>
      <c r="I46" s="39"/>
      <c r="J46" s="39"/>
      <c r="K46" s="39"/>
    </row>
    <row r="47" spans="1:11" x14ac:dyDescent="0.25">
      <c r="A47" s="3" t="s">
        <v>87</v>
      </c>
    </row>
    <row r="49" spans="1:6" x14ac:dyDescent="0.25">
      <c r="A49" t="s">
        <v>114</v>
      </c>
      <c r="B49" t="s">
        <v>115</v>
      </c>
    </row>
    <row r="50" spans="1:6" x14ac:dyDescent="0.25">
      <c r="A50" t="s">
        <v>116</v>
      </c>
      <c r="B50" t="s">
        <v>117</v>
      </c>
    </row>
    <row r="51" spans="1:6" x14ac:dyDescent="0.25">
      <c r="A51" s="3" t="s">
        <v>118</v>
      </c>
      <c r="E51" s="52" t="s">
        <v>138</v>
      </c>
    </row>
    <row r="53" spans="1:6" x14ac:dyDescent="0.25">
      <c r="A53" t="s">
        <v>119</v>
      </c>
      <c r="B53" t="s">
        <v>120</v>
      </c>
    </row>
    <row r="54" spans="1:6" x14ac:dyDescent="0.25">
      <c r="A54" s="3" t="s">
        <v>121</v>
      </c>
      <c r="F54" s="52" t="s">
        <v>122</v>
      </c>
    </row>
    <row r="56" spans="1:6" x14ac:dyDescent="0.25">
      <c r="A56" s="43" t="s">
        <v>123</v>
      </c>
      <c r="B56" t="s">
        <v>124</v>
      </c>
    </row>
    <row r="58" spans="1:6" x14ac:dyDescent="0.25">
      <c r="A58" s="3" t="s">
        <v>125</v>
      </c>
    </row>
  </sheetData>
  <mergeCells count="3">
    <mergeCell ref="A2:L2"/>
    <mergeCell ref="D30:G30"/>
    <mergeCell ref="I30:K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Matrix Algebra</vt:lpstr>
      <vt:lpstr>Q</vt:lpstr>
      <vt:lpstr>scenario testing</vt:lpstr>
      <vt:lpstr>EXCESSRETURNS</vt:lpstr>
      <vt:lpstr>M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2017-12-26T16:49:07Z</dcterms:created>
  <dcterms:modified xsi:type="dcterms:W3CDTF">2018-03-08T02:53:21Z</dcterms:modified>
</cp:coreProperties>
</file>