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avocado\Desktop\Rutgers\Spring 2018\Portfolio Theory\RPs\RP2\"/>
    </mc:Choice>
  </mc:AlternateContent>
  <bookViews>
    <workbookView xWindow="0" yWindow="0" windowWidth="21570" windowHeight="7965" activeTab="4" xr2:uid="{00000000-000D-0000-FFFF-FFFF00000000}"/>
  </bookViews>
  <sheets>
    <sheet name="data" sheetId="4" r:id="rId1"/>
    <sheet name="csv_data" sheetId="7" r:id="rId2"/>
    <sheet name="portfolio scenario testing" sheetId="5" r:id="rId3"/>
    <sheet name="Compare Index weighting" sheetId="2" r:id="rId4"/>
    <sheet name="SAA" sheetId="3" r:id="rId5"/>
    <sheet name="Extra" sheetId="6" r:id="rId6"/>
  </sheets>
  <definedNames>
    <definedName name="EXCESS_RETURNS">'portfolio scenario testing'!$B$15:$K$24</definedName>
    <definedName name="M" localSheetId="2">'portfolio scenario testing'!$M$6</definedName>
    <definedName name="M">#REF!</definedName>
    <definedName name="Q" localSheetId="2">'portfolio scenario testing'!$B$42:$K$51</definedName>
    <definedName name="Q">#REF!</definedName>
    <definedName name="solver_adj" localSheetId="2" hidden="1">'portfolio scenario testing'!$J$57:$J$66</definedName>
    <definedName name="solver_adj" localSheetId="4" hidden="1">SAA!$B$18</definedName>
    <definedName name="solver_cvg" localSheetId="2" hidden="1">0.0001</definedName>
    <definedName name="solver_cvg" localSheetId="4" hidden="1">0.0001</definedName>
    <definedName name="solver_drv" localSheetId="2" hidden="1">1</definedName>
    <definedName name="solver_drv" localSheetId="4" hidden="1">1</definedName>
    <definedName name="solver_eng" localSheetId="2" hidden="1">1</definedName>
    <definedName name="solver_eng" localSheetId="4" hidden="1">1</definedName>
    <definedName name="solver_est" localSheetId="2" hidden="1">1</definedName>
    <definedName name="solver_est" localSheetId="4" hidden="1">1</definedName>
    <definedName name="solver_itr" localSheetId="2" hidden="1">2147483647</definedName>
    <definedName name="solver_itr" localSheetId="4" hidden="1">2147483647</definedName>
    <definedName name="solver_lhs1" localSheetId="2" hidden="1">'portfolio scenario testing'!$J$67</definedName>
    <definedName name="solver_lhs2" localSheetId="2" hidden="1">'portfolio scenario testing'!$J$69</definedName>
    <definedName name="solver_lhs3" localSheetId="2" hidden="1">'portfolio scenario testing'!$H$67</definedName>
    <definedName name="solver_lhs4" localSheetId="2" hidden="1">'portfolio scenario testing'!$F$67</definedName>
    <definedName name="solver_mip" localSheetId="2" hidden="1">2147483647</definedName>
    <definedName name="solver_mip" localSheetId="4" hidden="1">2147483647</definedName>
    <definedName name="solver_mni" localSheetId="2" hidden="1">30</definedName>
    <definedName name="solver_mni" localSheetId="4" hidden="1">30</definedName>
    <definedName name="solver_mrt" localSheetId="2" hidden="1">0.075</definedName>
    <definedName name="solver_mrt" localSheetId="4" hidden="1">0.075</definedName>
    <definedName name="solver_msl" localSheetId="2" hidden="1">2</definedName>
    <definedName name="solver_msl" localSheetId="4" hidden="1">2</definedName>
    <definedName name="solver_neg" localSheetId="2" hidden="1">2</definedName>
    <definedName name="solver_neg" localSheetId="4" hidden="1">2</definedName>
    <definedName name="solver_nod" localSheetId="2" hidden="1">2147483647</definedName>
    <definedName name="solver_nod" localSheetId="4" hidden="1">2147483647</definedName>
    <definedName name="solver_num" localSheetId="2" hidden="1">2</definedName>
    <definedName name="solver_num" localSheetId="4" hidden="1">0</definedName>
    <definedName name="solver_nwt" localSheetId="2" hidden="1">1</definedName>
    <definedName name="solver_nwt" localSheetId="4" hidden="1">1</definedName>
    <definedName name="solver_opt" localSheetId="2" hidden="1">'portfolio scenario testing'!$J$71</definedName>
    <definedName name="solver_opt" localSheetId="4" hidden="1">SAA!$C$18</definedName>
    <definedName name="solver_pre" localSheetId="2" hidden="1">0.000001</definedName>
    <definedName name="solver_pre" localSheetId="4" hidden="1">0.000001</definedName>
    <definedName name="solver_rbv" localSheetId="2" hidden="1">1</definedName>
    <definedName name="solver_rbv" localSheetId="4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el4" localSheetId="2" hidden="1">2</definedName>
    <definedName name="solver_rhs1" localSheetId="2" hidden="1">1</definedName>
    <definedName name="solver_rhs2" localSheetId="2" hidden="1">0.18</definedName>
    <definedName name="solver_rhs3" localSheetId="2" hidden="1">1</definedName>
    <definedName name="solver_rhs4" localSheetId="2" hidden="1">1</definedName>
    <definedName name="solver_rlx" localSheetId="2" hidden="1">2</definedName>
    <definedName name="solver_rlx" localSheetId="4" hidden="1">2</definedName>
    <definedName name="solver_rsd" localSheetId="2" hidden="1">0</definedName>
    <definedName name="solver_rsd" localSheetId="4" hidden="1">0</definedName>
    <definedName name="solver_scl" localSheetId="2" hidden="1">1</definedName>
    <definedName name="solver_scl" localSheetId="4" hidden="1">1</definedName>
    <definedName name="solver_sho" localSheetId="2" hidden="1">2</definedName>
    <definedName name="solver_sho" localSheetId="4" hidden="1">2</definedName>
    <definedName name="solver_ssz" localSheetId="2" hidden="1">100</definedName>
    <definedName name="solver_ssz" localSheetId="4" hidden="1">100</definedName>
    <definedName name="solver_tim" localSheetId="2" hidden="1">2147483647</definedName>
    <definedName name="solver_tim" localSheetId="4" hidden="1">2147483647</definedName>
    <definedName name="solver_tol" localSheetId="2" hidden="1">0.01</definedName>
    <definedName name="solver_tol" localSheetId="4" hidden="1">0.01</definedName>
    <definedName name="solver_typ" localSheetId="2" hidden="1">2</definedName>
    <definedName name="solver_typ" localSheetId="4" hidden="1">3</definedName>
    <definedName name="solver_val" localSheetId="2" hidden="1">0.13</definedName>
    <definedName name="solver_val" localSheetId="4" hidden="1">0.53</definedName>
    <definedName name="solver_ver" localSheetId="2" hidden="1">3</definedName>
    <definedName name="solver_ver" localSheetId="4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3" l="1"/>
  <c r="E17" i="3"/>
  <c r="E18" i="3"/>
  <c r="B17" i="3" s="1"/>
  <c r="B13" i="3"/>
  <c r="B12" i="3"/>
  <c r="B7" i="3"/>
  <c r="B6" i="3"/>
  <c r="E69" i="5" l="1" a="1"/>
  <c r="E69" i="5" s="1"/>
  <c r="F69" i="5" a="1"/>
  <c r="F69" i="5" s="1"/>
  <c r="G69" i="5" a="1"/>
  <c r="G69" i="5" s="1"/>
  <c r="H69" i="5" a="1"/>
  <c r="H69" i="5" s="1"/>
  <c r="I69" i="5" a="1"/>
  <c r="I69" i="5" s="1"/>
  <c r="J69" i="5" a="1"/>
  <c r="J69" i="5" s="1"/>
  <c r="D69" i="5" a="1"/>
  <c r="D69" i="5" s="1"/>
  <c r="D67" i="5"/>
  <c r="E67" i="5"/>
  <c r="E71" i="5" a="1"/>
  <c r="E71" i="5" s="1"/>
  <c r="F71" i="5" a="1"/>
  <c r="F71" i="5" s="1"/>
  <c r="G71" i="5" a="1"/>
  <c r="G71" i="5" s="1"/>
  <c r="H71" i="5" a="1"/>
  <c r="H71" i="5" s="1"/>
  <c r="I71" i="5" a="1"/>
  <c r="I71" i="5" s="1"/>
  <c r="J71" i="5" a="1"/>
  <c r="J71" i="5" s="1"/>
  <c r="D71" i="5" a="1"/>
  <c r="D71" i="5" s="1"/>
  <c r="B71" i="5" a="1"/>
  <c r="B71" i="5" s="1"/>
  <c r="B72" i="5" s="1" a="1"/>
  <c r="B72" i="5" s="1"/>
  <c r="B42" i="5" l="1" a="1"/>
  <c r="B42" i="5" s="1"/>
  <c r="B28" i="5" a="1"/>
  <c r="B28" i="5" s="1"/>
  <c r="G33" i="5"/>
  <c r="K33" i="5"/>
  <c r="E34" i="5"/>
  <c r="I34" i="5"/>
  <c r="C35" i="5"/>
  <c r="G35" i="5"/>
  <c r="K35" i="5"/>
  <c r="E36" i="5"/>
  <c r="I36" i="5"/>
  <c r="C37" i="5"/>
  <c r="G37" i="5"/>
  <c r="K37" i="5"/>
  <c r="A16" i="5"/>
  <c r="A17" i="5"/>
  <c r="A18" i="5"/>
  <c r="A19" i="5"/>
  <c r="A20" i="5"/>
  <c r="A21" i="5"/>
  <c r="A22" i="5"/>
  <c r="A15" i="5"/>
  <c r="K22" i="5"/>
  <c r="J22" i="5"/>
  <c r="I22" i="5"/>
  <c r="H22" i="5"/>
  <c r="G22" i="5"/>
  <c r="F22" i="5"/>
  <c r="E22" i="5"/>
  <c r="D22" i="5"/>
  <c r="C22" i="5"/>
  <c r="B22" i="5"/>
  <c r="K21" i="5"/>
  <c r="J21" i="5"/>
  <c r="I21" i="5"/>
  <c r="H21" i="5"/>
  <c r="G21" i="5"/>
  <c r="F21" i="5"/>
  <c r="E21" i="5"/>
  <c r="D21" i="5"/>
  <c r="C21" i="5"/>
  <c r="B21" i="5"/>
  <c r="K20" i="5"/>
  <c r="J20" i="5"/>
  <c r="I20" i="5"/>
  <c r="H20" i="5"/>
  <c r="G20" i="5"/>
  <c r="F20" i="5"/>
  <c r="E20" i="5"/>
  <c r="D20" i="5"/>
  <c r="C20" i="5"/>
  <c r="B20" i="5"/>
  <c r="K19" i="5"/>
  <c r="J19" i="5"/>
  <c r="I19" i="5"/>
  <c r="H19" i="5"/>
  <c r="G19" i="5"/>
  <c r="F19" i="5"/>
  <c r="E19" i="5"/>
  <c r="D19" i="5"/>
  <c r="C19" i="5"/>
  <c r="B19" i="5"/>
  <c r="K18" i="5"/>
  <c r="J18" i="5"/>
  <c r="I18" i="5"/>
  <c r="H18" i="5"/>
  <c r="G18" i="5"/>
  <c r="F18" i="5"/>
  <c r="E18" i="5"/>
  <c r="D18" i="5"/>
  <c r="C18" i="5"/>
  <c r="B18" i="5"/>
  <c r="K17" i="5"/>
  <c r="J17" i="5"/>
  <c r="I17" i="5"/>
  <c r="H17" i="5"/>
  <c r="G17" i="5"/>
  <c r="F17" i="5"/>
  <c r="E17" i="5"/>
  <c r="D17" i="5"/>
  <c r="C17" i="5"/>
  <c r="B17" i="5"/>
  <c r="K16" i="5"/>
  <c r="J16" i="5"/>
  <c r="I16" i="5"/>
  <c r="H16" i="5"/>
  <c r="G16" i="5"/>
  <c r="F16" i="5"/>
  <c r="E16" i="5"/>
  <c r="D16" i="5"/>
  <c r="C16" i="5"/>
  <c r="B16" i="5"/>
  <c r="K15" i="5"/>
  <c r="J15" i="5"/>
  <c r="I15" i="5"/>
  <c r="H15" i="5"/>
  <c r="G15" i="5"/>
  <c r="F15" i="5"/>
  <c r="E15" i="5"/>
  <c r="D15" i="5"/>
  <c r="C15" i="5"/>
  <c r="B15" i="5"/>
  <c r="K51" i="5" l="1"/>
  <c r="C51" i="5"/>
  <c r="E50" i="5"/>
  <c r="G49" i="5"/>
  <c r="I48" i="5"/>
  <c r="K47" i="5"/>
  <c r="G47" i="5"/>
  <c r="E46" i="5"/>
  <c r="G45" i="5"/>
  <c r="I44" i="5"/>
  <c r="K43" i="5"/>
  <c r="C43" i="5"/>
  <c r="I42" i="5"/>
  <c r="J51" i="5"/>
  <c r="B51" i="5"/>
  <c r="D50" i="5"/>
  <c r="F49" i="5"/>
  <c r="H48" i="5"/>
  <c r="J47" i="5"/>
  <c r="B47" i="5"/>
  <c r="D46" i="5"/>
  <c r="F45" i="5"/>
  <c r="H44" i="5"/>
  <c r="J43" i="5"/>
  <c r="B43" i="5"/>
  <c r="D42" i="5"/>
  <c r="I51" i="5"/>
  <c r="E51" i="5"/>
  <c r="K50" i="5"/>
  <c r="G50" i="5"/>
  <c r="C50" i="5"/>
  <c r="I49" i="5"/>
  <c r="E49" i="5"/>
  <c r="K48" i="5"/>
  <c r="G48" i="5"/>
  <c r="C48" i="5"/>
  <c r="I47" i="5"/>
  <c r="E47" i="5"/>
  <c r="K46" i="5"/>
  <c r="G46" i="5"/>
  <c r="C46" i="5"/>
  <c r="I45" i="5"/>
  <c r="E45" i="5"/>
  <c r="K44" i="5"/>
  <c r="G44" i="5"/>
  <c r="C44" i="5"/>
  <c r="I43" i="5"/>
  <c r="E43" i="5"/>
  <c r="K42" i="5"/>
  <c r="G42" i="5"/>
  <c r="C42" i="5"/>
  <c r="G51" i="5"/>
  <c r="I50" i="5"/>
  <c r="K49" i="5"/>
  <c r="C49" i="5"/>
  <c r="E48" i="5"/>
  <c r="C47" i="5"/>
  <c r="I46" i="5"/>
  <c r="K45" i="5"/>
  <c r="C45" i="5"/>
  <c r="E44" i="5"/>
  <c r="G43" i="5"/>
  <c r="E42" i="5"/>
  <c r="F51" i="5"/>
  <c r="H50" i="5"/>
  <c r="J49" i="5"/>
  <c r="B49" i="5"/>
  <c r="D48" i="5"/>
  <c r="F47" i="5"/>
  <c r="H46" i="5"/>
  <c r="J45" i="5"/>
  <c r="B45" i="5"/>
  <c r="D44" i="5"/>
  <c r="F43" i="5"/>
  <c r="H42" i="5"/>
  <c r="H51" i="5"/>
  <c r="D51" i="5"/>
  <c r="J50" i="5"/>
  <c r="F50" i="5"/>
  <c r="B50" i="5"/>
  <c r="H49" i="5"/>
  <c r="D49" i="5"/>
  <c r="J48" i="5"/>
  <c r="F48" i="5"/>
  <c r="B48" i="5"/>
  <c r="H47" i="5"/>
  <c r="D47" i="5"/>
  <c r="J46" i="5"/>
  <c r="F46" i="5"/>
  <c r="B46" i="5"/>
  <c r="H45" i="5"/>
  <c r="D45" i="5"/>
  <c r="J44" i="5"/>
  <c r="F44" i="5"/>
  <c r="B44" i="5"/>
  <c r="H43" i="5"/>
  <c r="D43" i="5"/>
  <c r="J42" i="5"/>
  <c r="F42" i="5"/>
  <c r="I32" i="5"/>
  <c r="E30" i="5"/>
  <c r="B35" i="5"/>
  <c r="C33" i="5"/>
  <c r="E32" i="5"/>
  <c r="K31" i="5"/>
  <c r="G31" i="5"/>
  <c r="C31" i="5"/>
  <c r="I30" i="5"/>
  <c r="K29" i="5"/>
  <c r="G29" i="5"/>
  <c r="C29" i="5"/>
  <c r="I28" i="5"/>
  <c r="E28" i="5"/>
  <c r="J37" i="5"/>
  <c r="F37" i="5"/>
  <c r="B37" i="5"/>
  <c r="H36" i="5"/>
  <c r="D36" i="5"/>
  <c r="J35" i="5"/>
  <c r="F35" i="5"/>
  <c r="H34" i="5"/>
  <c r="D34" i="5"/>
  <c r="J33" i="5"/>
  <c r="F33" i="5"/>
  <c r="B33" i="5"/>
  <c r="H32" i="5"/>
  <c r="D32" i="5"/>
  <c r="J31" i="5"/>
  <c r="F31" i="5"/>
  <c r="B31" i="5"/>
  <c r="H30" i="5"/>
  <c r="D30" i="5"/>
  <c r="J29" i="5"/>
  <c r="F29" i="5"/>
  <c r="B29" i="5"/>
  <c r="H28" i="5"/>
  <c r="D28" i="5"/>
  <c r="I37" i="5"/>
  <c r="E37" i="5"/>
  <c r="K36" i="5"/>
  <c r="G36" i="5"/>
  <c r="C36" i="5"/>
  <c r="I35" i="5"/>
  <c r="E35" i="5"/>
  <c r="K34" i="5"/>
  <c r="G34" i="5"/>
  <c r="C34" i="5"/>
  <c r="I33" i="5"/>
  <c r="E33" i="5"/>
  <c r="K32" i="5"/>
  <c r="G32" i="5"/>
  <c r="C32" i="5"/>
  <c r="I31" i="5"/>
  <c r="E31" i="5"/>
  <c r="K30" i="5"/>
  <c r="G30" i="5"/>
  <c r="C30" i="5"/>
  <c r="I29" i="5"/>
  <c r="E29" i="5"/>
  <c r="K28" i="5"/>
  <c r="G28" i="5"/>
  <c r="C28" i="5"/>
  <c r="H37" i="5"/>
  <c r="D37" i="5"/>
  <c r="J36" i="5"/>
  <c r="F36" i="5"/>
  <c r="B36" i="5"/>
  <c r="H35" i="5"/>
  <c r="D35" i="5"/>
  <c r="J34" i="5"/>
  <c r="F34" i="5"/>
  <c r="B34" i="5"/>
  <c r="H33" i="5"/>
  <c r="D33" i="5"/>
  <c r="J32" i="5"/>
  <c r="F32" i="5"/>
  <c r="B32" i="5"/>
  <c r="H31" i="5"/>
  <c r="D31" i="5"/>
  <c r="J30" i="5"/>
  <c r="F30" i="5"/>
  <c r="B30" i="5"/>
  <c r="H29" i="5"/>
  <c r="D29" i="5"/>
  <c r="J28" i="5"/>
  <c r="F28" i="5"/>
  <c r="B4" i="5" l="1"/>
  <c r="C4" i="5"/>
  <c r="D4" i="5"/>
  <c r="E4" i="5"/>
  <c r="F4" i="5"/>
  <c r="G4" i="5"/>
  <c r="H4" i="5"/>
  <c r="I4" i="5"/>
  <c r="J4" i="5"/>
  <c r="K4" i="5"/>
  <c r="B5" i="5"/>
  <c r="C5" i="5"/>
  <c r="D5" i="5"/>
  <c r="E5" i="5"/>
  <c r="F5" i="5"/>
  <c r="G5" i="5"/>
  <c r="H5" i="5"/>
  <c r="I5" i="5"/>
  <c r="J5" i="5"/>
  <c r="K5" i="5"/>
  <c r="B6" i="5"/>
  <c r="C6" i="5"/>
  <c r="D6" i="5"/>
  <c r="E6" i="5"/>
  <c r="F6" i="5"/>
  <c r="G6" i="5"/>
  <c r="H6" i="5"/>
  <c r="I6" i="5"/>
  <c r="J6" i="5"/>
  <c r="K6" i="5"/>
  <c r="B7" i="5"/>
  <c r="C7" i="5"/>
  <c r="D7" i="5"/>
  <c r="E7" i="5"/>
  <c r="F7" i="5"/>
  <c r="G7" i="5"/>
  <c r="H7" i="5"/>
  <c r="I7" i="5"/>
  <c r="J7" i="5"/>
  <c r="K7" i="5"/>
  <c r="B8" i="5"/>
  <c r="C8" i="5"/>
  <c r="D8" i="5"/>
  <c r="E8" i="5"/>
  <c r="F8" i="5"/>
  <c r="G8" i="5"/>
  <c r="H8" i="5"/>
  <c r="I8" i="5"/>
  <c r="J8" i="5"/>
  <c r="K8" i="5"/>
  <c r="B9" i="5"/>
  <c r="C9" i="5"/>
  <c r="D9" i="5"/>
  <c r="E9" i="5"/>
  <c r="F9" i="5"/>
  <c r="G9" i="5"/>
  <c r="H9" i="5"/>
  <c r="I9" i="5"/>
  <c r="J9" i="5"/>
  <c r="K9" i="5"/>
  <c r="B10" i="5"/>
  <c r="C10" i="5"/>
  <c r="D10" i="5"/>
  <c r="E10" i="5"/>
  <c r="F10" i="5"/>
  <c r="G10" i="5"/>
  <c r="H10" i="5"/>
  <c r="I10" i="5"/>
  <c r="J10" i="5"/>
  <c r="K10" i="5"/>
  <c r="B11" i="5"/>
  <c r="C11" i="5"/>
  <c r="D11" i="5"/>
  <c r="E11" i="5"/>
  <c r="F11" i="5"/>
  <c r="G11" i="5"/>
  <c r="H11" i="5"/>
  <c r="I11" i="5"/>
  <c r="J11" i="5"/>
  <c r="K11" i="5"/>
  <c r="C32" i="2"/>
  <c r="C58" i="5"/>
  <c r="C59" i="5"/>
  <c r="C60" i="5"/>
  <c r="C61" i="5"/>
  <c r="C62" i="5"/>
  <c r="C63" i="5"/>
  <c r="C64" i="5"/>
  <c r="C65" i="5"/>
  <c r="C66" i="5"/>
  <c r="C57" i="5"/>
  <c r="C16" i="4" l="1"/>
  <c r="C17" i="4"/>
  <c r="C18" i="4"/>
  <c r="C19" i="4"/>
  <c r="C20" i="4"/>
  <c r="C21" i="4"/>
  <c r="C22" i="4"/>
  <c r="C23" i="4"/>
  <c r="C15" i="4"/>
  <c r="L10" i="5" l="1"/>
  <c r="L9" i="5"/>
  <c r="I12" i="5"/>
  <c r="L6" i="5"/>
  <c r="H12" i="5"/>
  <c r="T22" i="5"/>
  <c r="U23" i="5"/>
  <c r="L11" i="5"/>
  <c r="L7" i="5"/>
  <c r="L8" i="5"/>
  <c r="B4" i="3" l="1"/>
  <c r="C19" i="2"/>
  <c r="C29" i="2" s="1"/>
  <c r="G28" i="2"/>
  <c r="G25" i="2"/>
  <c r="G24" i="2"/>
  <c r="G22" i="2"/>
  <c r="G20" i="2"/>
  <c r="F19" i="2"/>
  <c r="D19" i="2"/>
  <c r="E19" i="2" s="1"/>
  <c r="B20" i="2"/>
  <c r="B21" i="2"/>
  <c r="B22" i="2"/>
  <c r="B23" i="2"/>
  <c r="B24" i="2"/>
  <c r="B25" i="2"/>
  <c r="B26" i="2"/>
  <c r="B27" i="2"/>
  <c r="B28" i="2"/>
  <c r="B19" i="2"/>
  <c r="B29" i="2" s="1"/>
  <c r="B13" i="2"/>
  <c r="B14" i="2"/>
  <c r="B15" i="2"/>
  <c r="B43" i="2"/>
  <c r="B12" i="2"/>
  <c r="Q27" i="5"/>
  <c r="L5" i="5"/>
  <c r="J67" i="5"/>
  <c r="I67" i="5"/>
  <c r="H67" i="5"/>
  <c r="G67" i="5"/>
  <c r="F67" i="5"/>
  <c r="B67" i="5"/>
  <c r="K3" i="5"/>
  <c r="J3" i="5"/>
  <c r="I3" i="5"/>
  <c r="H3" i="5"/>
  <c r="G3" i="5"/>
  <c r="F3" i="5"/>
  <c r="E3" i="5"/>
  <c r="D3" i="5"/>
  <c r="C3" i="5"/>
  <c r="B3" i="5"/>
  <c r="M6" i="5"/>
  <c r="N27" i="5" l="1"/>
  <c r="N28" i="5" s="1"/>
  <c r="N16" i="5"/>
  <c r="R20" i="5"/>
  <c r="F12" i="5"/>
  <c r="W25" i="5"/>
  <c r="K12" i="5"/>
  <c r="Q19" i="5"/>
  <c r="E12" i="5"/>
  <c r="V24" i="5"/>
  <c r="Q28" i="5" s="1"/>
  <c r="J12" i="5"/>
  <c r="P18" i="5"/>
  <c r="D12" i="5"/>
  <c r="S21" i="5"/>
  <c r="G12" i="5"/>
  <c r="O17" i="5"/>
  <c r="C12" i="5"/>
  <c r="E29" i="2"/>
  <c r="D29" i="2"/>
  <c r="B19" i="3"/>
  <c r="G19" i="2"/>
  <c r="G21" i="2"/>
  <c r="G23" i="2"/>
  <c r="G26" i="2"/>
  <c r="G27" i="2"/>
  <c r="C43" i="2"/>
  <c r="D43" i="2"/>
  <c r="D44" i="2" s="1"/>
  <c r="B8" i="3"/>
  <c r="C6" i="3" s="1"/>
  <c r="B14" i="3"/>
  <c r="C17" i="3" s="1"/>
  <c r="C44" i="2"/>
  <c r="C42" i="2"/>
  <c r="B44" i="2"/>
  <c r="B12" i="5"/>
  <c r="L4" i="5"/>
  <c r="M12" i="5" s="1"/>
  <c r="C7" i="3" l="1"/>
  <c r="L12" i="5"/>
  <c r="B69" i="5" a="1"/>
  <c r="B69" i="5" s="1"/>
  <c r="C13" i="3"/>
  <c r="F29" i="2"/>
  <c r="D42" i="2"/>
  <c r="G29" i="2"/>
  <c r="B42" i="2"/>
  <c r="C18" i="3"/>
  <c r="C12" i="3"/>
  <c r="N12" i="5"/>
  <c r="B70" i="5" l="1"/>
</calcChain>
</file>

<file path=xl/sharedStrings.xml><?xml version="1.0" encoding="utf-8"?>
<sst xmlns="http://schemas.openxmlformats.org/spreadsheetml/2006/main" count="349" uniqueCount="147">
  <si>
    <t>Average Annual Total Returns</t>
  </si>
  <si>
    <t>Year</t>
  </si>
  <si>
    <t>Portfolio*</t>
  </si>
  <si>
    <t>Avg Ann'l Ret</t>
  </si>
  <si>
    <t>FANG+ Index</t>
  </si>
  <si>
    <t>ADBE</t>
  </si>
  <si>
    <t>Technology</t>
  </si>
  <si>
    <t>NKE</t>
  </si>
  <si>
    <t>Cons Goods</t>
  </si>
  <si>
    <t>BMW.DE</t>
  </si>
  <si>
    <t>Auto-German</t>
  </si>
  <si>
    <t>IGF</t>
  </si>
  <si>
    <t>Global Infrastructure ETF</t>
  </si>
  <si>
    <t>PFUAX</t>
  </si>
  <si>
    <t>PIMCO Foreign Bond A Unhedged</t>
  </si>
  <si>
    <t>Utilities</t>
  </si>
  <si>
    <t>PEG</t>
  </si>
  <si>
    <t>CVA</t>
  </si>
  <si>
    <t>Industrial Goods</t>
  </si>
  <si>
    <t>NVO</t>
  </si>
  <si>
    <t>Healthcare</t>
  </si>
  <si>
    <t>MSG</t>
  </si>
  <si>
    <t>Entertainment services</t>
  </si>
  <si>
    <t>VLOOKUP TEMPLATE</t>
  </si>
  <si>
    <t>AAXJ</t>
  </si>
  <si>
    <t>ishares MSCI Asia</t>
  </si>
  <si>
    <t>Check with Data Analysis Toolpack Covariance</t>
  </si>
  <si>
    <t>Equal W</t>
  </si>
  <si>
    <t>MVP</t>
  </si>
  <si>
    <t>MVP  LO</t>
  </si>
  <si>
    <t>∑ w</t>
  </si>
  <si>
    <t>E[rp)</t>
  </si>
  <si>
    <t>σp</t>
  </si>
  <si>
    <t>COVAR          (CVA, MSG)</t>
  </si>
  <si>
    <t>Check= AVG</t>
  </si>
  <si>
    <t>STDEV.P</t>
  </si>
  <si>
    <t>target return 6%</t>
  </si>
  <si>
    <t>Max return LO</t>
  </si>
  <si>
    <t>target risk 5%</t>
  </si>
  <si>
    <t xml:space="preserve"> </t>
  </si>
  <si>
    <t>target return 18%</t>
  </si>
  <si>
    <t>target risk 13%</t>
  </si>
  <si>
    <t>VAR.P (IGF)</t>
  </si>
  <si>
    <t>FB</t>
  </si>
  <si>
    <t>AAPL</t>
  </si>
  <si>
    <t>AMZN</t>
  </si>
  <si>
    <t>NFLX</t>
  </si>
  <si>
    <t>GOOGL</t>
  </si>
  <si>
    <t>BABA</t>
  </si>
  <si>
    <t>BIDU</t>
  </si>
  <si>
    <t>NVDA</t>
  </si>
  <si>
    <t>TSLA</t>
  </si>
  <si>
    <t>TWTR</t>
  </si>
  <si>
    <t>Data</t>
  </si>
  <si>
    <t>yahoo finance &gt;&gt;Historical prices &gt;&gt; frequency monthly &gt;&gt; apply&gt;&gt; download data</t>
  </si>
  <si>
    <t>data</t>
  </si>
  <si>
    <t>returns</t>
  </si>
  <si>
    <t>shares o/s</t>
  </si>
  <si>
    <t>initial weighting 9/1/2017</t>
  </si>
  <si>
    <t>EW %</t>
  </si>
  <si>
    <t>PW%</t>
  </si>
  <si>
    <t>MCW%</t>
  </si>
  <si>
    <t>$ allocation</t>
  </si>
  <si>
    <t>total market cap 9/1/2017</t>
  </si>
  <si>
    <t>check</t>
  </si>
  <si>
    <t xml:space="preserve">return </t>
  </si>
  <si>
    <t>index return</t>
  </si>
  <si>
    <t>10/1/2017returns</t>
  </si>
  <si>
    <t>Describe these assets</t>
  </si>
  <si>
    <t>Scenario Testing</t>
  </si>
  <si>
    <t>Strategic Asset Allocation</t>
  </si>
  <si>
    <t xml:space="preserve">Initial </t>
  </si>
  <si>
    <t>Goal:</t>
  </si>
  <si>
    <t>w</t>
  </si>
  <si>
    <t>Stocks</t>
  </si>
  <si>
    <t>Bonds</t>
  </si>
  <si>
    <t>Vi</t>
  </si>
  <si>
    <t>Vf</t>
  </si>
  <si>
    <t>Rebalance</t>
  </si>
  <si>
    <t>sell</t>
  </si>
  <si>
    <t>of stocks</t>
  </si>
  <si>
    <t>invest</t>
  </si>
  <si>
    <t>in bonds</t>
  </si>
  <si>
    <t>rp</t>
  </si>
  <si>
    <t>stocks</t>
  </si>
  <si>
    <t>bonds</t>
  </si>
  <si>
    <t>1 year later stocks return 8% and bond return 0.75%</t>
  </si>
  <si>
    <t>True or False</t>
  </si>
  <si>
    <t>ETF NAV is the price an ETF trades at throughout the day, also known as it's market price</t>
  </si>
  <si>
    <t>Authorized Participants help the supply and demand for ETFs stay close to the NAV value</t>
  </si>
  <si>
    <t>ETN is the same asset as an ETF</t>
  </si>
  <si>
    <t xml:space="preserve">Securities Lending is an alternative way for ETF to earn profits </t>
  </si>
  <si>
    <t>An ETF can trade at premium or discount to it's NAV</t>
  </si>
  <si>
    <t>Creation/Redemption mechanism is the goal of the ETF creators</t>
  </si>
  <si>
    <t>All ETF are equally weighted schemes</t>
  </si>
  <si>
    <t xml:space="preserve">An ETF that tracks an index can do so by identical replication only </t>
  </si>
  <si>
    <t>Tracking difference is the spread between the ETF performance and the underlying asset performance that is being tracked</t>
  </si>
  <si>
    <t>Using ETF.com 101 articles answering the following</t>
  </si>
  <si>
    <t>Commodity ETFs can operate as an open-ended fund structure</t>
  </si>
  <si>
    <t>SPY ETF has a higher expense ratio than VOO</t>
  </si>
  <si>
    <t>link</t>
  </si>
  <si>
    <t>Close</t>
  </si>
  <si>
    <t>Date</t>
  </si>
  <si>
    <t>Open</t>
  </si>
  <si>
    <t>High</t>
  </si>
  <si>
    <t>Low</t>
  </si>
  <si>
    <t>Adj Close</t>
  </si>
  <si>
    <t>Volume</t>
  </si>
  <si>
    <t>nke</t>
  </si>
  <si>
    <t>adbe</t>
  </si>
  <si>
    <t>peg</t>
  </si>
  <si>
    <t>cva</t>
  </si>
  <si>
    <t>nvo</t>
  </si>
  <si>
    <t>bmw.de</t>
  </si>
  <si>
    <t>data weirdness</t>
  </si>
  <si>
    <t>igf</t>
  </si>
  <si>
    <t>pfuax</t>
  </si>
  <si>
    <t>stock</t>
  </si>
  <si>
    <t>technology</t>
  </si>
  <si>
    <t>very large growth</t>
  </si>
  <si>
    <t>consumer apparel</t>
  </si>
  <si>
    <t>low beta</t>
  </si>
  <si>
    <t>utility</t>
  </si>
  <si>
    <t>super low beta</t>
  </si>
  <si>
    <t>industrial goods</t>
  </si>
  <si>
    <t>high yield</t>
  </si>
  <si>
    <t>pharma</t>
  </si>
  <si>
    <t>services</t>
  </si>
  <si>
    <t>high pe</t>
  </si>
  <si>
    <t>no beta</t>
  </si>
  <si>
    <t>consumer goods</t>
  </si>
  <si>
    <t>foreign</t>
  </si>
  <si>
    <t>etf</t>
  </si>
  <si>
    <t>asia stocks</t>
  </si>
  <si>
    <t>exclude japan</t>
  </si>
  <si>
    <t>infrastructure</t>
  </si>
  <si>
    <t>low yield</t>
  </si>
  <si>
    <t>world bond</t>
  </si>
  <si>
    <r>
      <t>1</t>
    </r>
    <r>
      <rPr>
        <sz val="11"/>
        <color theme="1"/>
        <rFont val="Calibri"/>
        <family val="2"/>
      </rPr>
      <t>₵ dividend</t>
    </r>
  </si>
  <si>
    <t>f</t>
  </si>
  <si>
    <t>T</t>
  </si>
  <si>
    <t>F</t>
  </si>
  <si>
    <t>t</t>
  </si>
  <si>
    <t>E(rp)= wTr</t>
  </si>
  <si>
    <t>Excess Returns</t>
  </si>
  <si>
    <t>Multiplication</t>
  </si>
  <si>
    <t>Covar - divide by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</si>
</sst>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%;[Red]\(#,##0.0%\)"/>
    <numFmt numFmtId="165" formatCode="0.0000"/>
    <numFmt numFmtId="166" formatCode="0.000"/>
    <numFmt numFmtId="167" formatCode="0.0"/>
    <numFmt numFmtId="168" formatCode="#,##0.000%;[Red]\(#,##0.000%\)"/>
    <numFmt numFmtId="169" formatCode="_(* #,##0.000_);_(* \(#,##0.000\);_(* &quot;-&quot;??_);_(@_)"/>
    <numFmt numFmtId="170" formatCode="_(* #,##0_);_(* \(#,##0\);_(* &quot;-&quot;??_);_(@_)"/>
    <numFmt numFmtId="171" formatCode="_(* #,##0.0000_);_(* \(#,##0.0000\);_(* &quot;-&quot;??_);_(@_)"/>
    <numFmt numFmtId="172" formatCode="0.000%"/>
    <numFmt numFmtId="173" formatCode="0.0000%"/>
    <numFmt numFmtId="179" formatCode="0.0000000000"/>
    <numFmt numFmtId="180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indexed="8"/>
      <name val="Calibri"/>
      <family val="2"/>
    </font>
    <font>
      <sz val="9"/>
      <color rgb="FF9C6500"/>
      <name val="Calibri"/>
      <family val="2"/>
      <scheme val="minor"/>
    </font>
    <font>
      <sz val="8"/>
      <color rgb="FF9C65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95">
    <xf numFmtId="0" fontId="0" fillId="0" borderId="0" xfId="0"/>
    <xf numFmtId="0" fontId="4" fillId="0" borderId="1" xfId="0" applyFont="1" applyBorder="1" applyAlignment="1">
      <alignment horizontal="center"/>
    </xf>
    <xf numFmtId="164" fontId="0" fillId="0" borderId="0" xfId="0" applyNumberFormat="1" applyBorder="1"/>
    <xf numFmtId="164" fontId="2" fillId="2" borderId="0" xfId="4" applyNumberFormat="1"/>
    <xf numFmtId="0" fontId="2" fillId="2" borderId="0" xfId="4"/>
    <xf numFmtId="0" fontId="0" fillId="3" borderId="0" xfId="0" applyFill="1"/>
    <xf numFmtId="164" fontId="0" fillId="3" borderId="0" xfId="0" applyNumberFormat="1" applyFill="1"/>
    <xf numFmtId="0" fontId="5" fillId="0" borderId="0" xfId="5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164" fontId="6" fillId="0" borderId="5" xfId="0" applyNumberFormat="1" applyFont="1" applyBorder="1"/>
    <xf numFmtId="168" fontId="2" fillId="2" borderId="0" xfId="4" applyNumberFormat="1"/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6" fillId="5" borderId="0" xfId="0" applyFont="1" applyFill="1"/>
    <xf numFmtId="0" fontId="4" fillId="6" borderId="0" xfId="0" applyFont="1" applyFill="1" applyBorder="1" applyAlignment="1">
      <alignment horizontal="center"/>
    </xf>
    <xf numFmtId="0" fontId="6" fillId="6" borderId="0" xfId="0" applyFont="1" applyFill="1"/>
    <xf numFmtId="0" fontId="0" fillId="7" borderId="0" xfId="0" applyFill="1"/>
    <xf numFmtId="0" fontId="0" fillId="8" borderId="0" xfId="0" applyFill="1"/>
    <xf numFmtId="0" fontId="6" fillId="8" borderId="0" xfId="0" applyFont="1" applyFill="1"/>
    <xf numFmtId="2" fontId="0" fillId="0" borderId="2" xfId="0" applyNumberFormat="1" applyBorder="1"/>
    <xf numFmtId="0" fontId="0" fillId="0" borderId="2" xfId="0" applyBorder="1"/>
    <xf numFmtId="165" fontId="0" fillId="5" borderId="0" xfId="0" applyNumberFormat="1" applyFill="1"/>
    <xf numFmtId="165" fontId="0" fillId="6" borderId="0" xfId="0" applyNumberFormat="1" applyFill="1"/>
    <xf numFmtId="0" fontId="0" fillId="0" borderId="0" xfId="0"/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9" fillId="2" borderId="0" xfId="4" applyFont="1"/>
    <xf numFmtId="43" fontId="0" fillId="0" borderId="0" xfId="0" applyNumberFormat="1"/>
    <xf numFmtId="170" fontId="0" fillId="7" borderId="0" xfId="1" applyNumberFormat="1" applyFont="1" applyFill="1"/>
    <xf numFmtId="0" fontId="3" fillId="0" borderId="0" xfId="0" applyFont="1"/>
    <xf numFmtId="0" fontId="13" fillId="0" borderId="0" xfId="0" applyFont="1"/>
    <xf numFmtId="44" fontId="0" fillId="0" borderId="0" xfId="2" applyFont="1"/>
    <xf numFmtId="0" fontId="0" fillId="4" borderId="0" xfId="0" applyFill="1"/>
    <xf numFmtId="0" fontId="0" fillId="9" borderId="0" xfId="0" applyFill="1"/>
    <xf numFmtId="166" fontId="0" fillId="9" borderId="0" xfId="0" applyNumberFormat="1" applyFill="1"/>
    <xf numFmtId="169" fontId="0" fillId="9" borderId="0" xfId="0" applyNumberFormat="1" applyFill="1"/>
    <xf numFmtId="0" fontId="0" fillId="5" borderId="0" xfId="0" applyFill="1" applyAlignment="1">
      <alignment horizontal="center"/>
    </xf>
    <xf numFmtId="170" fontId="0" fillId="5" borderId="0" xfId="0" applyNumberFormat="1" applyFill="1"/>
    <xf numFmtId="43" fontId="7" fillId="4" borderId="0" xfId="0" applyNumberFormat="1" applyFont="1" applyFill="1"/>
    <xf numFmtId="43" fontId="0" fillId="4" borderId="0" xfId="0" applyNumberFormat="1" applyFill="1"/>
    <xf numFmtId="43" fontId="6" fillId="0" borderId="0" xfId="0" applyNumberFormat="1" applyFont="1"/>
    <xf numFmtId="0" fontId="0" fillId="9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171" fontId="6" fillId="4" borderId="0" xfId="0" applyNumberFormat="1" applyFont="1" applyFill="1"/>
    <xf numFmtId="0" fontId="0" fillId="9" borderId="0" xfId="0" applyNumberFormat="1" applyFill="1"/>
    <xf numFmtId="43" fontId="0" fillId="9" borderId="0" xfId="0" applyNumberFormat="1" applyFill="1"/>
    <xf numFmtId="0" fontId="0" fillId="9" borderId="7" xfId="0" applyFill="1" applyBorder="1"/>
    <xf numFmtId="43" fontId="0" fillId="9" borderId="7" xfId="0" applyNumberFormat="1" applyFill="1" applyBorder="1"/>
    <xf numFmtId="0" fontId="14" fillId="0" borderId="0" xfId="0" applyFont="1"/>
    <xf numFmtId="0" fontId="6" fillId="0" borderId="0" xfId="0" applyFont="1" applyAlignment="1">
      <alignment horizontal="center"/>
    </xf>
    <xf numFmtId="0" fontId="15" fillId="0" borderId="0" xfId="0" applyFont="1"/>
    <xf numFmtId="0" fontId="16" fillId="7" borderId="0" xfId="0" applyFont="1" applyFill="1"/>
    <xf numFmtId="0" fontId="3" fillId="7" borderId="0" xfId="0" applyFont="1" applyFill="1"/>
    <xf numFmtId="2" fontId="0" fillId="7" borderId="0" xfId="0" applyNumberFormat="1" applyFill="1"/>
    <xf numFmtId="165" fontId="0" fillId="7" borderId="0" xfId="0" applyNumberFormat="1" applyFill="1"/>
    <xf numFmtId="0" fontId="6" fillId="0" borderId="8" xfId="0" applyFont="1" applyBorder="1" applyAlignment="1">
      <alignment horizontal="left" indent="1"/>
    </xf>
    <xf numFmtId="44" fontId="6" fillId="0" borderId="9" xfId="2" applyFont="1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 applyAlignment="1">
      <alignment horizontal="left" indent="1"/>
    </xf>
    <xf numFmtId="44" fontId="6" fillId="0" borderId="1" xfId="2" applyFont="1" applyBorder="1" applyAlignment="1">
      <alignment horizontal="center"/>
    </xf>
    <xf numFmtId="0" fontId="6" fillId="0" borderId="12" xfId="0" applyFont="1" applyBorder="1"/>
    <xf numFmtId="167" fontId="0" fillId="8" borderId="0" xfId="0" applyNumberFormat="1" applyFill="1"/>
    <xf numFmtId="10" fontId="6" fillId="8" borderId="0" xfId="3" applyNumberFormat="1" applyFont="1" applyFill="1"/>
    <xf numFmtId="0" fontId="0" fillId="0" borderId="0" xfId="0"/>
    <xf numFmtId="0" fontId="0" fillId="0" borderId="0" xfId="0"/>
    <xf numFmtId="9" fontId="0" fillId="0" borderId="0" xfId="3" applyFont="1"/>
    <xf numFmtId="0" fontId="0" fillId="0" borderId="0" xfId="0"/>
    <xf numFmtId="2" fontId="6" fillId="0" borderId="0" xfId="0" applyNumberFormat="1" applyFont="1"/>
    <xf numFmtId="168" fontId="6" fillId="3" borderId="6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73" fontId="0" fillId="7" borderId="0" xfId="3" applyNumberFormat="1" applyFont="1" applyFill="1"/>
    <xf numFmtId="172" fontId="0" fillId="8" borderId="0" xfId="3" applyNumberFormat="1" applyFont="1" applyFill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0" fillId="0" borderId="0" xfId="0"/>
    <xf numFmtId="0" fontId="10" fillId="2" borderId="0" xfId="4" applyFont="1" applyAlignment="1">
      <alignment horizontal="center" wrapText="1"/>
    </xf>
    <xf numFmtId="165" fontId="0" fillId="0" borderId="0" xfId="0" applyNumberFormat="1"/>
    <xf numFmtId="179" fontId="0" fillId="5" borderId="0" xfId="0" applyNumberFormat="1" applyFill="1"/>
    <xf numFmtId="180" fontId="0" fillId="5" borderId="0" xfId="0" applyNumberFormat="1" applyFill="1"/>
    <xf numFmtId="2" fontId="0" fillId="0" borderId="0" xfId="3" applyNumberFormat="1" applyFont="1"/>
  </cellXfs>
  <cellStyles count="6">
    <cellStyle name="Comma" xfId="1" builtinId="3"/>
    <cellStyle name="Currency" xfId="2" builtinId="4"/>
    <cellStyle name="Hyperlink" xfId="5" builtinId="8"/>
    <cellStyle name="Neutral" xfId="4" builtinId="2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ADBE/history?period1=524289600&amp;period2=1519534800&amp;interval=1mo&amp;filter=history&amp;frequency=1m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FB/history?period1=1487998800&amp;period2=1519534800&amp;interval=1mo&amp;filter=history&amp;frequency=1m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tf.com/etf-education-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K14" sqref="K14"/>
    </sheetView>
  </sheetViews>
  <sheetFormatPr defaultRowHeight="15" x14ac:dyDescent="0.25"/>
  <cols>
    <col min="2" max="2" width="13" customWidth="1"/>
    <col min="3" max="7" width="12.140625" customWidth="1"/>
    <col min="8" max="8" width="14" customWidth="1"/>
    <col min="9" max="9" width="11.5703125" customWidth="1"/>
    <col min="10" max="10" width="13.140625" customWidth="1"/>
    <col min="11" max="11" width="14.140625" customWidth="1"/>
  </cols>
  <sheetData>
    <row r="1" spans="1:17" ht="47.25" customHeight="1" x14ac:dyDescent="0.25">
      <c r="B1" t="s">
        <v>6</v>
      </c>
      <c r="C1" t="s">
        <v>8</v>
      </c>
      <c r="D1" t="s">
        <v>15</v>
      </c>
      <c r="E1" s="9" t="s">
        <v>18</v>
      </c>
      <c r="F1" s="9" t="s">
        <v>20</v>
      </c>
      <c r="G1" s="9" t="s">
        <v>22</v>
      </c>
      <c r="H1" t="s">
        <v>10</v>
      </c>
      <c r="I1" s="9" t="s">
        <v>25</v>
      </c>
      <c r="J1" s="8" t="s">
        <v>12</v>
      </c>
      <c r="K1" s="8" t="s">
        <v>14</v>
      </c>
    </row>
    <row r="2" spans="1:17" x14ac:dyDescent="0.25">
      <c r="B2" s="26" t="s">
        <v>5</v>
      </c>
      <c r="C2" s="26" t="s">
        <v>7</v>
      </c>
      <c r="D2" s="26" t="s">
        <v>16</v>
      </c>
      <c r="E2" s="26" t="s">
        <v>17</v>
      </c>
      <c r="F2" s="26" t="s">
        <v>19</v>
      </c>
      <c r="G2" s="26" t="s">
        <v>21</v>
      </c>
      <c r="H2" s="26" t="s">
        <v>9</v>
      </c>
      <c r="I2" s="26" t="s">
        <v>24</v>
      </c>
      <c r="J2" s="26" t="s">
        <v>11</v>
      </c>
      <c r="K2" s="26" t="s">
        <v>13</v>
      </c>
    </row>
    <row r="3" spans="1:17" x14ac:dyDescent="0.25">
      <c r="A3" s="10">
        <v>40179</v>
      </c>
      <c r="B3" s="75">
        <v>32.299999999999997</v>
      </c>
      <c r="C3" s="11">
        <v>15.9375</v>
      </c>
      <c r="D3" s="11">
        <v>30.59</v>
      </c>
      <c r="E3" s="11">
        <v>17.5</v>
      </c>
      <c r="F3" s="11">
        <v>13.486000000000001</v>
      </c>
      <c r="G3" s="11">
        <v>19.600000000000001</v>
      </c>
      <c r="H3" s="78">
        <v>30.959999</v>
      </c>
      <c r="I3" s="11">
        <v>52.07</v>
      </c>
      <c r="J3" s="11">
        <v>32.889999000000003</v>
      </c>
      <c r="K3" s="75">
        <v>10.18</v>
      </c>
    </row>
    <row r="4" spans="1:17" x14ac:dyDescent="0.25">
      <c r="A4" s="10">
        <v>40544</v>
      </c>
      <c r="B4" s="75">
        <v>33.049999999999997</v>
      </c>
      <c r="C4" s="11">
        <v>20.62</v>
      </c>
      <c r="D4" s="11">
        <v>32.43</v>
      </c>
      <c r="E4" s="11">
        <v>16.920000000000002</v>
      </c>
      <c r="F4" s="11">
        <v>22.625999</v>
      </c>
      <c r="G4" s="11">
        <v>25.219999000000001</v>
      </c>
      <c r="H4" s="78">
        <v>56.080002</v>
      </c>
      <c r="I4" s="11">
        <v>61.540000999999997</v>
      </c>
      <c r="J4" s="11">
        <v>36.349997999999999</v>
      </c>
      <c r="K4" s="75">
        <v>10.57</v>
      </c>
    </row>
    <row r="5" spans="1:17" x14ac:dyDescent="0.25">
      <c r="A5" s="10">
        <v>40909</v>
      </c>
      <c r="B5" s="75">
        <v>30.95</v>
      </c>
      <c r="C5" s="11">
        <v>25.997499000000001</v>
      </c>
      <c r="D5" s="11">
        <v>30.34</v>
      </c>
      <c r="E5" s="11">
        <v>14.29</v>
      </c>
      <c r="F5" s="11">
        <v>23.835999999999999</v>
      </c>
      <c r="G5" s="11">
        <v>28.690000999999999</v>
      </c>
      <c r="H5" s="78">
        <v>65.389999000000003</v>
      </c>
      <c r="I5" s="11">
        <v>55.080002</v>
      </c>
      <c r="J5" s="11">
        <v>34.130001</v>
      </c>
      <c r="K5" s="75">
        <v>11.14</v>
      </c>
    </row>
    <row r="6" spans="1:17" x14ac:dyDescent="0.25">
      <c r="A6" s="10">
        <v>41275</v>
      </c>
      <c r="B6" s="75">
        <v>37.83</v>
      </c>
      <c r="C6" s="11">
        <v>27.024999999999999</v>
      </c>
      <c r="D6" s="11">
        <v>31.18</v>
      </c>
      <c r="E6" s="11">
        <v>19.719999000000001</v>
      </c>
      <c r="F6" s="11">
        <v>36.869999</v>
      </c>
      <c r="G6" s="11">
        <v>52.02</v>
      </c>
      <c r="H6" s="78">
        <v>74.150002000000001</v>
      </c>
      <c r="I6" s="11">
        <v>60.470001000000003</v>
      </c>
      <c r="J6" s="11">
        <v>36.549999</v>
      </c>
      <c r="K6" s="75">
        <v>10.72</v>
      </c>
    </row>
    <row r="7" spans="1:17" x14ac:dyDescent="0.25">
      <c r="A7" s="10">
        <v>41640</v>
      </c>
      <c r="B7" s="75">
        <v>59.19</v>
      </c>
      <c r="C7" s="11">
        <v>36.424999</v>
      </c>
      <c r="D7" s="11">
        <v>33.340000000000003</v>
      </c>
      <c r="E7" s="11">
        <v>18</v>
      </c>
      <c r="F7" s="11">
        <v>39.669998</v>
      </c>
      <c r="G7" s="11">
        <v>58.029998999999997</v>
      </c>
      <c r="H7" s="78">
        <v>80.819999999999993</v>
      </c>
      <c r="I7" s="11">
        <v>55.93</v>
      </c>
      <c r="J7" s="11">
        <v>38.43</v>
      </c>
      <c r="K7" s="75">
        <v>10.039999999999999</v>
      </c>
    </row>
    <row r="8" spans="1:17" x14ac:dyDescent="0.25">
      <c r="A8" s="10">
        <v>42005</v>
      </c>
      <c r="B8" s="75">
        <v>70.13</v>
      </c>
      <c r="C8" s="11">
        <v>46.125</v>
      </c>
      <c r="D8" s="11">
        <v>42.68</v>
      </c>
      <c r="E8" s="11">
        <v>20.440000999999999</v>
      </c>
      <c r="F8" s="11">
        <v>44.560001</v>
      </c>
      <c r="G8" s="11">
        <v>75.75</v>
      </c>
      <c r="H8" s="78">
        <v>103.400002</v>
      </c>
      <c r="I8" s="11">
        <v>61.91</v>
      </c>
      <c r="J8" s="11">
        <v>42.27</v>
      </c>
      <c r="K8" s="75">
        <v>9.8000000000000007</v>
      </c>
    </row>
    <row r="9" spans="1:17" x14ac:dyDescent="0.25">
      <c r="A9" s="10">
        <v>42370</v>
      </c>
      <c r="B9" s="75">
        <v>89.13</v>
      </c>
      <c r="C9" s="11">
        <v>62.009998000000003</v>
      </c>
      <c r="D9" s="11">
        <v>41.299999</v>
      </c>
      <c r="E9" s="11">
        <v>14.14</v>
      </c>
      <c r="F9" s="11">
        <v>55.869999</v>
      </c>
      <c r="G9" s="11">
        <v>154.08000200000001</v>
      </c>
      <c r="H9" s="78">
        <v>76.660004000000001</v>
      </c>
      <c r="I9" s="11">
        <v>49.75</v>
      </c>
      <c r="J9" s="11">
        <v>35.889999000000003</v>
      </c>
      <c r="K9" s="75">
        <v>9.01</v>
      </c>
    </row>
    <row r="10" spans="1:17" x14ac:dyDescent="0.25">
      <c r="A10" s="10">
        <v>42736</v>
      </c>
      <c r="B10" s="75">
        <v>113.38</v>
      </c>
      <c r="C10" s="11">
        <v>52.900002000000001</v>
      </c>
      <c r="D10" s="11">
        <v>44.25</v>
      </c>
      <c r="E10" s="11">
        <v>16.100000000000001</v>
      </c>
      <c r="F10" s="11">
        <v>36.169998</v>
      </c>
      <c r="G10" s="11">
        <v>175.66999799999999</v>
      </c>
      <c r="H10" s="78">
        <v>84.169998000000007</v>
      </c>
      <c r="I10" s="11">
        <v>58.990001999999997</v>
      </c>
      <c r="J10" s="11">
        <v>39.720001000000003</v>
      </c>
      <c r="K10" s="75">
        <v>9.42</v>
      </c>
    </row>
    <row r="11" spans="1:17" x14ac:dyDescent="0.25">
      <c r="A11" s="10">
        <v>43101</v>
      </c>
      <c r="B11" s="75">
        <v>199.76</v>
      </c>
      <c r="C11" s="11">
        <v>68.220000999999996</v>
      </c>
      <c r="D11" s="11">
        <v>51.869999</v>
      </c>
      <c r="E11" s="11">
        <v>16.350000000000001</v>
      </c>
      <c r="F11" s="11">
        <v>55.5</v>
      </c>
      <c r="G11" s="11">
        <v>215.83999600000001</v>
      </c>
      <c r="H11" s="78">
        <v>91.970000999999996</v>
      </c>
      <c r="I11" s="11">
        <v>81.779999000000004</v>
      </c>
      <c r="J11" s="11">
        <v>45.77</v>
      </c>
      <c r="K11" s="75">
        <v>10.46</v>
      </c>
    </row>
    <row r="14" spans="1:17" x14ac:dyDescent="0.25">
      <c r="A14" s="13" t="s">
        <v>23</v>
      </c>
      <c r="D14" s="7" t="s">
        <v>53</v>
      </c>
      <c r="I14" s="41" t="s">
        <v>68</v>
      </c>
      <c r="J14" s="41"/>
      <c r="K14" s="41"/>
      <c r="L14" s="41"/>
      <c r="M14" s="41"/>
      <c r="N14" s="41"/>
      <c r="O14" s="41"/>
      <c r="P14" s="41"/>
      <c r="Q14" s="41"/>
    </row>
    <row r="15" spans="1:17" x14ac:dyDescent="0.25">
      <c r="B15" s="10">
        <v>40179</v>
      </c>
      <c r="C15">
        <f>VLOOKUP(B15,csv_data!A47:G144,5,FALSE)</f>
        <v>13.486000000000001</v>
      </c>
      <c r="D15" t="s">
        <v>54</v>
      </c>
      <c r="I15" s="26" t="s">
        <v>5</v>
      </c>
      <c r="J15" s="41" t="s">
        <v>117</v>
      </c>
      <c r="K15" s="41" t="s">
        <v>118</v>
      </c>
      <c r="L15" s="41" t="s">
        <v>119</v>
      </c>
      <c r="M15" s="41"/>
      <c r="N15" s="41"/>
      <c r="O15" s="41"/>
      <c r="P15" s="41"/>
      <c r="Q15" s="41"/>
    </row>
    <row r="16" spans="1:17" x14ac:dyDescent="0.25">
      <c r="B16" s="10">
        <v>40544</v>
      </c>
      <c r="C16" s="74">
        <f>VLOOKUP(B16,csv_data!A48:G145,5,FALSE)</f>
        <v>22.625999</v>
      </c>
      <c r="I16" s="26" t="s">
        <v>7</v>
      </c>
      <c r="J16" s="41" t="s">
        <v>117</v>
      </c>
      <c r="K16" s="41" t="s">
        <v>120</v>
      </c>
      <c r="L16" s="41" t="s">
        <v>121</v>
      </c>
      <c r="M16" s="41"/>
      <c r="N16" s="41"/>
      <c r="O16" s="41"/>
      <c r="P16" s="41"/>
      <c r="Q16" s="41"/>
    </row>
    <row r="17" spans="2:17" x14ac:dyDescent="0.25">
      <c r="B17" s="10">
        <v>40909</v>
      </c>
      <c r="C17" s="74">
        <f>VLOOKUP(B17,csv_data!A49:G146,5,FALSE)</f>
        <v>23.835999999999999</v>
      </c>
      <c r="I17" s="26" t="s">
        <v>16</v>
      </c>
      <c r="J17" s="41" t="s">
        <v>117</v>
      </c>
      <c r="K17" s="41" t="s">
        <v>122</v>
      </c>
      <c r="L17" s="41" t="s">
        <v>123</v>
      </c>
      <c r="M17" s="41"/>
      <c r="N17" s="41"/>
      <c r="O17" s="41"/>
      <c r="P17" s="41"/>
      <c r="Q17" s="41"/>
    </row>
    <row r="18" spans="2:17" x14ac:dyDescent="0.25">
      <c r="B18" s="10">
        <v>41275</v>
      </c>
      <c r="C18" s="74">
        <f>VLOOKUP(B18,csv_data!A50:G147,5,FALSE)</f>
        <v>36.869999</v>
      </c>
      <c r="I18" s="26" t="s">
        <v>17</v>
      </c>
      <c r="J18" s="41" t="s">
        <v>117</v>
      </c>
      <c r="K18" s="41" t="s">
        <v>124</v>
      </c>
      <c r="L18" s="41" t="s">
        <v>125</v>
      </c>
      <c r="M18" s="41"/>
      <c r="N18" s="41"/>
      <c r="O18" s="41"/>
      <c r="P18" s="41"/>
      <c r="Q18" s="41"/>
    </row>
    <row r="19" spans="2:17" x14ac:dyDescent="0.25">
      <c r="B19" s="10">
        <v>41640</v>
      </c>
      <c r="C19" s="74">
        <f>VLOOKUP(B19,csv_data!A51:G148,5,FALSE)</f>
        <v>39.669998</v>
      </c>
      <c r="I19" s="26" t="s">
        <v>19</v>
      </c>
      <c r="J19" s="41" t="s">
        <v>117</v>
      </c>
      <c r="K19" s="41" t="s">
        <v>126</v>
      </c>
      <c r="L19" s="41" t="s">
        <v>128</v>
      </c>
      <c r="M19" s="41"/>
      <c r="N19" s="41"/>
      <c r="O19" s="41"/>
      <c r="P19" s="41"/>
      <c r="Q19" s="41"/>
    </row>
    <row r="20" spans="2:17" x14ac:dyDescent="0.25">
      <c r="B20" s="10">
        <v>42005</v>
      </c>
      <c r="C20" s="74">
        <f>VLOOKUP(B20,csv_data!A52:G149,5,FALSE)</f>
        <v>44.560001</v>
      </c>
      <c r="I20" s="26" t="s">
        <v>21</v>
      </c>
      <c r="J20" s="41" t="s">
        <v>117</v>
      </c>
      <c r="K20" s="41" t="s">
        <v>127</v>
      </c>
      <c r="L20" s="41" t="s">
        <v>129</v>
      </c>
      <c r="M20" s="41"/>
      <c r="N20" s="41"/>
      <c r="O20" s="41"/>
      <c r="P20" s="41"/>
      <c r="Q20" s="41"/>
    </row>
    <row r="21" spans="2:17" x14ac:dyDescent="0.25">
      <c r="B21" s="10">
        <v>42370</v>
      </c>
      <c r="C21" s="74">
        <f>VLOOKUP(B21,csv_data!A53:G150,5,FALSE)</f>
        <v>55.869999</v>
      </c>
      <c r="I21" s="26" t="s">
        <v>9</v>
      </c>
      <c r="J21" s="41" t="s">
        <v>117</v>
      </c>
      <c r="K21" s="41" t="s">
        <v>130</v>
      </c>
      <c r="L21" s="41" t="s">
        <v>131</v>
      </c>
      <c r="M21" s="41"/>
      <c r="N21" s="41"/>
      <c r="O21" s="41"/>
      <c r="P21" s="41"/>
      <c r="Q21" s="41"/>
    </row>
    <row r="22" spans="2:17" x14ac:dyDescent="0.25">
      <c r="B22" s="10">
        <v>42736</v>
      </c>
      <c r="C22" s="74">
        <f>VLOOKUP(B22,csv_data!A54:G151,5,FALSE)</f>
        <v>36.169998</v>
      </c>
      <c r="I22" s="26" t="s">
        <v>24</v>
      </c>
      <c r="J22" s="41" t="s">
        <v>132</v>
      </c>
      <c r="K22" s="41" t="s">
        <v>133</v>
      </c>
      <c r="L22" s="41" t="s">
        <v>134</v>
      </c>
      <c r="M22" s="41"/>
      <c r="N22" s="41"/>
      <c r="O22" s="41"/>
      <c r="P22" s="41"/>
      <c r="Q22" s="41"/>
    </row>
    <row r="23" spans="2:17" x14ac:dyDescent="0.25">
      <c r="B23" s="10">
        <v>43101</v>
      </c>
      <c r="C23" s="74">
        <f>VLOOKUP(B23,csv_data!A55:G152,5,FALSE)</f>
        <v>55.5</v>
      </c>
      <c r="I23" s="26" t="s">
        <v>11</v>
      </c>
      <c r="J23" s="41" t="s">
        <v>132</v>
      </c>
      <c r="K23" s="41" t="s">
        <v>135</v>
      </c>
      <c r="L23" s="41" t="s">
        <v>136</v>
      </c>
      <c r="M23" s="41"/>
      <c r="N23" s="41"/>
      <c r="O23" s="41"/>
      <c r="P23" s="41"/>
      <c r="Q23" s="41"/>
    </row>
    <row r="24" spans="2:17" x14ac:dyDescent="0.25">
      <c r="I24" s="26" t="s">
        <v>13</v>
      </c>
      <c r="J24" s="41" t="s">
        <v>132</v>
      </c>
      <c r="K24" s="41" t="s">
        <v>137</v>
      </c>
      <c r="L24" s="41" t="s">
        <v>138</v>
      </c>
      <c r="M24" s="41"/>
      <c r="N24" s="41"/>
      <c r="O24" s="41"/>
      <c r="P24" s="41"/>
      <c r="Q24" s="41"/>
    </row>
    <row r="25" spans="2:17" x14ac:dyDescent="0.25">
      <c r="I25" s="41"/>
      <c r="J25" s="41"/>
      <c r="K25" s="41"/>
      <c r="L25" s="41"/>
      <c r="M25" s="41"/>
      <c r="N25" s="41"/>
      <c r="O25" s="41"/>
      <c r="P25" s="41"/>
      <c r="Q25" s="41"/>
    </row>
    <row r="26" spans="2:17" x14ac:dyDescent="0.25">
      <c r="I26" s="41"/>
      <c r="J26" s="41"/>
      <c r="K26" s="41"/>
      <c r="L26" s="41"/>
      <c r="M26" s="41"/>
      <c r="N26" s="41"/>
      <c r="O26" s="41"/>
      <c r="P26" s="41"/>
      <c r="Q26" s="41"/>
    </row>
    <row r="27" spans="2:17" x14ac:dyDescent="0.25">
      <c r="I27" s="41"/>
      <c r="J27" s="41"/>
      <c r="K27" s="41"/>
      <c r="L27" s="41"/>
      <c r="M27" s="41"/>
      <c r="N27" s="41"/>
      <c r="O27" s="41"/>
      <c r="P27" s="41"/>
      <c r="Q27" s="41"/>
    </row>
    <row r="28" spans="2:17" x14ac:dyDescent="0.25">
      <c r="I28" s="41"/>
      <c r="J28" s="41"/>
      <c r="K28" s="41"/>
      <c r="L28" s="41"/>
      <c r="M28" s="41"/>
      <c r="N28" s="41"/>
      <c r="O28" s="41"/>
      <c r="P28" s="41"/>
      <c r="Q28" s="41"/>
    </row>
    <row r="29" spans="2:17" x14ac:dyDescent="0.25">
      <c r="I29" s="41"/>
      <c r="J29" s="41"/>
      <c r="K29" s="41"/>
      <c r="L29" s="41"/>
      <c r="M29" s="41"/>
      <c r="N29" s="41"/>
      <c r="O29" s="41"/>
      <c r="P29" s="41"/>
      <c r="Q29" s="41"/>
    </row>
    <row r="30" spans="2:17" x14ac:dyDescent="0.25">
      <c r="I30" s="41"/>
      <c r="J30" s="41"/>
      <c r="K30" s="41"/>
      <c r="L30" s="41"/>
      <c r="M30" s="41"/>
      <c r="N30" s="41"/>
      <c r="O30" s="41"/>
      <c r="P30" s="41"/>
      <c r="Q30" s="41"/>
    </row>
    <row r="31" spans="2:17" x14ac:dyDescent="0.25">
      <c r="I31" s="41"/>
      <c r="J31" s="41"/>
      <c r="K31" s="41"/>
      <c r="L31" s="41"/>
      <c r="M31" s="41"/>
      <c r="N31" s="41"/>
      <c r="O31" s="41"/>
      <c r="P31" s="41"/>
      <c r="Q31" s="41"/>
    </row>
  </sheetData>
  <hyperlinks>
    <hyperlink ref="D1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4"/>
  <sheetViews>
    <sheetView topLeftCell="A607" zoomScaleNormal="100" workbookViewId="0">
      <selection activeCell="A449" sqref="A449"/>
    </sheetView>
  </sheetViews>
  <sheetFormatPr defaultRowHeight="15" x14ac:dyDescent="0.25"/>
  <cols>
    <col min="1" max="1" width="10.7109375" bestFit="1" customWidth="1"/>
    <col min="2" max="6" width="11" bestFit="1" customWidth="1"/>
    <col min="7" max="7" width="10" bestFit="1" customWidth="1"/>
    <col min="12" max="12" width="11" style="32" bestFit="1" customWidth="1"/>
  </cols>
  <sheetData>
    <row r="1" spans="1:7" s="32" customFormat="1" x14ac:dyDescent="0.25">
      <c r="A1" s="32" t="s">
        <v>109</v>
      </c>
    </row>
    <row r="2" spans="1:7" x14ac:dyDescent="0.25">
      <c r="A2" s="32" t="s">
        <v>102</v>
      </c>
      <c r="B2" s="32" t="s">
        <v>103</v>
      </c>
      <c r="C2" s="32" t="s">
        <v>104</v>
      </c>
      <c r="D2" s="32" t="s">
        <v>105</v>
      </c>
      <c r="E2" s="32" t="s">
        <v>101</v>
      </c>
      <c r="F2" s="32" t="s">
        <v>106</v>
      </c>
      <c r="G2" s="32" t="s">
        <v>107</v>
      </c>
    </row>
    <row r="3" spans="1:7" x14ac:dyDescent="0.25">
      <c r="A3" s="10">
        <v>40179</v>
      </c>
      <c r="B3" s="32">
        <v>36.650002000000001</v>
      </c>
      <c r="C3" s="32">
        <v>37.799999</v>
      </c>
      <c r="D3" s="32">
        <v>32.169998</v>
      </c>
      <c r="E3" s="32">
        <v>32.299999</v>
      </c>
      <c r="F3" s="32">
        <v>32.299999</v>
      </c>
      <c r="G3" s="32">
        <v>117423800</v>
      </c>
    </row>
    <row r="4" spans="1:7" x14ac:dyDescent="0.25">
      <c r="A4" s="10">
        <v>40544</v>
      </c>
      <c r="B4" s="32">
        <v>30.83</v>
      </c>
      <c r="C4" s="32">
        <v>34.299999</v>
      </c>
      <c r="D4" s="32">
        <v>30.790001</v>
      </c>
      <c r="E4" s="32">
        <v>33.049999</v>
      </c>
      <c r="F4" s="32">
        <v>33.049999</v>
      </c>
      <c r="G4" s="32">
        <v>136593600</v>
      </c>
    </row>
    <row r="5" spans="1:7" x14ac:dyDescent="0.25">
      <c r="A5" s="10">
        <v>40909</v>
      </c>
      <c r="B5" s="32">
        <v>28.700001</v>
      </c>
      <c r="C5" s="32">
        <v>31.77</v>
      </c>
      <c r="D5" s="32">
        <v>28.040001</v>
      </c>
      <c r="E5" s="32">
        <v>30.950001</v>
      </c>
      <c r="F5" s="32">
        <v>30.950001</v>
      </c>
      <c r="G5" s="32">
        <v>83922700</v>
      </c>
    </row>
    <row r="6" spans="1:7" x14ac:dyDescent="0.25">
      <c r="A6" s="10">
        <v>41275</v>
      </c>
      <c r="B6" s="32">
        <v>37.919998</v>
      </c>
      <c r="C6" s="32">
        <v>38.779998999999997</v>
      </c>
      <c r="D6" s="32">
        <v>37.360000999999997</v>
      </c>
      <c r="E6" s="32">
        <v>37.830002</v>
      </c>
      <c r="F6" s="32">
        <v>37.830002</v>
      </c>
      <c r="G6" s="32">
        <v>74580500</v>
      </c>
    </row>
    <row r="7" spans="1:7" x14ac:dyDescent="0.25">
      <c r="A7" s="10">
        <v>41640</v>
      </c>
      <c r="B7" s="32">
        <v>59.060001</v>
      </c>
      <c r="C7" s="32">
        <v>61.98</v>
      </c>
      <c r="D7" s="32">
        <v>57.860000999999997</v>
      </c>
      <c r="E7" s="32">
        <v>59.189999</v>
      </c>
      <c r="F7" s="32">
        <v>59.189999</v>
      </c>
      <c r="G7" s="32">
        <v>67724200</v>
      </c>
    </row>
    <row r="8" spans="1:7" x14ac:dyDescent="0.25">
      <c r="A8" s="10">
        <v>42005</v>
      </c>
      <c r="B8" s="32">
        <v>72.699996999999996</v>
      </c>
      <c r="C8" s="32">
        <v>74.400002000000001</v>
      </c>
      <c r="D8" s="32">
        <v>68.980002999999996</v>
      </c>
      <c r="E8" s="32">
        <v>70.129997000000003</v>
      </c>
      <c r="F8" s="32">
        <v>70.129997000000003</v>
      </c>
      <c r="G8" s="32">
        <v>44898500</v>
      </c>
    </row>
    <row r="9" spans="1:7" x14ac:dyDescent="0.25">
      <c r="A9" s="10">
        <v>42370</v>
      </c>
      <c r="B9" s="32">
        <v>91.769997000000004</v>
      </c>
      <c r="C9" s="32">
        <v>92.849997999999999</v>
      </c>
      <c r="D9" s="32">
        <v>82.699996999999996</v>
      </c>
      <c r="E9" s="32">
        <v>89.129997000000003</v>
      </c>
      <c r="F9" s="32">
        <v>89.129997000000003</v>
      </c>
      <c r="G9" s="32">
        <v>64424400</v>
      </c>
    </row>
    <row r="10" spans="1:7" x14ac:dyDescent="0.25">
      <c r="A10" s="10">
        <v>42736</v>
      </c>
      <c r="B10" s="32">
        <v>103.43</v>
      </c>
      <c r="C10" s="32">
        <v>114.57</v>
      </c>
      <c r="D10" s="32">
        <v>102.80999799999999</v>
      </c>
      <c r="E10" s="32">
        <v>113.379997</v>
      </c>
      <c r="F10" s="32">
        <v>113.379997</v>
      </c>
      <c r="G10" s="32">
        <v>49106800</v>
      </c>
    </row>
    <row r="11" spans="1:7" x14ac:dyDescent="0.25">
      <c r="A11" s="10">
        <v>43101</v>
      </c>
      <c r="B11" s="32">
        <v>175.85000600000001</v>
      </c>
      <c r="C11" s="32">
        <v>204.449997</v>
      </c>
      <c r="D11" s="32">
        <v>175.259995</v>
      </c>
      <c r="E11" s="32">
        <v>199.759995</v>
      </c>
      <c r="F11" s="32">
        <v>199.759995</v>
      </c>
      <c r="G11" s="32">
        <v>55307100</v>
      </c>
    </row>
    <row r="12" spans="1:7" x14ac:dyDescent="0.25">
      <c r="A12" s="10" t="s">
        <v>108</v>
      </c>
      <c r="B12" s="32"/>
      <c r="C12" s="32"/>
      <c r="D12" s="32"/>
      <c r="E12" s="32"/>
      <c r="F12" s="32"/>
      <c r="G12" s="32"/>
    </row>
    <row r="13" spans="1:7" x14ac:dyDescent="0.25">
      <c r="A13" s="32" t="s">
        <v>102</v>
      </c>
      <c r="B13" s="32" t="s">
        <v>103</v>
      </c>
      <c r="C13" s="32" t="s">
        <v>104</v>
      </c>
      <c r="D13" s="32" t="s">
        <v>105</v>
      </c>
      <c r="E13" s="32" t="s">
        <v>101</v>
      </c>
      <c r="F13" s="32" t="s">
        <v>106</v>
      </c>
      <c r="G13" s="32" t="s">
        <v>107</v>
      </c>
    </row>
    <row r="14" spans="1:7" x14ac:dyDescent="0.25">
      <c r="A14" s="10">
        <v>40179</v>
      </c>
      <c r="B14" s="32">
        <v>16.514999</v>
      </c>
      <c r="C14" s="32">
        <v>16.517499999999998</v>
      </c>
      <c r="D14" s="32">
        <v>15.737500000000001</v>
      </c>
      <c r="E14" s="32">
        <v>15.9375</v>
      </c>
      <c r="F14" s="32">
        <v>12.094322999999999</v>
      </c>
      <c r="G14" s="32">
        <v>183847600</v>
      </c>
    </row>
    <row r="15" spans="1:7" x14ac:dyDescent="0.25">
      <c r="A15" s="10">
        <v>40544</v>
      </c>
      <c r="B15" s="32">
        <v>21.4575</v>
      </c>
      <c r="C15" s="32">
        <v>21.645</v>
      </c>
      <c r="D15" s="32">
        <v>20.252500999999999</v>
      </c>
      <c r="E15" s="32">
        <v>20.620000999999998</v>
      </c>
      <c r="F15" s="32">
        <v>16.62088</v>
      </c>
      <c r="G15" s="32">
        <v>181603600</v>
      </c>
    </row>
    <row r="16" spans="1:7" x14ac:dyDescent="0.25">
      <c r="A16" s="10">
        <v>40909</v>
      </c>
      <c r="B16" s="32">
        <v>24.342500999999999</v>
      </c>
      <c r="C16" s="32">
        <v>26.235001</v>
      </c>
      <c r="D16" s="32">
        <v>24.127500999999999</v>
      </c>
      <c r="E16" s="32">
        <v>25.997499000000001</v>
      </c>
      <c r="F16" s="32">
        <v>22.225598999999999</v>
      </c>
      <c r="G16" s="32">
        <v>193462000</v>
      </c>
    </row>
    <row r="17" spans="1:7" x14ac:dyDescent="0.25">
      <c r="A17" s="10">
        <v>41275</v>
      </c>
      <c r="B17" s="32">
        <v>26.200001</v>
      </c>
      <c r="C17" s="32">
        <v>27.785</v>
      </c>
      <c r="D17" s="32">
        <v>25.700001</v>
      </c>
      <c r="E17" s="32">
        <v>27.024999999999999</v>
      </c>
      <c r="F17" s="32">
        <v>24.503944000000001</v>
      </c>
      <c r="G17" s="32">
        <v>149268200</v>
      </c>
    </row>
    <row r="18" spans="1:7" x14ac:dyDescent="0.25">
      <c r="A18" s="10">
        <v>41640</v>
      </c>
      <c r="B18" s="32">
        <v>39.075001</v>
      </c>
      <c r="C18" s="32">
        <v>39.415000999999997</v>
      </c>
      <c r="D18" s="32">
        <v>35.755001</v>
      </c>
      <c r="E18" s="32">
        <v>36.424999</v>
      </c>
      <c r="F18" s="32">
        <v>33.943553999999999</v>
      </c>
      <c r="G18" s="32">
        <v>167970600</v>
      </c>
    </row>
    <row r="19" spans="1:7" x14ac:dyDescent="0.25">
      <c r="A19" s="10">
        <v>42005</v>
      </c>
      <c r="B19" s="32">
        <v>48.275002000000001</v>
      </c>
      <c r="C19" s="32">
        <v>48.724997999999999</v>
      </c>
      <c r="D19" s="32">
        <v>46.014999000000003</v>
      </c>
      <c r="E19" s="32">
        <v>46.125</v>
      </c>
      <c r="F19" s="32">
        <v>44.037506</v>
      </c>
      <c r="G19" s="32">
        <v>65078600</v>
      </c>
    </row>
    <row r="20" spans="1:7" x14ac:dyDescent="0.25">
      <c r="A20" s="10">
        <v>42370</v>
      </c>
      <c r="B20" s="32">
        <v>61.110000999999997</v>
      </c>
      <c r="C20" s="32">
        <v>62.59</v>
      </c>
      <c r="D20" s="32">
        <v>56.59</v>
      </c>
      <c r="E20" s="32">
        <v>62.009998000000003</v>
      </c>
      <c r="F20" s="32">
        <v>60.470928000000001</v>
      </c>
      <c r="G20" s="32">
        <v>201089300</v>
      </c>
    </row>
    <row r="21" spans="1:7" x14ac:dyDescent="0.25">
      <c r="A21" s="10">
        <v>42736</v>
      </c>
      <c r="B21" s="32">
        <v>51.990001999999997</v>
      </c>
      <c r="C21" s="32">
        <v>54.119999</v>
      </c>
      <c r="D21" s="32">
        <v>51.630001</v>
      </c>
      <c r="E21" s="32">
        <v>52.900002000000001</v>
      </c>
      <c r="F21" s="32">
        <v>52.203189999999999</v>
      </c>
      <c r="G21" s="32">
        <v>175817200</v>
      </c>
    </row>
    <row r="22" spans="1:7" x14ac:dyDescent="0.25">
      <c r="A22" s="10">
        <v>43101</v>
      </c>
      <c r="B22" s="32">
        <v>62.849997999999999</v>
      </c>
      <c r="C22" s="32">
        <v>68.830001999999993</v>
      </c>
      <c r="D22" s="32">
        <v>62.549999</v>
      </c>
      <c r="E22" s="32">
        <v>68.220000999999996</v>
      </c>
      <c r="F22" s="32">
        <v>68.220000999999996</v>
      </c>
      <c r="G22" s="32">
        <v>157812200</v>
      </c>
    </row>
    <row r="23" spans="1:7" x14ac:dyDescent="0.25">
      <c r="A23" s="10" t="s">
        <v>110</v>
      </c>
      <c r="B23" s="32"/>
      <c r="C23" s="32"/>
      <c r="D23" s="32"/>
      <c r="E23" s="32"/>
      <c r="F23" s="32"/>
      <c r="G23" s="32"/>
    </row>
    <row r="24" spans="1:7" x14ac:dyDescent="0.25">
      <c r="A24" s="32" t="s">
        <v>102</v>
      </c>
      <c r="B24" s="32" t="s">
        <v>103</v>
      </c>
      <c r="C24" s="32" t="s">
        <v>104</v>
      </c>
      <c r="D24" s="32" t="s">
        <v>105</v>
      </c>
      <c r="E24" s="32" t="s">
        <v>101</v>
      </c>
      <c r="F24" s="32" t="s">
        <v>106</v>
      </c>
      <c r="G24" s="32" t="s">
        <v>107</v>
      </c>
    </row>
    <row r="25" spans="1:7" x14ac:dyDescent="0.25">
      <c r="A25" s="10">
        <v>40179</v>
      </c>
      <c r="B25" s="32">
        <v>33.139999000000003</v>
      </c>
      <c r="C25" s="32">
        <v>33.75</v>
      </c>
      <c r="D25" s="32">
        <v>30.32</v>
      </c>
      <c r="E25" s="32">
        <v>30.59</v>
      </c>
      <c r="F25" s="32">
        <v>22.003613000000001</v>
      </c>
      <c r="G25" s="32">
        <v>59925500</v>
      </c>
    </row>
    <row r="26" spans="1:7" x14ac:dyDescent="0.25">
      <c r="A26" s="10">
        <v>40544</v>
      </c>
      <c r="B26" s="32">
        <v>32.009998000000003</v>
      </c>
      <c r="C26" s="32">
        <v>32.849997999999999</v>
      </c>
      <c r="D26" s="32">
        <v>30.91</v>
      </c>
      <c r="E26" s="32">
        <v>32.43</v>
      </c>
      <c r="F26" s="32">
        <v>24.366043000000001</v>
      </c>
      <c r="G26" s="32">
        <v>54569600</v>
      </c>
    </row>
    <row r="27" spans="1:7" x14ac:dyDescent="0.25">
      <c r="A27" s="10">
        <v>40909</v>
      </c>
      <c r="B27" s="32">
        <v>33.189999</v>
      </c>
      <c r="C27" s="32">
        <v>33.25</v>
      </c>
      <c r="D27" s="32">
        <v>29.969999000000001</v>
      </c>
      <c r="E27" s="32">
        <v>30.34</v>
      </c>
      <c r="F27" s="32">
        <v>23.787592</v>
      </c>
      <c r="G27" s="32">
        <v>65294300</v>
      </c>
    </row>
    <row r="28" spans="1:7" x14ac:dyDescent="0.25">
      <c r="A28" s="10">
        <v>41275</v>
      </c>
      <c r="B28" s="32">
        <v>30.9</v>
      </c>
      <c r="C28" s="32">
        <v>31.200001</v>
      </c>
      <c r="D28" s="32">
        <v>29.700001</v>
      </c>
      <c r="E28" s="32">
        <v>31.18</v>
      </c>
      <c r="F28" s="32">
        <v>25.605931999999999</v>
      </c>
      <c r="G28" s="32">
        <v>55970900</v>
      </c>
    </row>
    <row r="29" spans="1:7" x14ac:dyDescent="0.25">
      <c r="A29" s="10">
        <v>41640</v>
      </c>
      <c r="B29" s="32">
        <v>31.91</v>
      </c>
      <c r="C29" s="32">
        <v>33.5</v>
      </c>
      <c r="D29" s="32">
        <v>31.25</v>
      </c>
      <c r="E29" s="32">
        <v>33.340000000000003</v>
      </c>
      <c r="F29" s="32">
        <v>28.614746</v>
      </c>
      <c r="G29" s="32">
        <v>95144600</v>
      </c>
    </row>
    <row r="30" spans="1:7" x14ac:dyDescent="0.25">
      <c r="A30" s="10">
        <v>42005</v>
      </c>
      <c r="B30" s="32">
        <v>41.5</v>
      </c>
      <c r="C30" s="32">
        <v>44.450001</v>
      </c>
      <c r="D30" s="32">
        <v>40.639999000000003</v>
      </c>
      <c r="E30" s="32">
        <v>42.68</v>
      </c>
      <c r="F30" s="32">
        <v>38.087837</v>
      </c>
      <c r="G30" s="32">
        <v>62230900</v>
      </c>
    </row>
    <row r="31" spans="1:7" x14ac:dyDescent="0.25">
      <c r="A31" s="10">
        <v>42370</v>
      </c>
      <c r="B31" s="32">
        <v>38.279998999999997</v>
      </c>
      <c r="C31" s="32">
        <v>41.439999</v>
      </c>
      <c r="D31" s="32">
        <v>37.849997999999999</v>
      </c>
      <c r="E31" s="32">
        <v>41.299999</v>
      </c>
      <c r="F31" s="32">
        <v>38.327376999999998</v>
      </c>
      <c r="G31" s="32">
        <v>64708300</v>
      </c>
    </row>
    <row r="32" spans="1:7" x14ac:dyDescent="0.25">
      <c r="A32" s="10">
        <v>42736</v>
      </c>
      <c r="B32" s="32">
        <v>44.009998000000003</v>
      </c>
      <c r="C32" s="32">
        <v>44.700001</v>
      </c>
      <c r="D32" s="32">
        <v>42.860000999999997</v>
      </c>
      <c r="E32" s="32">
        <v>44.25</v>
      </c>
      <c r="F32" s="32">
        <v>42.648209000000001</v>
      </c>
      <c r="G32" s="32">
        <v>39686900</v>
      </c>
    </row>
    <row r="33" spans="1:7" x14ac:dyDescent="0.25">
      <c r="A33" s="10">
        <v>43101</v>
      </c>
      <c r="B33" s="32">
        <v>51.5</v>
      </c>
      <c r="C33" s="32">
        <v>51.939999</v>
      </c>
      <c r="D33" s="32">
        <v>48</v>
      </c>
      <c r="E33" s="32">
        <v>51.869999</v>
      </c>
      <c r="F33" s="32">
        <v>51.869999</v>
      </c>
      <c r="G33" s="32">
        <v>77167100</v>
      </c>
    </row>
    <row r="34" spans="1:7" x14ac:dyDescent="0.25">
      <c r="A34" s="32" t="s">
        <v>111</v>
      </c>
    </row>
    <row r="35" spans="1:7" x14ac:dyDescent="0.25">
      <c r="A35" s="32" t="s">
        <v>102</v>
      </c>
      <c r="B35" s="32" t="s">
        <v>103</v>
      </c>
      <c r="C35" s="32" t="s">
        <v>104</v>
      </c>
      <c r="D35" s="32" t="s">
        <v>105</v>
      </c>
      <c r="E35" s="32" t="s">
        <v>101</v>
      </c>
      <c r="F35" s="32" t="s">
        <v>106</v>
      </c>
      <c r="G35" s="32" t="s">
        <v>107</v>
      </c>
    </row>
    <row r="36" spans="1:7" x14ac:dyDescent="0.25">
      <c r="A36" s="10">
        <v>40179</v>
      </c>
      <c r="B36" s="32">
        <v>18.16</v>
      </c>
      <c r="C36" s="32">
        <v>19.690000999999999</v>
      </c>
      <c r="D36" s="32">
        <v>17.350000000000001</v>
      </c>
      <c r="E36" s="32">
        <v>17.5</v>
      </c>
      <c r="F36" s="32">
        <v>11.649588</v>
      </c>
      <c r="G36" s="32">
        <v>26137000</v>
      </c>
    </row>
    <row r="37" spans="1:7" x14ac:dyDescent="0.25">
      <c r="A37" s="10">
        <v>40544</v>
      </c>
      <c r="B37" s="32">
        <v>17.309999000000001</v>
      </c>
      <c r="C37" s="32">
        <v>17.469999000000001</v>
      </c>
      <c r="D37" s="32">
        <v>16.649999999999999</v>
      </c>
      <c r="E37" s="32">
        <v>16.920000000000002</v>
      </c>
      <c r="F37" s="32">
        <v>12.368475999999999</v>
      </c>
      <c r="G37" s="32">
        <v>21299500</v>
      </c>
    </row>
    <row r="38" spans="1:7" x14ac:dyDescent="0.25">
      <c r="A38" s="10">
        <v>40909</v>
      </c>
      <c r="B38" s="32">
        <v>13.91</v>
      </c>
      <c r="C38" s="32">
        <v>14.32</v>
      </c>
      <c r="D38" s="32">
        <v>13.31</v>
      </c>
      <c r="E38" s="32">
        <v>14.29</v>
      </c>
      <c r="F38" s="32">
        <v>10.653326</v>
      </c>
      <c r="G38" s="32">
        <v>16798200</v>
      </c>
    </row>
    <row r="39" spans="1:7" x14ac:dyDescent="0.25">
      <c r="A39" s="10">
        <v>41275</v>
      </c>
      <c r="B39" s="32">
        <v>18.709999</v>
      </c>
      <c r="C39" s="32">
        <v>19.73</v>
      </c>
      <c r="D39" s="32">
        <v>18.329999999999998</v>
      </c>
      <c r="E39" s="32">
        <v>19.719999000000001</v>
      </c>
      <c r="F39" s="32">
        <v>15.225788</v>
      </c>
      <c r="G39" s="32">
        <v>23173300</v>
      </c>
    </row>
    <row r="40" spans="1:7" x14ac:dyDescent="0.25">
      <c r="A40" s="10">
        <v>41640</v>
      </c>
      <c r="B40" s="32">
        <v>17.73</v>
      </c>
      <c r="C40" s="32">
        <v>18.18</v>
      </c>
      <c r="D40" s="32">
        <v>17.379999000000002</v>
      </c>
      <c r="E40" s="32">
        <v>18</v>
      </c>
      <c r="F40" s="32">
        <v>14.374655000000001</v>
      </c>
      <c r="G40" s="32">
        <v>24963600</v>
      </c>
    </row>
    <row r="41" spans="1:7" x14ac:dyDescent="0.25">
      <c r="A41" s="10">
        <v>42005</v>
      </c>
      <c r="B41" s="32">
        <v>22</v>
      </c>
      <c r="C41" s="32">
        <v>22.1</v>
      </c>
      <c r="D41" s="32">
        <v>20.209999</v>
      </c>
      <c r="E41" s="32">
        <v>20.440000999999999</v>
      </c>
      <c r="F41" s="32">
        <v>17.036390000000001</v>
      </c>
      <c r="G41" s="32">
        <v>16440600</v>
      </c>
    </row>
    <row r="42" spans="1:7" x14ac:dyDescent="0.25">
      <c r="A42" s="10">
        <v>42370</v>
      </c>
      <c r="B42" s="32">
        <v>15.33</v>
      </c>
      <c r="C42" s="32">
        <v>15.86</v>
      </c>
      <c r="D42" s="32">
        <v>12.48</v>
      </c>
      <c r="E42" s="32">
        <v>14.14</v>
      </c>
      <c r="F42" s="32">
        <v>12.41986</v>
      </c>
      <c r="G42" s="32">
        <v>24553600</v>
      </c>
    </row>
    <row r="43" spans="1:7" x14ac:dyDescent="0.25">
      <c r="A43" s="10">
        <v>42736</v>
      </c>
      <c r="B43" s="32">
        <v>15.75</v>
      </c>
      <c r="C43" s="32">
        <v>16.399999999999999</v>
      </c>
      <c r="D43" s="32">
        <v>15.45</v>
      </c>
      <c r="E43" s="32">
        <v>16.100000000000001</v>
      </c>
      <c r="F43" s="32">
        <v>15.061597000000001</v>
      </c>
      <c r="G43" s="32">
        <v>20759300</v>
      </c>
    </row>
    <row r="44" spans="1:7" x14ac:dyDescent="0.25">
      <c r="A44" s="10">
        <v>43101</v>
      </c>
      <c r="B44" s="32">
        <v>16.950001</v>
      </c>
      <c r="C44" s="32">
        <v>17.25</v>
      </c>
      <c r="D44" s="32">
        <v>16.25</v>
      </c>
      <c r="E44" s="32">
        <v>16.350000000000001</v>
      </c>
      <c r="F44" s="32">
        <v>16.350000000000001</v>
      </c>
      <c r="G44" s="32">
        <v>15306900</v>
      </c>
    </row>
    <row r="45" spans="1:7" x14ac:dyDescent="0.25">
      <c r="A45" s="10" t="s">
        <v>112</v>
      </c>
      <c r="B45" s="32"/>
      <c r="C45" s="32"/>
      <c r="D45" s="32"/>
      <c r="E45" s="32"/>
      <c r="F45" s="32"/>
      <c r="G45" s="32"/>
    </row>
    <row r="46" spans="1:7" x14ac:dyDescent="0.25">
      <c r="A46" s="74" t="s">
        <v>102</v>
      </c>
      <c r="B46" s="74" t="s">
        <v>103</v>
      </c>
      <c r="C46" s="74" t="s">
        <v>104</v>
      </c>
      <c r="D46" s="74" t="s">
        <v>105</v>
      </c>
      <c r="E46" s="74" t="s">
        <v>101</v>
      </c>
      <c r="F46" s="74" t="s">
        <v>106</v>
      </c>
      <c r="G46" s="74" t="s">
        <v>107</v>
      </c>
    </row>
    <row r="47" spans="1:7" x14ac:dyDescent="0.25">
      <c r="A47" s="10">
        <v>40179</v>
      </c>
      <c r="B47" s="74">
        <v>13.04</v>
      </c>
      <c r="C47" s="74">
        <v>14.026</v>
      </c>
      <c r="D47" s="74">
        <v>12.821999999999999</v>
      </c>
      <c r="E47" s="74">
        <v>13.486000000000001</v>
      </c>
      <c r="F47" s="74">
        <v>11.485711999999999</v>
      </c>
      <c r="G47" s="74">
        <v>26150000</v>
      </c>
    </row>
    <row r="48" spans="1:7" x14ac:dyDescent="0.25">
      <c r="A48" s="10">
        <v>40210</v>
      </c>
      <c r="B48" s="74">
        <v>13.9</v>
      </c>
      <c r="C48" s="74">
        <v>14.57</v>
      </c>
      <c r="D48" s="74">
        <v>13.64</v>
      </c>
      <c r="E48" s="74">
        <v>14.224</v>
      </c>
      <c r="F48" s="74">
        <v>12.114248999999999</v>
      </c>
      <c r="G48" s="74">
        <v>43481500</v>
      </c>
    </row>
    <row r="49" spans="1:7" x14ac:dyDescent="0.25">
      <c r="A49" s="10">
        <v>40238</v>
      </c>
      <c r="B49" s="74">
        <v>14.29</v>
      </c>
      <c r="C49" s="74">
        <v>15.95</v>
      </c>
      <c r="D49" s="74">
        <v>14.25</v>
      </c>
      <c r="E49" s="74">
        <v>15.423999999999999</v>
      </c>
      <c r="F49" s="74">
        <v>13.136260999999999</v>
      </c>
      <c r="G49" s="74">
        <v>23058500</v>
      </c>
    </row>
    <row r="50" spans="1:7" x14ac:dyDescent="0.25">
      <c r="A50" s="10">
        <v>40269</v>
      </c>
      <c r="B50" s="74">
        <v>15.54</v>
      </c>
      <c r="C50" s="74">
        <v>16.563998999999999</v>
      </c>
      <c r="D50" s="74">
        <v>15.518000000000001</v>
      </c>
      <c r="E50" s="74">
        <v>16.420000000000002</v>
      </c>
      <c r="F50" s="74">
        <v>14.237688</v>
      </c>
      <c r="G50" s="74">
        <v>27038500</v>
      </c>
    </row>
    <row r="51" spans="1:7" x14ac:dyDescent="0.25">
      <c r="A51" s="10">
        <v>40299</v>
      </c>
      <c r="B51" s="74">
        <v>16.75</v>
      </c>
      <c r="C51" s="74">
        <v>16.812000000000001</v>
      </c>
      <c r="D51" s="74">
        <v>14.632</v>
      </c>
      <c r="E51" s="74">
        <v>15.364000000000001</v>
      </c>
      <c r="F51" s="74">
        <v>13.322037999999999</v>
      </c>
      <c r="G51" s="74">
        <v>33982500</v>
      </c>
    </row>
    <row r="52" spans="1:7" x14ac:dyDescent="0.25">
      <c r="A52" s="10">
        <v>40330</v>
      </c>
      <c r="B52" s="74">
        <v>15.138</v>
      </c>
      <c r="C52" s="74">
        <v>17.172001000000002</v>
      </c>
      <c r="D52" s="74">
        <v>15.128</v>
      </c>
      <c r="E52" s="74">
        <v>16.204000000000001</v>
      </c>
      <c r="F52" s="74">
        <v>14.050395999999999</v>
      </c>
      <c r="G52" s="74">
        <v>42775500</v>
      </c>
    </row>
    <row r="53" spans="1:7" x14ac:dyDescent="0.25">
      <c r="A53" s="10">
        <v>40360</v>
      </c>
      <c r="B53" s="74">
        <v>16.195999</v>
      </c>
      <c r="C53" s="74">
        <v>17.846001000000001</v>
      </c>
      <c r="D53" s="74">
        <v>16.110001</v>
      </c>
      <c r="E53" s="74">
        <v>17.205998999999998</v>
      </c>
      <c r="F53" s="74">
        <v>14.919224</v>
      </c>
      <c r="G53" s="74">
        <v>25164000</v>
      </c>
    </row>
    <row r="54" spans="1:7" x14ac:dyDescent="0.25">
      <c r="A54" s="10">
        <v>40391</v>
      </c>
      <c r="B54" s="74">
        <v>17.414000000000001</v>
      </c>
      <c r="C54" s="74">
        <v>18.125999</v>
      </c>
      <c r="D54" s="74">
        <v>16.23</v>
      </c>
      <c r="E54" s="74">
        <v>17.124001</v>
      </c>
      <c r="F54" s="74">
        <v>14.848124</v>
      </c>
      <c r="G54" s="74">
        <v>21273000</v>
      </c>
    </row>
    <row r="55" spans="1:7" x14ac:dyDescent="0.25">
      <c r="A55" s="10">
        <v>40422</v>
      </c>
      <c r="B55" s="74">
        <v>17.638000000000002</v>
      </c>
      <c r="C55" s="74">
        <v>19.950001</v>
      </c>
      <c r="D55" s="74">
        <v>17.436001000000001</v>
      </c>
      <c r="E55" s="74">
        <v>19.687999999999999</v>
      </c>
      <c r="F55" s="74">
        <v>17.071352000000001</v>
      </c>
      <c r="G55" s="74">
        <v>24631000</v>
      </c>
    </row>
    <row r="56" spans="1:7" x14ac:dyDescent="0.25">
      <c r="A56" s="10">
        <v>40452</v>
      </c>
      <c r="B56" s="74">
        <v>19.792000000000002</v>
      </c>
      <c r="C56" s="74">
        <v>21.193999999999999</v>
      </c>
      <c r="D56" s="74">
        <v>17.974001000000001</v>
      </c>
      <c r="E56" s="74">
        <v>20.959999</v>
      </c>
      <c r="F56" s="74">
        <v>18.174296999999999</v>
      </c>
      <c r="G56" s="74">
        <v>34454000</v>
      </c>
    </row>
    <row r="57" spans="1:7" x14ac:dyDescent="0.25">
      <c r="A57" s="10">
        <v>40483</v>
      </c>
      <c r="B57" s="74">
        <v>20.76</v>
      </c>
      <c r="C57" s="74">
        <v>21.115998999999999</v>
      </c>
      <c r="D57" s="74">
        <v>19.850000000000001</v>
      </c>
      <c r="E57" s="74">
        <v>19.884001000000001</v>
      </c>
      <c r="F57" s="74">
        <v>17.241304</v>
      </c>
      <c r="G57" s="74">
        <v>17412500</v>
      </c>
    </row>
    <row r="58" spans="1:7" x14ac:dyDescent="0.25">
      <c r="A58" s="10">
        <v>40513</v>
      </c>
      <c r="B58" s="74">
        <v>20.079999999999998</v>
      </c>
      <c r="C58" s="74">
        <v>22.754000000000001</v>
      </c>
      <c r="D58" s="74">
        <v>20.056000000000001</v>
      </c>
      <c r="E58" s="74">
        <v>22.513999999999999</v>
      </c>
      <c r="F58" s="74">
        <v>19.521763</v>
      </c>
      <c r="G58" s="74">
        <v>18404500</v>
      </c>
    </row>
    <row r="59" spans="1:7" x14ac:dyDescent="0.25">
      <c r="A59" s="10">
        <v>40544</v>
      </c>
      <c r="B59" s="74">
        <v>22.129999000000002</v>
      </c>
      <c r="C59" s="74">
        <v>23.488001000000001</v>
      </c>
      <c r="D59" s="74">
        <v>22</v>
      </c>
      <c r="E59" s="74">
        <v>22.625999</v>
      </c>
      <c r="F59" s="74">
        <v>19.618876</v>
      </c>
      <c r="G59" s="74">
        <v>27049500</v>
      </c>
    </row>
    <row r="60" spans="1:7" x14ac:dyDescent="0.25">
      <c r="A60" s="10">
        <v>40575</v>
      </c>
      <c r="B60" s="74">
        <v>23.035999</v>
      </c>
      <c r="C60" s="74">
        <v>25.332001000000002</v>
      </c>
      <c r="D60" s="74">
        <v>22.141999999999999</v>
      </c>
      <c r="E60" s="74">
        <v>25.332001000000002</v>
      </c>
      <c r="F60" s="74">
        <v>21.965236999999998</v>
      </c>
      <c r="G60" s="74">
        <v>44775500</v>
      </c>
    </row>
    <row r="61" spans="1:7" x14ac:dyDescent="0.25">
      <c r="A61" s="10">
        <v>40603</v>
      </c>
      <c r="B61" s="74">
        <v>25.059999000000001</v>
      </c>
      <c r="C61" s="74">
        <v>25.851998999999999</v>
      </c>
      <c r="D61" s="74">
        <v>23.666</v>
      </c>
      <c r="E61" s="74">
        <v>25.045999999999999</v>
      </c>
      <c r="F61" s="74">
        <v>21.717243</v>
      </c>
      <c r="G61" s="74">
        <v>40389500</v>
      </c>
    </row>
    <row r="62" spans="1:7" x14ac:dyDescent="0.25">
      <c r="A62" s="10">
        <v>40634</v>
      </c>
      <c r="B62" s="74">
        <v>24.964001</v>
      </c>
      <c r="C62" s="74">
        <v>26.576000000000001</v>
      </c>
      <c r="D62" s="74">
        <v>24.858000000000001</v>
      </c>
      <c r="E62" s="74">
        <v>25.478000999999999</v>
      </c>
      <c r="F62" s="74">
        <v>22.420759</v>
      </c>
      <c r="G62" s="74">
        <v>25457000</v>
      </c>
    </row>
    <row r="63" spans="1:7" x14ac:dyDescent="0.25">
      <c r="A63" s="10">
        <v>40664</v>
      </c>
      <c r="B63" s="74">
        <v>25.655999999999999</v>
      </c>
      <c r="C63" s="74">
        <v>26.085999999999999</v>
      </c>
      <c r="D63" s="74">
        <v>24.122</v>
      </c>
      <c r="E63" s="74">
        <v>25.202000000000002</v>
      </c>
      <c r="F63" s="74">
        <v>22.177876000000001</v>
      </c>
      <c r="G63" s="74">
        <v>31679000</v>
      </c>
    </row>
    <row r="64" spans="1:7" x14ac:dyDescent="0.25">
      <c r="A64" s="10">
        <v>40695</v>
      </c>
      <c r="B64" s="74">
        <v>25.101998999999999</v>
      </c>
      <c r="C64" s="74">
        <v>25.719999000000001</v>
      </c>
      <c r="D64" s="74">
        <v>22.923999999999999</v>
      </c>
      <c r="E64" s="74">
        <v>25.056000000000001</v>
      </c>
      <c r="F64" s="74">
        <v>22.049398</v>
      </c>
      <c r="G64" s="74">
        <v>23961500</v>
      </c>
    </row>
    <row r="65" spans="1:7" x14ac:dyDescent="0.25">
      <c r="A65" s="10">
        <v>40725</v>
      </c>
      <c r="B65" s="74">
        <v>25.124001</v>
      </c>
      <c r="C65" s="74">
        <v>25.610001</v>
      </c>
      <c r="D65" s="74">
        <v>24.117999999999999</v>
      </c>
      <c r="E65" s="74">
        <v>24.403998999999999</v>
      </c>
      <c r="F65" s="74">
        <v>21.475632000000001</v>
      </c>
      <c r="G65" s="74">
        <v>29067000</v>
      </c>
    </row>
    <row r="66" spans="1:7" x14ac:dyDescent="0.25">
      <c r="A66" s="10">
        <v>40756</v>
      </c>
      <c r="B66" s="74">
        <v>24.635999999999999</v>
      </c>
      <c r="C66" s="74">
        <v>24.658000999999999</v>
      </c>
      <c r="D66" s="74">
        <v>19.562000000000001</v>
      </c>
      <c r="E66" s="74">
        <v>21.332001000000002</v>
      </c>
      <c r="F66" s="74">
        <v>18.772261</v>
      </c>
      <c r="G66" s="74">
        <v>57152000</v>
      </c>
    </row>
    <row r="67" spans="1:7" x14ac:dyDescent="0.25">
      <c r="A67" s="10">
        <v>40787</v>
      </c>
      <c r="B67" s="74">
        <v>21.431999000000001</v>
      </c>
      <c r="C67" s="74">
        <v>21.728000999999999</v>
      </c>
      <c r="D67" s="74">
        <v>19.228000999999999</v>
      </c>
      <c r="E67" s="74">
        <v>19.903998999999999</v>
      </c>
      <c r="F67" s="74">
        <v>17.515612000000001</v>
      </c>
      <c r="G67" s="74">
        <v>27588000</v>
      </c>
    </row>
    <row r="68" spans="1:7" x14ac:dyDescent="0.25">
      <c r="A68" s="10">
        <v>40817</v>
      </c>
      <c r="B68" s="74">
        <v>19.870000999999998</v>
      </c>
      <c r="C68" s="74">
        <v>22.347999999999999</v>
      </c>
      <c r="D68" s="74">
        <v>18.916</v>
      </c>
      <c r="E68" s="74">
        <v>21.26</v>
      </c>
      <c r="F68" s="74">
        <v>18.708898999999999</v>
      </c>
      <c r="G68" s="74">
        <v>41153000</v>
      </c>
    </row>
    <row r="69" spans="1:7" x14ac:dyDescent="0.25">
      <c r="A69" s="10">
        <v>40848</v>
      </c>
      <c r="B69" s="74">
        <v>20.399999999999999</v>
      </c>
      <c r="C69" s="74">
        <v>22.790001</v>
      </c>
      <c r="D69" s="74">
        <v>20.346001000000001</v>
      </c>
      <c r="E69" s="74">
        <v>22.709999</v>
      </c>
      <c r="F69" s="74">
        <v>19.984905000000001</v>
      </c>
      <c r="G69" s="74">
        <v>27834000</v>
      </c>
    </row>
    <row r="70" spans="1:7" x14ac:dyDescent="0.25">
      <c r="A70" s="10">
        <v>40878</v>
      </c>
      <c r="B70" s="74">
        <v>22.639999</v>
      </c>
      <c r="C70" s="74">
        <v>23.153998999999999</v>
      </c>
      <c r="D70" s="74">
        <v>21.940000999999999</v>
      </c>
      <c r="E70" s="74">
        <v>23.052</v>
      </c>
      <c r="F70" s="74">
        <v>20.285868000000001</v>
      </c>
      <c r="G70" s="74">
        <v>27742000</v>
      </c>
    </row>
    <row r="71" spans="1:7" x14ac:dyDescent="0.25">
      <c r="A71" s="10">
        <v>40909</v>
      </c>
      <c r="B71" s="74">
        <v>23.658000999999999</v>
      </c>
      <c r="C71" s="74">
        <v>24.299999</v>
      </c>
      <c r="D71" s="74">
        <v>22.826000000000001</v>
      </c>
      <c r="E71" s="74">
        <v>23.835999999999999</v>
      </c>
      <c r="F71" s="74">
        <v>20.975791999999998</v>
      </c>
      <c r="G71" s="74">
        <v>34725500</v>
      </c>
    </row>
    <row r="72" spans="1:7" x14ac:dyDescent="0.25">
      <c r="A72" s="10">
        <v>40940</v>
      </c>
      <c r="B72" s="74">
        <v>23.835999999999999</v>
      </c>
      <c r="C72" s="74">
        <v>28.964001</v>
      </c>
      <c r="D72" s="74">
        <v>23.792000000000002</v>
      </c>
      <c r="E72" s="74">
        <v>28.065999999999999</v>
      </c>
      <c r="F72" s="74">
        <v>24.69821</v>
      </c>
      <c r="G72" s="74">
        <v>28187000</v>
      </c>
    </row>
    <row r="73" spans="1:7" x14ac:dyDescent="0.25">
      <c r="A73" s="10">
        <v>40969</v>
      </c>
      <c r="B73" s="74">
        <v>28.294001000000002</v>
      </c>
      <c r="C73" s="74">
        <v>28.983999000000001</v>
      </c>
      <c r="D73" s="74">
        <v>27.4</v>
      </c>
      <c r="E73" s="74">
        <v>27.742000999999998</v>
      </c>
      <c r="F73" s="74">
        <v>24.41309</v>
      </c>
      <c r="G73" s="74">
        <v>30199000</v>
      </c>
    </row>
    <row r="74" spans="1:7" x14ac:dyDescent="0.25">
      <c r="A74" s="10">
        <v>41000</v>
      </c>
      <c r="B74" s="74">
        <v>28.851998999999999</v>
      </c>
      <c r="C74" s="74">
        <v>30.462</v>
      </c>
      <c r="D74" s="74">
        <v>28.707999999999998</v>
      </c>
      <c r="E74" s="74">
        <v>29.403998999999999</v>
      </c>
      <c r="F74" s="74">
        <v>26.329986999999999</v>
      </c>
      <c r="G74" s="74">
        <v>33205500</v>
      </c>
    </row>
    <row r="75" spans="1:7" x14ac:dyDescent="0.25">
      <c r="A75" s="10">
        <v>41030</v>
      </c>
      <c r="B75" s="74">
        <v>29.488001000000001</v>
      </c>
      <c r="C75" s="74">
        <v>29.926000999999999</v>
      </c>
      <c r="D75" s="74">
        <v>26.466000000000001</v>
      </c>
      <c r="E75" s="74">
        <v>26.757999000000002</v>
      </c>
      <c r="F75" s="74">
        <v>23.960611</v>
      </c>
      <c r="G75" s="74">
        <v>56382500</v>
      </c>
    </row>
    <row r="76" spans="1:7" x14ac:dyDescent="0.25">
      <c r="A76" s="10">
        <v>41061</v>
      </c>
      <c r="B76" s="74">
        <v>26.294001000000002</v>
      </c>
      <c r="C76" s="74">
        <v>29.068000999999999</v>
      </c>
      <c r="D76" s="74">
        <v>25.882000000000001</v>
      </c>
      <c r="E76" s="74">
        <v>29.068000999999999</v>
      </c>
      <c r="F76" s="74">
        <v>26.029112000000001</v>
      </c>
      <c r="G76" s="74">
        <v>39852500</v>
      </c>
    </row>
    <row r="77" spans="1:7" x14ac:dyDescent="0.25">
      <c r="A77" s="10">
        <v>41091</v>
      </c>
      <c r="B77" s="74">
        <v>28.832001000000002</v>
      </c>
      <c r="C77" s="74">
        <v>31.091999000000001</v>
      </c>
      <c r="D77" s="74">
        <v>28.684000000000001</v>
      </c>
      <c r="E77" s="74">
        <v>30.908000999999999</v>
      </c>
      <c r="F77" s="74">
        <v>27.676753999999999</v>
      </c>
      <c r="G77" s="74">
        <v>35034000</v>
      </c>
    </row>
    <row r="78" spans="1:7" x14ac:dyDescent="0.25">
      <c r="A78" s="10">
        <v>41122</v>
      </c>
      <c r="B78" s="74">
        <v>31.007999000000002</v>
      </c>
      <c r="C78" s="74">
        <v>32.040000999999997</v>
      </c>
      <c r="D78" s="74">
        <v>30.202000000000002</v>
      </c>
      <c r="E78" s="74">
        <v>31.422001000000002</v>
      </c>
      <c r="F78" s="74">
        <v>28.137015999999999</v>
      </c>
      <c r="G78" s="74">
        <v>36011500</v>
      </c>
    </row>
    <row r="79" spans="1:7" x14ac:dyDescent="0.25">
      <c r="A79" s="10">
        <v>41153</v>
      </c>
      <c r="B79" s="74">
        <v>31.274000000000001</v>
      </c>
      <c r="C79" s="74">
        <v>32.209999000000003</v>
      </c>
      <c r="D79" s="74">
        <v>30.52</v>
      </c>
      <c r="E79" s="74">
        <v>31.562000000000001</v>
      </c>
      <c r="F79" s="74">
        <v>28.262378999999999</v>
      </c>
      <c r="G79" s="74">
        <v>28761500</v>
      </c>
    </row>
    <row r="80" spans="1:7" x14ac:dyDescent="0.25">
      <c r="A80" s="10">
        <v>41183</v>
      </c>
      <c r="B80" s="74">
        <v>32.102001000000001</v>
      </c>
      <c r="C80" s="74">
        <v>34.054001</v>
      </c>
      <c r="D80" s="74">
        <v>31.335999999999999</v>
      </c>
      <c r="E80" s="74">
        <v>32.057999000000002</v>
      </c>
      <c r="F80" s="74">
        <v>28.706524000000002</v>
      </c>
      <c r="G80" s="74">
        <v>37237500</v>
      </c>
    </row>
    <row r="81" spans="1:7" x14ac:dyDescent="0.25">
      <c r="A81" s="10">
        <v>41214</v>
      </c>
      <c r="B81" s="74">
        <v>31.768000000000001</v>
      </c>
      <c r="C81" s="74">
        <v>32.200001</v>
      </c>
      <c r="D81" s="74">
        <v>28.903998999999999</v>
      </c>
      <c r="E81" s="74">
        <v>31.733999000000001</v>
      </c>
      <c r="F81" s="74">
        <v>28.416398999999998</v>
      </c>
      <c r="G81" s="74">
        <v>67937500</v>
      </c>
    </row>
    <row r="82" spans="1:7" x14ac:dyDescent="0.25">
      <c r="A82" s="10">
        <v>41244</v>
      </c>
      <c r="B82" s="74">
        <v>32.090000000000003</v>
      </c>
      <c r="C82" s="74">
        <v>32.782001000000001</v>
      </c>
      <c r="D82" s="74">
        <v>31.927999</v>
      </c>
      <c r="E82" s="74">
        <v>32.641998000000001</v>
      </c>
      <c r="F82" s="74">
        <v>29.229469000000002</v>
      </c>
      <c r="G82" s="74">
        <v>18759500</v>
      </c>
    </row>
    <row r="83" spans="1:7" x14ac:dyDescent="0.25">
      <c r="A83" s="10">
        <v>41275</v>
      </c>
      <c r="B83" s="74">
        <v>33.127997999999998</v>
      </c>
      <c r="C83" s="74">
        <v>37.472000000000001</v>
      </c>
      <c r="D83" s="74">
        <v>32.902000000000001</v>
      </c>
      <c r="E83" s="74">
        <v>36.869999</v>
      </c>
      <c r="F83" s="74">
        <v>33.015456999999998</v>
      </c>
      <c r="G83" s="74">
        <v>27442500</v>
      </c>
    </row>
    <row r="84" spans="1:7" x14ac:dyDescent="0.25">
      <c r="A84" s="10">
        <v>41306</v>
      </c>
      <c r="B84" s="74">
        <v>37.866000999999997</v>
      </c>
      <c r="C84" s="74">
        <v>38.887999999999998</v>
      </c>
      <c r="D84" s="74">
        <v>32.703999000000003</v>
      </c>
      <c r="E84" s="74">
        <v>35</v>
      </c>
      <c r="F84" s="74">
        <v>31.340958000000001</v>
      </c>
      <c r="G84" s="74">
        <v>43774000</v>
      </c>
    </row>
    <row r="85" spans="1:7" x14ac:dyDescent="0.25">
      <c r="A85" s="10">
        <v>41334</v>
      </c>
      <c r="B85" s="74">
        <v>35.105998999999997</v>
      </c>
      <c r="C85" s="74">
        <v>36.633999000000003</v>
      </c>
      <c r="D85" s="74">
        <v>32.105998999999997</v>
      </c>
      <c r="E85" s="74">
        <v>32.299999</v>
      </c>
      <c r="F85" s="74">
        <v>28.923224999999999</v>
      </c>
      <c r="G85" s="74">
        <v>39156000</v>
      </c>
    </row>
    <row r="86" spans="1:7" x14ac:dyDescent="0.25">
      <c r="A86" s="10">
        <v>41365</v>
      </c>
      <c r="B86" s="74">
        <v>32.248001000000002</v>
      </c>
      <c r="C86" s="74">
        <v>35.355998999999997</v>
      </c>
      <c r="D86" s="74">
        <v>32.248001000000002</v>
      </c>
      <c r="E86" s="74">
        <v>35.326000000000001</v>
      </c>
      <c r="F86" s="74">
        <v>32.248649999999998</v>
      </c>
      <c r="G86" s="74">
        <v>28473000</v>
      </c>
    </row>
    <row r="87" spans="1:7" x14ac:dyDescent="0.25">
      <c r="A87" s="10">
        <v>41395</v>
      </c>
      <c r="B87" s="74">
        <v>35.155997999999997</v>
      </c>
      <c r="C87" s="74">
        <v>35.209999000000003</v>
      </c>
      <c r="D87" s="74">
        <v>32.169998</v>
      </c>
      <c r="E87" s="74">
        <v>32.220001000000003</v>
      </c>
      <c r="F87" s="74">
        <v>29.413219000000002</v>
      </c>
      <c r="G87" s="74">
        <v>24004000</v>
      </c>
    </row>
    <row r="88" spans="1:7" x14ac:dyDescent="0.25">
      <c r="A88" s="10">
        <v>41426</v>
      </c>
      <c r="B88" s="74">
        <v>32.484000999999999</v>
      </c>
      <c r="C88" s="74">
        <v>33.716000000000001</v>
      </c>
      <c r="D88" s="74">
        <v>29.898001000000001</v>
      </c>
      <c r="E88" s="74">
        <v>30.993998999999999</v>
      </c>
      <c r="F88" s="74">
        <v>28.294021999999998</v>
      </c>
      <c r="G88" s="74">
        <v>34444500</v>
      </c>
    </row>
    <row r="89" spans="1:7" x14ac:dyDescent="0.25">
      <c r="A89" s="10">
        <v>41456</v>
      </c>
      <c r="B89" s="74">
        <v>31.478000999999999</v>
      </c>
      <c r="C89" s="74">
        <v>33.990001999999997</v>
      </c>
      <c r="D89" s="74">
        <v>31.302</v>
      </c>
      <c r="E89" s="74">
        <v>33.783999999999999</v>
      </c>
      <c r="F89" s="74">
        <v>30.840976999999999</v>
      </c>
      <c r="G89" s="74">
        <v>32900000</v>
      </c>
    </row>
    <row r="90" spans="1:7" x14ac:dyDescent="0.25">
      <c r="A90" s="10">
        <v>41487</v>
      </c>
      <c r="B90" s="74">
        <v>34.532001000000001</v>
      </c>
      <c r="C90" s="74">
        <v>35.380001</v>
      </c>
      <c r="D90" s="74">
        <v>33.146000000000001</v>
      </c>
      <c r="E90" s="74">
        <v>33.387999999999998</v>
      </c>
      <c r="F90" s="74">
        <v>30.479472999999999</v>
      </c>
      <c r="G90" s="74">
        <v>27506500</v>
      </c>
    </row>
    <row r="91" spans="1:7" x14ac:dyDescent="0.25">
      <c r="A91" s="10">
        <v>41518</v>
      </c>
      <c r="B91" s="74">
        <v>33.014000000000003</v>
      </c>
      <c r="C91" s="74">
        <v>34.874001</v>
      </c>
      <c r="D91" s="74">
        <v>32.200001</v>
      </c>
      <c r="E91" s="74">
        <v>33.844002000000003</v>
      </c>
      <c r="F91" s="74">
        <v>30.89575</v>
      </c>
      <c r="G91" s="74">
        <v>32922500</v>
      </c>
    </row>
    <row r="92" spans="1:7" x14ac:dyDescent="0.25">
      <c r="A92" s="10">
        <v>41548</v>
      </c>
      <c r="B92" s="74">
        <v>33.647998999999999</v>
      </c>
      <c r="C92" s="74">
        <v>36.762000999999998</v>
      </c>
      <c r="D92" s="74">
        <v>32.549999</v>
      </c>
      <c r="E92" s="74">
        <v>33.334000000000003</v>
      </c>
      <c r="F92" s="74">
        <v>30.430175999999999</v>
      </c>
      <c r="G92" s="74">
        <v>28220500</v>
      </c>
    </row>
    <row r="93" spans="1:7" x14ac:dyDescent="0.25">
      <c r="A93" s="10">
        <v>41579</v>
      </c>
      <c r="B93" s="74">
        <v>33.316001999999997</v>
      </c>
      <c r="C93" s="74">
        <v>35.903998999999999</v>
      </c>
      <c r="D93" s="74">
        <v>33.035998999999997</v>
      </c>
      <c r="E93" s="74">
        <v>35.745998</v>
      </c>
      <c r="F93" s="74">
        <v>32.632057000000003</v>
      </c>
      <c r="G93" s="74">
        <v>34813000</v>
      </c>
    </row>
    <row r="94" spans="1:7" x14ac:dyDescent="0.25">
      <c r="A94" s="10">
        <v>41609</v>
      </c>
      <c r="B94" s="74">
        <v>35.686000999999997</v>
      </c>
      <c r="C94" s="74">
        <v>36.995998</v>
      </c>
      <c r="D94" s="74">
        <v>34.811999999999998</v>
      </c>
      <c r="E94" s="74">
        <v>36.951999999999998</v>
      </c>
      <c r="F94" s="74">
        <v>33.733006000000003</v>
      </c>
      <c r="G94" s="74">
        <v>24746500</v>
      </c>
    </row>
    <row r="95" spans="1:7" x14ac:dyDescent="0.25">
      <c r="A95" s="10">
        <v>41640</v>
      </c>
      <c r="B95" s="74">
        <v>36.923999999999999</v>
      </c>
      <c r="C95" s="74">
        <v>39.790000999999997</v>
      </c>
      <c r="D95" s="74">
        <v>36.613998000000002</v>
      </c>
      <c r="E95" s="74">
        <v>39.669998</v>
      </c>
      <c r="F95" s="74">
        <v>36.214225999999996</v>
      </c>
      <c r="G95" s="74">
        <v>35432900</v>
      </c>
    </row>
    <row r="96" spans="1:7" x14ac:dyDescent="0.25">
      <c r="A96" s="10">
        <v>41671</v>
      </c>
      <c r="B96" s="74">
        <v>40.439999</v>
      </c>
      <c r="C96" s="74">
        <v>48.419998</v>
      </c>
      <c r="D96" s="74">
        <v>39.240001999999997</v>
      </c>
      <c r="E96" s="74">
        <v>47.529998999999997</v>
      </c>
      <c r="F96" s="74">
        <v>43.389515000000003</v>
      </c>
      <c r="G96" s="74">
        <v>43100200</v>
      </c>
    </row>
    <row r="97" spans="1:7" x14ac:dyDescent="0.25">
      <c r="A97" s="10">
        <v>41699</v>
      </c>
      <c r="B97" s="74">
        <v>46.84</v>
      </c>
      <c r="C97" s="74">
        <v>47.970001000000003</v>
      </c>
      <c r="D97" s="74">
        <v>43.880001</v>
      </c>
      <c r="E97" s="74">
        <v>45.650002000000001</v>
      </c>
      <c r="F97" s="74">
        <v>41.673290000000001</v>
      </c>
      <c r="G97" s="74">
        <v>37793500</v>
      </c>
    </row>
    <row r="98" spans="1:7" x14ac:dyDescent="0.25">
      <c r="A98" s="10">
        <v>41730</v>
      </c>
      <c r="B98" s="74">
        <v>45.18</v>
      </c>
      <c r="C98" s="74">
        <v>45.57</v>
      </c>
      <c r="D98" s="74">
        <v>42.23</v>
      </c>
      <c r="E98" s="74">
        <v>45.389999000000003</v>
      </c>
      <c r="F98" s="74">
        <v>42.210532999999998</v>
      </c>
      <c r="G98" s="74">
        <v>17675000</v>
      </c>
    </row>
    <row r="99" spans="1:7" x14ac:dyDescent="0.25">
      <c r="A99" s="10">
        <v>41760</v>
      </c>
      <c r="B99" s="74">
        <v>44.700001</v>
      </c>
      <c r="C99" s="74">
        <v>44.700001</v>
      </c>
      <c r="D99" s="74">
        <v>42.080002</v>
      </c>
      <c r="E99" s="74">
        <v>42.279998999999997</v>
      </c>
      <c r="F99" s="74">
        <v>39.318378000000003</v>
      </c>
      <c r="G99" s="74">
        <v>21152000</v>
      </c>
    </row>
    <row r="100" spans="1:7" x14ac:dyDescent="0.25">
      <c r="A100" s="10">
        <v>41791</v>
      </c>
      <c r="B100" s="74">
        <v>42.279998999999997</v>
      </c>
      <c r="C100" s="74">
        <v>46.549999</v>
      </c>
      <c r="D100" s="74">
        <v>42.189999</v>
      </c>
      <c r="E100" s="74">
        <v>46.189999</v>
      </c>
      <c r="F100" s="74">
        <v>42.954490999999997</v>
      </c>
      <c r="G100" s="74">
        <v>18194000</v>
      </c>
    </row>
    <row r="101" spans="1:7" x14ac:dyDescent="0.25">
      <c r="A101" s="10">
        <v>41821</v>
      </c>
      <c r="B101" s="74">
        <v>45.970001000000003</v>
      </c>
      <c r="C101" s="74">
        <v>46.540000999999997</v>
      </c>
      <c r="D101" s="74">
        <v>44.84</v>
      </c>
      <c r="E101" s="74">
        <v>46.049999</v>
      </c>
      <c r="F101" s="74">
        <v>42.824303</v>
      </c>
      <c r="G101" s="74">
        <v>16701600</v>
      </c>
    </row>
    <row r="102" spans="1:7" x14ac:dyDescent="0.25">
      <c r="A102" s="10">
        <v>41852</v>
      </c>
      <c r="B102" s="74">
        <v>45.18</v>
      </c>
      <c r="C102" s="74">
        <v>46.130001</v>
      </c>
      <c r="D102" s="74">
        <v>43.830002</v>
      </c>
      <c r="E102" s="74">
        <v>45.959999000000003</v>
      </c>
      <c r="F102" s="74">
        <v>42.740600999999998</v>
      </c>
      <c r="G102" s="74">
        <v>22295000</v>
      </c>
    </row>
    <row r="103" spans="1:7" x14ac:dyDescent="0.25">
      <c r="A103" s="10">
        <v>41883</v>
      </c>
      <c r="B103" s="74">
        <v>45.299999</v>
      </c>
      <c r="C103" s="74">
        <v>49.110000999999997</v>
      </c>
      <c r="D103" s="74">
        <v>44.349997999999999</v>
      </c>
      <c r="E103" s="74">
        <v>47.619999</v>
      </c>
      <c r="F103" s="74">
        <v>44.284325000000003</v>
      </c>
      <c r="G103" s="74">
        <v>22997500</v>
      </c>
    </row>
    <row r="104" spans="1:7" x14ac:dyDescent="0.25">
      <c r="A104" s="10">
        <v>41913</v>
      </c>
      <c r="B104" s="74">
        <v>48.150002000000001</v>
      </c>
      <c r="C104" s="74">
        <v>48.169998</v>
      </c>
      <c r="D104" s="74">
        <v>42.110000999999997</v>
      </c>
      <c r="E104" s="74">
        <v>45.18</v>
      </c>
      <c r="F104" s="74">
        <v>42.015244000000003</v>
      </c>
      <c r="G104" s="74">
        <v>42205200</v>
      </c>
    </row>
    <row r="105" spans="1:7" x14ac:dyDescent="0.25">
      <c r="A105" s="10">
        <v>41944</v>
      </c>
      <c r="B105" s="74">
        <v>43.860000999999997</v>
      </c>
      <c r="C105" s="74">
        <v>45.869999</v>
      </c>
      <c r="D105" s="74">
        <v>42.860000999999997</v>
      </c>
      <c r="E105" s="74">
        <v>45.459999000000003</v>
      </c>
      <c r="F105" s="74">
        <v>42.275630999999997</v>
      </c>
      <c r="G105" s="74">
        <v>27518400</v>
      </c>
    </row>
    <row r="106" spans="1:7" x14ac:dyDescent="0.25">
      <c r="A106" s="10">
        <v>41974</v>
      </c>
      <c r="B106" s="74">
        <v>46</v>
      </c>
      <c r="C106" s="74">
        <v>46.529998999999997</v>
      </c>
      <c r="D106" s="74">
        <v>42.259998000000003</v>
      </c>
      <c r="E106" s="74">
        <v>42.32</v>
      </c>
      <c r="F106" s="74">
        <v>39.355578999999999</v>
      </c>
      <c r="G106" s="74">
        <v>27228800</v>
      </c>
    </row>
    <row r="107" spans="1:7" x14ac:dyDescent="0.25">
      <c r="A107" s="10">
        <v>42005</v>
      </c>
      <c r="B107" s="74">
        <v>42.549999</v>
      </c>
      <c r="C107" s="74">
        <v>46.009998000000003</v>
      </c>
      <c r="D107" s="74">
        <v>41.720001000000003</v>
      </c>
      <c r="E107" s="74">
        <v>44.560001</v>
      </c>
      <c r="F107" s="74">
        <v>41.438675000000003</v>
      </c>
      <c r="G107" s="74">
        <v>28729300</v>
      </c>
    </row>
    <row r="108" spans="1:7" x14ac:dyDescent="0.25">
      <c r="A108" s="10">
        <v>42036</v>
      </c>
      <c r="B108" s="74">
        <v>44.459999000000003</v>
      </c>
      <c r="C108" s="74">
        <v>48.029998999999997</v>
      </c>
      <c r="D108" s="74">
        <v>41.869999</v>
      </c>
      <c r="E108" s="74">
        <v>47.75</v>
      </c>
      <c r="F108" s="74">
        <v>44.40522</v>
      </c>
      <c r="G108" s="74">
        <v>27045500</v>
      </c>
    </row>
    <row r="109" spans="1:7" x14ac:dyDescent="0.25">
      <c r="A109" s="10">
        <v>42064</v>
      </c>
      <c r="B109" s="74">
        <v>47.639999000000003</v>
      </c>
      <c r="C109" s="74">
        <v>54.950001</v>
      </c>
      <c r="D109" s="74">
        <v>45.869999</v>
      </c>
      <c r="E109" s="74">
        <v>53.389999000000003</v>
      </c>
      <c r="F109" s="74">
        <v>49.650149999999996</v>
      </c>
      <c r="G109" s="74">
        <v>44083800</v>
      </c>
    </row>
    <row r="110" spans="1:7" x14ac:dyDescent="0.25">
      <c r="A110" s="10">
        <v>42095</v>
      </c>
      <c r="B110" s="74">
        <v>53.389999000000003</v>
      </c>
      <c r="C110" s="74">
        <v>57.68</v>
      </c>
      <c r="D110" s="74">
        <v>53.389999000000003</v>
      </c>
      <c r="E110" s="74">
        <v>56.27</v>
      </c>
      <c r="F110" s="74">
        <v>53.148913999999998</v>
      </c>
      <c r="G110" s="74">
        <v>34715900</v>
      </c>
    </row>
    <row r="111" spans="1:7" x14ac:dyDescent="0.25">
      <c r="A111" s="10">
        <v>42125</v>
      </c>
      <c r="B111" s="74">
        <v>56.310001</v>
      </c>
      <c r="C111" s="74">
        <v>57.700001</v>
      </c>
      <c r="D111" s="74">
        <v>55.220001000000003</v>
      </c>
      <c r="E111" s="74">
        <v>56.48</v>
      </c>
      <c r="F111" s="74">
        <v>53.347259999999999</v>
      </c>
      <c r="G111" s="74">
        <v>20699600</v>
      </c>
    </row>
    <row r="112" spans="1:7" x14ac:dyDescent="0.25">
      <c r="A112" s="10">
        <v>42156</v>
      </c>
      <c r="B112" s="74">
        <v>57.049999</v>
      </c>
      <c r="C112" s="74">
        <v>58.209999000000003</v>
      </c>
      <c r="D112" s="74">
        <v>54.290000999999997</v>
      </c>
      <c r="E112" s="74">
        <v>54.759998000000003</v>
      </c>
      <c r="F112" s="74">
        <v>51.722664000000002</v>
      </c>
      <c r="G112" s="74">
        <v>29072300</v>
      </c>
    </row>
    <row r="113" spans="1:7" x14ac:dyDescent="0.25">
      <c r="A113" s="10">
        <v>42186</v>
      </c>
      <c r="B113" s="74">
        <v>55.439999</v>
      </c>
      <c r="C113" s="74">
        <v>59.490001999999997</v>
      </c>
      <c r="D113" s="74">
        <v>53.5</v>
      </c>
      <c r="E113" s="74">
        <v>58.959999000000003</v>
      </c>
      <c r="F113" s="74">
        <v>55.689709000000001</v>
      </c>
      <c r="G113" s="74">
        <v>25224900</v>
      </c>
    </row>
    <row r="114" spans="1:7" x14ac:dyDescent="0.25">
      <c r="A114" s="10">
        <v>42217</v>
      </c>
      <c r="B114" s="74">
        <v>59.759998000000003</v>
      </c>
      <c r="C114" s="74">
        <v>60.34</v>
      </c>
      <c r="D114" s="74">
        <v>52.349997999999999</v>
      </c>
      <c r="E114" s="74">
        <v>55.27</v>
      </c>
      <c r="F114" s="74">
        <v>52.204376000000003</v>
      </c>
      <c r="G114" s="74">
        <v>32644700</v>
      </c>
    </row>
    <row r="115" spans="1:7" x14ac:dyDescent="0.25">
      <c r="A115" s="10">
        <v>42248</v>
      </c>
      <c r="B115" s="74">
        <v>54.240001999999997</v>
      </c>
      <c r="C115" s="74">
        <v>57.299999</v>
      </c>
      <c r="D115" s="74">
        <v>52.759998000000003</v>
      </c>
      <c r="E115" s="74">
        <v>54.240001999999997</v>
      </c>
      <c r="F115" s="74">
        <v>51.231506000000003</v>
      </c>
      <c r="G115" s="74">
        <v>29057800</v>
      </c>
    </row>
    <row r="116" spans="1:7" x14ac:dyDescent="0.25">
      <c r="A116" s="10">
        <v>42278</v>
      </c>
      <c r="B116" s="74">
        <v>54.369999</v>
      </c>
      <c r="C116" s="74">
        <v>57.27</v>
      </c>
      <c r="D116" s="74">
        <v>52.869999</v>
      </c>
      <c r="E116" s="74">
        <v>53.18</v>
      </c>
      <c r="F116" s="74">
        <v>50.230305000000001</v>
      </c>
      <c r="G116" s="74">
        <v>40499600</v>
      </c>
    </row>
    <row r="117" spans="1:7" x14ac:dyDescent="0.25">
      <c r="A117" s="10">
        <v>42309</v>
      </c>
      <c r="B117" s="74">
        <v>53.630001</v>
      </c>
      <c r="C117" s="74">
        <v>56.09</v>
      </c>
      <c r="D117" s="74">
        <v>52.610000999999997</v>
      </c>
      <c r="E117" s="74">
        <v>54.970001000000003</v>
      </c>
      <c r="F117" s="74">
        <v>51.921016999999999</v>
      </c>
      <c r="G117" s="74">
        <v>27208800</v>
      </c>
    </row>
    <row r="118" spans="1:7" x14ac:dyDescent="0.25">
      <c r="A118" s="10">
        <v>42339</v>
      </c>
      <c r="B118" s="74">
        <v>56.150002000000001</v>
      </c>
      <c r="C118" s="74">
        <v>59</v>
      </c>
      <c r="D118" s="74">
        <v>55.02</v>
      </c>
      <c r="E118" s="74">
        <v>58.080002</v>
      </c>
      <c r="F118" s="74">
        <v>54.858516999999999</v>
      </c>
      <c r="G118" s="74">
        <v>24005200</v>
      </c>
    </row>
    <row r="119" spans="1:7" x14ac:dyDescent="0.25">
      <c r="A119" s="10">
        <v>42370</v>
      </c>
      <c r="B119" s="74">
        <v>57.790000999999997</v>
      </c>
      <c r="C119" s="74">
        <v>58.16</v>
      </c>
      <c r="D119" s="74">
        <v>51.560001</v>
      </c>
      <c r="E119" s="74">
        <v>55.869999</v>
      </c>
      <c r="F119" s="74">
        <v>52.771099</v>
      </c>
      <c r="G119" s="74">
        <v>25601900</v>
      </c>
    </row>
    <row r="120" spans="1:7" x14ac:dyDescent="0.25">
      <c r="A120" s="10">
        <v>42401</v>
      </c>
      <c r="B120" s="74">
        <v>55.25</v>
      </c>
      <c r="C120" s="74">
        <v>56.040000999999997</v>
      </c>
      <c r="D120" s="74">
        <v>46.169998</v>
      </c>
      <c r="E120" s="74">
        <v>51.400002000000001</v>
      </c>
      <c r="F120" s="74">
        <v>48.549038000000003</v>
      </c>
      <c r="G120" s="74">
        <v>41943200</v>
      </c>
    </row>
    <row r="121" spans="1:7" x14ac:dyDescent="0.25">
      <c r="A121" s="10">
        <v>42430</v>
      </c>
      <c r="B121" s="74">
        <v>52.330002</v>
      </c>
      <c r="C121" s="74">
        <v>57.549999</v>
      </c>
      <c r="D121" s="74">
        <v>51.740001999999997</v>
      </c>
      <c r="E121" s="74">
        <v>54.189999</v>
      </c>
      <c r="F121" s="74">
        <v>51.184277000000002</v>
      </c>
      <c r="G121" s="74">
        <v>33419700</v>
      </c>
    </row>
    <row r="122" spans="1:7" x14ac:dyDescent="0.25">
      <c r="A122" s="10">
        <v>42461</v>
      </c>
      <c r="B122" s="74">
        <v>54.189999</v>
      </c>
      <c r="C122" s="74">
        <v>57.810001</v>
      </c>
      <c r="D122" s="74">
        <v>53.869999</v>
      </c>
      <c r="E122" s="74">
        <v>55.790000999999997</v>
      </c>
      <c r="F122" s="74">
        <v>53.628371999999999</v>
      </c>
      <c r="G122" s="74">
        <v>21624400</v>
      </c>
    </row>
    <row r="123" spans="1:7" x14ac:dyDescent="0.25">
      <c r="A123" s="10">
        <v>42491</v>
      </c>
      <c r="B123" s="74">
        <v>55.540000999999997</v>
      </c>
      <c r="C123" s="74">
        <v>56.59</v>
      </c>
      <c r="D123" s="74">
        <v>52.830002</v>
      </c>
      <c r="E123" s="74">
        <v>56.040000999999997</v>
      </c>
      <c r="F123" s="74">
        <v>53.868682999999997</v>
      </c>
      <c r="G123" s="74">
        <v>30541400</v>
      </c>
    </row>
    <row r="124" spans="1:7" x14ac:dyDescent="0.25">
      <c r="A124" s="10">
        <v>42522</v>
      </c>
      <c r="B124" s="74">
        <v>56.060001</v>
      </c>
      <c r="C124" s="74">
        <v>57.439999</v>
      </c>
      <c r="D124" s="74">
        <v>50.259998000000003</v>
      </c>
      <c r="E124" s="74">
        <v>53.779998999999997</v>
      </c>
      <c r="F124" s="74">
        <v>51.696247</v>
      </c>
      <c r="G124" s="74">
        <v>34293000</v>
      </c>
    </row>
    <row r="125" spans="1:7" x14ac:dyDescent="0.25">
      <c r="A125" s="10">
        <v>42552</v>
      </c>
      <c r="B125" s="74">
        <v>54.189999</v>
      </c>
      <c r="C125" s="74">
        <v>57.080002</v>
      </c>
      <c r="D125" s="74">
        <v>52.91</v>
      </c>
      <c r="E125" s="74">
        <v>56.970001000000003</v>
      </c>
      <c r="F125" s="74">
        <v>54.762650000000001</v>
      </c>
      <c r="G125" s="74">
        <v>20167200</v>
      </c>
    </row>
    <row r="126" spans="1:7" x14ac:dyDescent="0.25">
      <c r="A126" s="10">
        <v>42583</v>
      </c>
      <c r="B126" s="74">
        <v>57.09</v>
      </c>
      <c r="C126" s="74">
        <v>57.41</v>
      </c>
      <c r="D126" s="74">
        <v>45.799999</v>
      </c>
      <c r="E126" s="74">
        <v>46.720001000000003</v>
      </c>
      <c r="F126" s="74">
        <v>44.909798000000002</v>
      </c>
      <c r="G126" s="74">
        <v>78006700</v>
      </c>
    </row>
    <row r="127" spans="1:7" x14ac:dyDescent="0.25">
      <c r="A127" s="10">
        <v>42614</v>
      </c>
      <c r="B127" s="74">
        <v>46.18</v>
      </c>
      <c r="C127" s="74">
        <v>46.549999</v>
      </c>
      <c r="D127" s="74">
        <v>41.27</v>
      </c>
      <c r="E127" s="74">
        <v>41.59</v>
      </c>
      <c r="F127" s="74">
        <v>40.360137999999999</v>
      </c>
      <c r="G127" s="74">
        <v>71053700</v>
      </c>
    </row>
    <row r="128" spans="1:7" x14ac:dyDescent="0.25">
      <c r="A128" s="10">
        <v>42644</v>
      </c>
      <c r="B128" s="74">
        <v>40.970001000000003</v>
      </c>
      <c r="C128" s="74">
        <v>41.959999000000003</v>
      </c>
      <c r="D128" s="74">
        <v>34.549999</v>
      </c>
      <c r="E128" s="74">
        <v>35.540000999999997</v>
      </c>
      <c r="F128" s="74">
        <v>34.489044</v>
      </c>
      <c r="G128" s="74">
        <v>92043500</v>
      </c>
    </row>
    <row r="129" spans="1:7" x14ac:dyDescent="0.25">
      <c r="A129" s="10">
        <v>42675</v>
      </c>
      <c r="B129" s="74">
        <v>35.729999999999997</v>
      </c>
      <c r="C129" s="74">
        <v>35.959999000000003</v>
      </c>
      <c r="D129" s="74">
        <v>30.889999</v>
      </c>
      <c r="E129" s="74">
        <v>33.599997999999999</v>
      </c>
      <c r="F129" s="74">
        <v>32.606406999999997</v>
      </c>
      <c r="G129" s="74">
        <v>112105000</v>
      </c>
    </row>
    <row r="130" spans="1:7" x14ac:dyDescent="0.25">
      <c r="A130" s="10">
        <v>42705</v>
      </c>
      <c r="B130" s="74">
        <v>33.689999</v>
      </c>
      <c r="C130" s="74">
        <v>36.099997999999999</v>
      </c>
      <c r="D130" s="74">
        <v>33.380001</v>
      </c>
      <c r="E130" s="74">
        <v>36.049999</v>
      </c>
      <c r="F130" s="74">
        <v>34.983963000000003</v>
      </c>
      <c r="G130" s="74">
        <v>71713100</v>
      </c>
    </row>
    <row r="131" spans="1:7" x14ac:dyDescent="0.25">
      <c r="A131" s="10">
        <v>42736</v>
      </c>
      <c r="B131" s="74">
        <v>36.229999999999997</v>
      </c>
      <c r="C131" s="74">
        <v>37.080002</v>
      </c>
      <c r="D131" s="74">
        <v>34.580002</v>
      </c>
      <c r="E131" s="74">
        <v>36.169998</v>
      </c>
      <c r="F131" s="74">
        <v>35.100409999999997</v>
      </c>
      <c r="G131" s="74">
        <v>47317500</v>
      </c>
    </row>
    <row r="132" spans="1:7" x14ac:dyDescent="0.25">
      <c r="A132" s="10">
        <v>42767</v>
      </c>
      <c r="B132" s="74">
        <v>35.75</v>
      </c>
      <c r="C132" s="74">
        <v>36.709999000000003</v>
      </c>
      <c r="D132" s="74">
        <v>32.830002</v>
      </c>
      <c r="E132" s="74">
        <v>35.330002</v>
      </c>
      <c r="F132" s="74">
        <v>34.285254999999999</v>
      </c>
      <c r="G132" s="74">
        <v>57619200</v>
      </c>
    </row>
    <row r="133" spans="1:7" x14ac:dyDescent="0.25">
      <c r="A133" s="10">
        <v>42795</v>
      </c>
      <c r="B133" s="74">
        <v>34.950001</v>
      </c>
      <c r="C133" s="74">
        <v>35.139999000000003</v>
      </c>
      <c r="D133" s="74">
        <v>32.889999000000003</v>
      </c>
      <c r="E133" s="74">
        <v>34.279998999999997</v>
      </c>
      <c r="F133" s="74">
        <v>33.266300000000001</v>
      </c>
      <c r="G133" s="74">
        <v>45579800</v>
      </c>
    </row>
    <row r="134" spans="1:7" x14ac:dyDescent="0.25">
      <c r="A134" s="10">
        <v>42826</v>
      </c>
      <c r="B134" s="74">
        <v>34.220001000000003</v>
      </c>
      <c r="C134" s="74">
        <v>39.020000000000003</v>
      </c>
      <c r="D134" s="74">
        <v>33.970001000000003</v>
      </c>
      <c r="E134" s="74">
        <v>38.68</v>
      </c>
      <c r="F134" s="74">
        <v>38.284950000000002</v>
      </c>
      <c r="G134" s="74">
        <v>50236000</v>
      </c>
    </row>
    <row r="135" spans="1:7" x14ac:dyDescent="0.25">
      <c r="A135" s="10">
        <v>42856</v>
      </c>
      <c r="B135" s="74">
        <v>38.470001000000003</v>
      </c>
      <c r="C135" s="74">
        <v>42.52</v>
      </c>
      <c r="D135" s="74">
        <v>38.25</v>
      </c>
      <c r="E135" s="74">
        <v>42.369999</v>
      </c>
      <c r="F135" s="74">
        <v>41.937260000000002</v>
      </c>
      <c r="G135" s="74">
        <v>51453400</v>
      </c>
    </row>
    <row r="136" spans="1:7" x14ac:dyDescent="0.25">
      <c r="A136" s="10">
        <v>42887</v>
      </c>
      <c r="B136" s="74">
        <v>42.759998000000003</v>
      </c>
      <c r="C136" s="74">
        <v>44.560001</v>
      </c>
      <c r="D136" s="74">
        <v>42.099997999999999</v>
      </c>
      <c r="E136" s="74">
        <v>42.889999000000003</v>
      </c>
      <c r="F136" s="74">
        <v>42.451949999999997</v>
      </c>
      <c r="G136" s="74">
        <v>42141500</v>
      </c>
    </row>
    <row r="137" spans="1:7" x14ac:dyDescent="0.25">
      <c r="A137" s="10">
        <v>42917</v>
      </c>
      <c r="B137" s="74">
        <v>42.549999</v>
      </c>
      <c r="C137" s="74">
        <v>43.709999000000003</v>
      </c>
      <c r="D137" s="74">
        <v>41.029998999999997</v>
      </c>
      <c r="E137" s="74">
        <v>42.400002000000001</v>
      </c>
      <c r="F137" s="74">
        <v>41.966957000000001</v>
      </c>
      <c r="G137" s="74">
        <v>31371200</v>
      </c>
    </row>
    <row r="138" spans="1:7" x14ac:dyDescent="0.25">
      <c r="A138" s="10">
        <v>42948</v>
      </c>
      <c r="B138" s="74">
        <v>42.470001000000003</v>
      </c>
      <c r="C138" s="74">
        <v>47.77</v>
      </c>
      <c r="D138" s="74">
        <v>41.09</v>
      </c>
      <c r="E138" s="74">
        <v>47.619999</v>
      </c>
      <c r="F138" s="74">
        <v>47.13364</v>
      </c>
      <c r="G138" s="74">
        <v>39379800</v>
      </c>
    </row>
    <row r="139" spans="1:7" x14ac:dyDescent="0.25">
      <c r="A139" s="10">
        <v>42979</v>
      </c>
      <c r="B139" s="74">
        <v>47.610000999999997</v>
      </c>
      <c r="C139" s="74">
        <v>49.450001</v>
      </c>
      <c r="D139" s="74">
        <v>45.169998</v>
      </c>
      <c r="E139" s="74">
        <v>48.150002000000001</v>
      </c>
      <c r="F139" s="74">
        <v>48.150002000000001</v>
      </c>
      <c r="G139" s="74">
        <v>36396500</v>
      </c>
    </row>
    <row r="140" spans="1:7" x14ac:dyDescent="0.25">
      <c r="A140" s="10">
        <v>43009</v>
      </c>
      <c r="B140" s="74">
        <v>48.740001999999997</v>
      </c>
      <c r="C140" s="74">
        <v>50.950001</v>
      </c>
      <c r="D140" s="74">
        <v>47.349997999999999</v>
      </c>
      <c r="E140" s="74">
        <v>49.790000999999997</v>
      </c>
      <c r="F140" s="74">
        <v>49.790000999999997</v>
      </c>
      <c r="G140" s="74">
        <v>51972100</v>
      </c>
    </row>
    <row r="141" spans="1:7" x14ac:dyDescent="0.25">
      <c r="A141" s="10">
        <v>43040</v>
      </c>
      <c r="B141" s="74">
        <v>49.459999000000003</v>
      </c>
      <c r="C141" s="74">
        <v>52.32</v>
      </c>
      <c r="D141" s="74">
        <v>48.77</v>
      </c>
      <c r="E141" s="74">
        <v>51.77</v>
      </c>
      <c r="F141" s="74">
        <v>51.77</v>
      </c>
      <c r="G141" s="74">
        <v>32458900</v>
      </c>
    </row>
    <row r="142" spans="1:7" x14ac:dyDescent="0.25">
      <c r="A142" s="10">
        <v>43070</v>
      </c>
      <c r="B142" s="74">
        <v>52.040000999999997</v>
      </c>
      <c r="C142" s="74">
        <v>54.119999</v>
      </c>
      <c r="D142" s="74">
        <v>50.400002000000001</v>
      </c>
      <c r="E142" s="74">
        <v>53.669998</v>
      </c>
      <c r="F142" s="74">
        <v>53.669998</v>
      </c>
      <c r="G142" s="74">
        <v>23040100</v>
      </c>
    </row>
    <row r="143" spans="1:7" x14ac:dyDescent="0.25">
      <c r="A143" s="10">
        <v>43101</v>
      </c>
      <c r="B143" s="74">
        <v>54.490001999999997</v>
      </c>
      <c r="C143" s="74">
        <v>58.369999</v>
      </c>
      <c r="D143" s="74">
        <v>53.990001999999997</v>
      </c>
      <c r="E143" s="74">
        <v>55.5</v>
      </c>
      <c r="F143" s="74">
        <v>55.5</v>
      </c>
      <c r="G143" s="74">
        <v>21897200</v>
      </c>
    </row>
    <row r="144" spans="1:7" x14ac:dyDescent="0.25">
      <c r="A144" s="10">
        <v>43132</v>
      </c>
      <c r="B144" s="74">
        <v>52.16</v>
      </c>
      <c r="C144" s="74">
        <v>54.560001</v>
      </c>
      <c r="D144" s="74">
        <v>48.52</v>
      </c>
      <c r="E144" s="74">
        <v>54.52</v>
      </c>
      <c r="F144" s="74">
        <v>54.52</v>
      </c>
      <c r="G144" s="74">
        <v>38982700</v>
      </c>
    </row>
    <row r="145" spans="1:7" x14ac:dyDescent="0.25">
      <c r="A145" t="s">
        <v>21</v>
      </c>
    </row>
    <row r="146" spans="1:7" x14ac:dyDescent="0.25">
      <c r="A146" s="74" t="s">
        <v>102</v>
      </c>
      <c r="B146" s="74" t="s">
        <v>103</v>
      </c>
      <c r="C146" s="74" t="s">
        <v>104</v>
      </c>
      <c r="D146" s="74" t="s">
        <v>105</v>
      </c>
      <c r="E146" s="74" t="s">
        <v>101</v>
      </c>
      <c r="F146" s="74" t="s">
        <v>106</v>
      </c>
      <c r="G146" s="74" t="s">
        <v>107</v>
      </c>
    </row>
    <row r="147" spans="1:7" x14ac:dyDescent="0.25">
      <c r="A147" s="10">
        <v>40179</v>
      </c>
      <c r="B147" s="74">
        <v>20</v>
      </c>
      <c r="C147" s="74">
        <v>23.040001</v>
      </c>
      <c r="D147" s="74">
        <v>19.5</v>
      </c>
      <c r="E147" s="74">
        <v>19.600000000000001</v>
      </c>
      <c r="F147" s="74">
        <v>19.600000000000001</v>
      </c>
      <c r="G147" s="74">
        <v>2731400</v>
      </c>
    </row>
    <row r="148" spans="1:7" x14ac:dyDescent="0.25">
      <c r="A148" s="10">
        <v>40210</v>
      </c>
      <c r="B148" s="74">
        <v>20.700001</v>
      </c>
      <c r="C148" s="74">
        <v>20.76</v>
      </c>
      <c r="D148" s="74">
        <v>16.350000000000001</v>
      </c>
      <c r="E148" s="74">
        <v>19.5</v>
      </c>
      <c r="F148" s="74">
        <v>19.5</v>
      </c>
      <c r="G148" s="74">
        <v>24645700</v>
      </c>
    </row>
    <row r="149" spans="1:7" x14ac:dyDescent="0.25">
      <c r="A149" s="10">
        <v>40238</v>
      </c>
      <c r="B149" s="74">
        <v>19.629999000000002</v>
      </c>
      <c r="C149" s="74">
        <v>22.09</v>
      </c>
      <c r="D149" s="74">
        <v>18.620000999999998</v>
      </c>
      <c r="E149" s="74">
        <v>21.73</v>
      </c>
      <c r="F149" s="74">
        <v>21.73</v>
      </c>
      <c r="G149" s="74">
        <v>10506000</v>
      </c>
    </row>
    <row r="150" spans="1:7" x14ac:dyDescent="0.25">
      <c r="A150" s="10">
        <v>40269</v>
      </c>
      <c r="B150" s="74">
        <v>21.790001</v>
      </c>
      <c r="C150" s="74">
        <v>22.709999</v>
      </c>
      <c r="D150" s="74">
        <v>20.540001</v>
      </c>
      <c r="E150" s="74">
        <v>20.75</v>
      </c>
      <c r="F150" s="74">
        <v>20.75</v>
      </c>
      <c r="G150" s="74">
        <v>7888600</v>
      </c>
    </row>
    <row r="151" spans="1:7" x14ac:dyDescent="0.25">
      <c r="A151" s="10">
        <v>40299</v>
      </c>
      <c r="B151" s="74">
        <v>20.700001</v>
      </c>
      <c r="C151" s="74">
        <v>22.559999000000001</v>
      </c>
      <c r="D151" s="74">
        <v>18.700001</v>
      </c>
      <c r="E151" s="74">
        <v>21.07</v>
      </c>
      <c r="F151" s="74">
        <v>21.07</v>
      </c>
      <c r="G151" s="74">
        <v>7132000</v>
      </c>
    </row>
    <row r="152" spans="1:7" x14ac:dyDescent="0.25">
      <c r="A152" s="10">
        <v>40330</v>
      </c>
      <c r="B152" s="74">
        <v>21.040001</v>
      </c>
      <c r="C152" s="74">
        <v>21.99</v>
      </c>
      <c r="D152" s="74">
        <v>18.93</v>
      </c>
      <c r="E152" s="74">
        <v>19.670000000000002</v>
      </c>
      <c r="F152" s="74">
        <v>19.670000000000002</v>
      </c>
      <c r="G152" s="74">
        <v>4893500</v>
      </c>
    </row>
    <row r="153" spans="1:7" x14ac:dyDescent="0.25">
      <c r="A153" s="10">
        <v>40360</v>
      </c>
      <c r="B153" s="74">
        <v>19.73</v>
      </c>
      <c r="C153" s="74">
        <v>21.91</v>
      </c>
      <c r="D153" s="74">
        <v>18.389999</v>
      </c>
      <c r="E153" s="74">
        <v>19.239999999999998</v>
      </c>
      <c r="F153" s="74">
        <v>19.239999999999998</v>
      </c>
      <c r="G153" s="74">
        <v>11130700</v>
      </c>
    </row>
    <row r="154" spans="1:7" x14ac:dyDescent="0.25">
      <c r="A154" s="10">
        <v>40391</v>
      </c>
      <c r="B154" s="74">
        <v>19.389999</v>
      </c>
      <c r="C154" s="74">
        <v>21.09</v>
      </c>
      <c r="D154" s="74">
        <v>18.700001</v>
      </c>
      <c r="E154" s="74">
        <v>19.549999</v>
      </c>
      <c r="F154" s="74">
        <v>19.549999</v>
      </c>
      <c r="G154" s="74">
        <v>6121700</v>
      </c>
    </row>
    <row r="155" spans="1:7" x14ac:dyDescent="0.25">
      <c r="A155" s="10">
        <v>40422</v>
      </c>
      <c r="B155" s="74">
        <v>19.790001</v>
      </c>
      <c r="C155" s="74">
        <v>21.200001</v>
      </c>
      <c r="D155" s="74">
        <v>19.27</v>
      </c>
      <c r="E155" s="74">
        <v>21.09</v>
      </c>
      <c r="F155" s="74">
        <v>21.09</v>
      </c>
      <c r="G155" s="74">
        <v>4124000</v>
      </c>
    </row>
    <row r="156" spans="1:7" x14ac:dyDescent="0.25">
      <c r="A156" s="10">
        <v>40452</v>
      </c>
      <c r="B156" s="74">
        <v>21.1</v>
      </c>
      <c r="C156" s="74">
        <v>21.940000999999999</v>
      </c>
      <c r="D156" s="74">
        <v>20.52</v>
      </c>
      <c r="E156" s="74">
        <v>20.809999000000001</v>
      </c>
      <c r="F156" s="74">
        <v>20.809999000000001</v>
      </c>
      <c r="G156" s="74">
        <v>4172300</v>
      </c>
    </row>
    <row r="157" spans="1:7" x14ac:dyDescent="0.25">
      <c r="A157" s="10">
        <v>40483</v>
      </c>
      <c r="B157" s="74">
        <v>20.84</v>
      </c>
      <c r="C157" s="74">
        <v>23.440000999999999</v>
      </c>
      <c r="D157" s="74">
        <v>20.280000999999999</v>
      </c>
      <c r="E157" s="74">
        <v>21.940000999999999</v>
      </c>
      <c r="F157" s="74">
        <v>21.940000999999999</v>
      </c>
      <c r="G157" s="74">
        <v>5578500</v>
      </c>
    </row>
    <row r="158" spans="1:7" x14ac:dyDescent="0.25">
      <c r="A158" s="10">
        <v>40513</v>
      </c>
      <c r="B158" s="74">
        <v>22.360001</v>
      </c>
      <c r="C158" s="74">
        <v>25.860001</v>
      </c>
      <c r="D158" s="74">
        <v>22.35</v>
      </c>
      <c r="E158" s="74">
        <v>25.780000999999999</v>
      </c>
      <c r="F158" s="74">
        <v>25.780000999999999</v>
      </c>
      <c r="G158" s="74">
        <v>6159900</v>
      </c>
    </row>
    <row r="159" spans="1:7" x14ac:dyDescent="0.25">
      <c r="A159" s="10">
        <v>40544</v>
      </c>
      <c r="B159" s="74">
        <v>25.940000999999999</v>
      </c>
      <c r="C159" s="74">
        <v>26.07</v>
      </c>
      <c r="D159" s="74">
        <v>23.940000999999999</v>
      </c>
      <c r="E159" s="74">
        <v>25.219999000000001</v>
      </c>
      <c r="F159" s="74">
        <v>25.219999000000001</v>
      </c>
      <c r="G159" s="74">
        <v>4016900</v>
      </c>
    </row>
    <row r="160" spans="1:7" x14ac:dyDescent="0.25">
      <c r="A160" s="10">
        <v>40575</v>
      </c>
      <c r="B160" s="74">
        <v>25.4</v>
      </c>
      <c r="C160" s="74">
        <v>29.969999000000001</v>
      </c>
      <c r="D160" s="74">
        <v>25.049999</v>
      </c>
      <c r="E160" s="74">
        <v>28.49</v>
      </c>
      <c r="F160" s="74">
        <v>28.49</v>
      </c>
      <c r="G160" s="74">
        <v>5149700</v>
      </c>
    </row>
    <row r="161" spans="1:7" x14ac:dyDescent="0.25">
      <c r="A161" s="10">
        <v>40603</v>
      </c>
      <c r="B161" s="74">
        <v>28.73</v>
      </c>
      <c r="C161" s="74">
        <v>29.709999</v>
      </c>
      <c r="D161" s="74">
        <v>26.639999</v>
      </c>
      <c r="E161" s="74">
        <v>26.99</v>
      </c>
      <c r="F161" s="74">
        <v>26.99</v>
      </c>
      <c r="G161" s="74">
        <v>10105200</v>
      </c>
    </row>
    <row r="162" spans="1:7" x14ac:dyDescent="0.25">
      <c r="A162" s="10">
        <v>40634</v>
      </c>
      <c r="B162" s="74">
        <v>27.110001</v>
      </c>
      <c r="C162" s="74">
        <v>30.209999</v>
      </c>
      <c r="D162" s="74">
        <v>26.82</v>
      </c>
      <c r="E162" s="74">
        <v>27.35</v>
      </c>
      <c r="F162" s="74">
        <v>27.35</v>
      </c>
      <c r="G162" s="74">
        <v>6391400</v>
      </c>
    </row>
    <row r="163" spans="1:7" x14ac:dyDescent="0.25">
      <c r="A163" s="10">
        <v>40664</v>
      </c>
      <c r="B163" s="74">
        <v>27.34</v>
      </c>
      <c r="C163" s="74">
        <v>27.58</v>
      </c>
      <c r="D163" s="74">
        <v>25.75</v>
      </c>
      <c r="E163" s="74">
        <v>27.51</v>
      </c>
      <c r="F163" s="74">
        <v>27.51</v>
      </c>
      <c r="G163" s="74">
        <v>5303000</v>
      </c>
    </row>
    <row r="164" spans="1:7" x14ac:dyDescent="0.25">
      <c r="A164" s="10">
        <v>40695</v>
      </c>
      <c r="B164" s="74">
        <v>27.42</v>
      </c>
      <c r="C164" s="74">
        <v>27.99</v>
      </c>
      <c r="D164" s="74">
        <v>25.73</v>
      </c>
      <c r="E164" s="74">
        <v>27.530000999999999</v>
      </c>
      <c r="F164" s="74">
        <v>27.530000999999999</v>
      </c>
      <c r="G164" s="74">
        <v>5532100</v>
      </c>
    </row>
    <row r="165" spans="1:7" x14ac:dyDescent="0.25">
      <c r="A165" s="10">
        <v>40725</v>
      </c>
      <c r="B165" s="74">
        <v>27.389999</v>
      </c>
      <c r="C165" s="74">
        <v>27.969999000000001</v>
      </c>
      <c r="D165" s="74">
        <v>26.299999</v>
      </c>
      <c r="E165" s="74">
        <v>26.5</v>
      </c>
      <c r="F165" s="74">
        <v>26.5</v>
      </c>
      <c r="G165" s="74">
        <v>5893600</v>
      </c>
    </row>
    <row r="166" spans="1:7" x14ac:dyDescent="0.25">
      <c r="A166" s="10">
        <v>40756</v>
      </c>
      <c r="B166" s="74">
        <v>26.790001</v>
      </c>
      <c r="C166" s="74">
        <v>26.790001</v>
      </c>
      <c r="D166" s="74">
        <v>21.700001</v>
      </c>
      <c r="E166" s="74">
        <v>24.16</v>
      </c>
      <c r="F166" s="74">
        <v>24.16</v>
      </c>
      <c r="G166" s="74">
        <v>10715100</v>
      </c>
    </row>
    <row r="167" spans="1:7" x14ac:dyDescent="0.25">
      <c r="A167" s="10">
        <v>40787</v>
      </c>
      <c r="B167" s="74">
        <v>24.209999</v>
      </c>
      <c r="C167" s="74">
        <v>24.799999</v>
      </c>
      <c r="D167" s="74">
        <v>22.040001</v>
      </c>
      <c r="E167" s="74">
        <v>22.799999</v>
      </c>
      <c r="F167" s="74">
        <v>22.799999</v>
      </c>
      <c r="G167" s="74">
        <v>4986400</v>
      </c>
    </row>
    <row r="168" spans="1:7" x14ac:dyDescent="0.25">
      <c r="A168" s="10">
        <v>40817</v>
      </c>
      <c r="B168" s="74">
        <v>22.6</v>
      </c>
      <c r="C168" s="74">
        <v>27.280000999999999</v>
      </c>
      <c r="D168" s="74">
        <v>21.120000999999998</v>
      </c>
      <c r="E168" s="74">
        <v>26.43</v>
      </c>
      <c r="F168" s="74">
        <v>26.43</v>
      </c>
      <c r="G168" s="74">
        <v>7052300</v>
      </c>
    </row>
    <row r="169" spans="1:7" x14ac:dyDescent="0.25">
      <c r="A169" s="10">
        <v>40848</v>
      </c>
      <c r="B169" s="74">
        <v>25.879999000000002</v>
      </c>
      <c r="C169" s="74">
        <v>29.790001</v>
      </c>
      <c r="D169" s="74">
        <v>24.629999000000002</v>
      </c>
      <c r="E169" s="74">
        <v>29.120000999999998</v>
      </c>
      <c r="F169" s="74">
        <v>29.120000999999998</v>
      </c>
      <c r="G169" s="74">
        <v>8499400</v>
      </c>
    </row>
    <row r="170" spans="1:7" x14ac:dyDescent="0.25">
      <c r="A170" s="10">
        <v>40878</v>
      </c>
      <c r="B170" s="74">
        <v>29</v>
      </c>
      <c r="C170" s="74">
        <v>30.370000999999998</v>
      </c>
      <c r="D170" s="74">
        <v>28.290001</v>
      </c>
      <c r="E170" s="74">
        <v>28.639999</v>
      </c>
      <c r="F170" s="74">
        <v>28.639999</v>
      </c>
      <c r="G170" s="74">
        <v>5779900</v>
      </c>
    </row>
    <row r="171" spans="1:7" x14ac:dyDescent="0.25">
      <c r="A171" s="10">
        <v>40909</v>
      </c>
      <c r="B171" s="74">
        <v>28.879999000000002</v>
      </c>
      <c r="C171" s="74">
        <v>30</v>
      </c>
      <c r="D171" s="74">
        <v>27.950001</v>
      </c>
      <c r="E171" s="74">
        <v>28.690000999999999</v>
      </c>
      <c r="F171" s="74">
        <v>28.690000999999999</v>
      </c>
      <c r="G171" s="74">
        <v>3733000</v>
      </c>
    </row>
    <row r="172" spans="1:7" x14ac:dyDescent="0.25">
      <c r="A172" s="10">
        <v>40940</v>
      </c>
      <c r="B172" s="74">
        <v>28.780000999999999</v>
      </c>
      <c r="C172" s="74">
        <v>33.490001999999997</v>
      </c>
      <c r="D172" s="74">
        <v>28.74</v>
      </c>
      <c r="E172" s="74">
        <v>31.85</v>
      </c>
      <c r="F172" s="74">
        <v>31.85</v>
      </c>
      <c r="G172" s="74">
        <v>8674300</v>
      </c>
    </row>
    <row r="173" spans="1:7" x14ac:dyDescent="0.25">
      <c r="A173" s="10">
        <v>40969</v>
      </c>
      <c r="B173" s="74">
        <v>31.879999000000002</v>
      </c>
      <c r="C173" s="74">
        <v>34.650002000000001</v>
      </c>
      <c r="D173" s="74">
        <v>31.82</v>
      </c>
      <c r="E173" s="74">
        <v>34.200001</v>
      </c>
      <c r="F173" s="74">
        <v>34.200001</v>
      </c>
      <c r="G173" s="74">
        <v>8196000</v>
      </c>
    </row>
    <row r="174" spans="1:7" x14ac:dyDescent="0.25">
      <c r="A174" s="10">
        <v>41000</v>
      </c>
      <c r="B174" s="74">
        <v>34.049999</v>
      </c>
      <c r="C174" s="74">
        <v>36.18</v>
      </c>
      <c r="D174" s="74">
        <v>33.75</v>
      </c>
      <c r="E174" s="74">
        <v>35.970001000000003</v>
      </c>
      <c r="F174" s="74">
        <v>35.970001000000003</v>
      </c>
      <c r="G174" s="74">
        <v>6245400</v>
      </c>
    </row>
    <row r="175" spans="1:7" x14ac:dyDescent="0.25">
      <c r="A175" s="10">
        <v>41030</v>
      </c>
      <c r="B175" s="74">
        <v>35.919998</v>
      </c>
      <c r="C175" s="74">
        <v>38.900002000000001</v>
      </c>
      <c r="D175" s="74">
        <v>35.330002</v>
      </c>
      <c r="E175" s="74">
        <v>37.490001999999997</v>
      </c>
      <c r="F175" s="74">
        <v>37.490001999999997</v>
      </c>
      <c r="G175" s="74">
        <v>6678400</v>
      </c>
    </row>
    <row r="176" spans="1:7" x14ac:dyDescent="0.25">
      <c r="A176" s="10">
        <v>41061</v>
      </c>
      <c r="B176" s="74">
        <v>36.950001</v>
      </c>
      <c r="C176" s="74">
        <v>37.729999999999997</v>
      </c>
      <c r="D176" s="74">
        <v>34.950001</v>
      </c>
      <c r="E176" s="74">
        <v>37.439999</v>
      </c>
      <c r="F176" s="74">
        <v>37.439999</v>
      </c>
      <c r="G176" s="74">
        <v>4394000</v>
      </c>
    </row>
    <row r="177" spans="1:7" x14ac:dyDescent="0.25">
      <c r="A177" s="10">
        <v>41091</v>
      </c>
      <c r="B177" s="74">
        <v>37.389999000000003</v>
      </c>
      <c r="C177" s="74">
        <v>39.57</v>
      </c>
      <c r="D177" s="74">
        <v>34.360000999999997</v>
      </c>
      <c r="E177" s="74">
        <v>36.25</v>
      </c>
      <c r="F177" s="74">
        <v>36.25</v>
      </c>
      <c r="G177" s="74">
        <v>4025800</v>
      </c>
    </row>
    <row r="178" spans="1:7" x14ac:dyDescent="0.25">
      <c r="A178" s="10">
        <v>41122</v>
      </c>
      <c r="B178" s="74">
        <v>36.43</v>
      </c>
      <c r="C178" s="74">
        <v>44.75</v>
      </c>
      <c r="D178" s="74">
        <v>35.32</v>
      </c>
      <c r="E178" s="74">
        <v>42.209999000000003</v>
      </c>
      <c r="F178" s="74">
        <v>42.209999000000003</v>
      </c>
      <c r="G178" s="74">
        <v>5709300</v>
      </c>
    </row>
    <row r="179" spans="1:7" x14ac:dyDescent="0.25">
      <c r="A179" s="10">
        <v>41153</v>
      </c>
      <c r="B179" s="74">
        <v>42.23</v>
      </c>
      <c r="C179" s="74">
        <v>42.860000999999997</v>
      </c>
      <c r="D179" s="74">
        <v>39</v>
      </c>
      <c r="E179" s="74">
        <v>40.270000000000003</v>
      </c>
      <c r="F179" s="74">
        <v>40.270000000000003</v>
      </c>
      <c r="G179" s="74">
        <v>3777500</v>
      </c>
    </row>
    <row r="180" spans="1:7" x14ac:dyDescent="0.25">
      <c r="A180" s="10">
        <v>41183</v>
      </c>
      <c r="B180" s="74">
        <v>40.290000999999997</v>
      </c>
      <c r="C180" s="74">
        <v>41.75</v>
      </c>
      <c r="D180" s="74">
        <v>39.040000999999997</v>
      </c>
      <c r="E180" s="74">
        <v>41.16</v>
      </c>
      <c r="F180" s="74">
        <v>41.16</v>
      </c>
      <c r="G180" s="74">
        <v>4802400</v>
      </c>
    </row>
    <row r="181" spans="1:7" x14ac:dyDescent="0.25">
      <c r="A181" s="10">
        <v>41214</v>
      </c>
      <c r="B181" s="74">
        <v>41.389999000000003</v>
      </c>
      <c r="C181" s="74">
        <v>44.950001</v>
      </c>
      <c r="D181" s="74">
        <v>40.919998</v>
      </c>
      <c r="E181" s="74">
        <v>43.799999</v>
      </c>
      <c r="F181" s="74">
        <v>43.799999</v>
      </c>
      <c r="G181" s="74">
        <v>6822800</v>
      </c>
    </row>
    <row r="182" spans="1:7" x14ac:dyDescent="0.25">
      <c r="A182" s="10">
        <v>41244</v>
      </c>
      <c r="B182" s="74">
        <v>43.68</v>
      </c>
      <c r="C182" s="74">
        <v>45.990001999999997</v>
      </c>
      <c r="D182" s="74">
        <v>42.25</v>
      </c>
      <c r="E182" s="74">
        <v>44.349997999999999</v>
      </c>
      <c r="F182" s="74">
        <v>44.349997999999999</v>
      </c>
      <c r="G182" s="74">
        <v>5614600</v>
      </c>
    </row>
    <row r="183" spans="1:7" x14ac:dyDescent="0.25">
      <c r="A183" s="10">
        <v>41275</v>
      </c>
      <c r="B183" s="74">
        <v>44.790000999999997</v>
      </c>
      <c r="C183" s="74">
        <v>52.240001999999997</v>
      </c>
      <c r="D183" s="74">
        <v>44.709999000000003</v>
      </c>
      <c r="E183" s="74">
        <v>52.02</v>
      </c>
      <c r="F183" s="74">
        <v>52.02</v>
      </c>
      <c r="G183" s="74">
        <v>6328900</v>
      </c>
    </row>
    <row r="184" spans="1:7" x14ac:dyDescent="0.25">
      <c r="A184" s="10">
        <v>41306</v>
      </c>
      <c r="B184" s="74">
        <v>52.25</v>
      </c>
      <c r="C184" s="74">
        <v>57.130001</v>
      </c>
      <c r="D184" s="74">
        <v>51.75</v>
      </c>
      <c r="E184" s="74">
        <v>55.919998</v>
      </c>
      <c r="F184" s="74">
        <v>55.919998</v>
      </c>
      <c r="G184" s="74">
        <v>7526600</v>
      </c>
    </row>
    <row r="185" spans="1:7" x14ac:dyDescent="0.25">
      <c r="A185" s="10">
        <v>41334</v>
      </c>
      <c r="B185" s="74">
        <v>55.619999</v>
      </c>
      <c r="C185" s="74">
        <v>58.720001000000003</v>
      </c>
      <c r="D185" s="74">
        <v>54.630001</v>
      </c>
      <c r="E185" s="74">
        <v>57.599997999999999</v>
      </c>
      <c r="F185" s="74">
        <v>57.599997999999999</v>
      </c>
      <c r="G185" s="74">
        <v>7198300</v>
      </c>
    </row>
    <row r="186" spans="1:7" x14ac:dyDescent="0.25">
      <c r="A186" s="10">
        <v>41365</v>
      </c>
      <c r="B186" s="74">
        <v>57.720001000000003</v>
      </c>
      <c r="C186" s="74">
        <v>60.52</v>
      </c>
      <c r="D186" s="74">
        <v>54.66</v>
      </c>
      <c r="E186" s="74">
        <v>60.27</v>
      </c>
      <c r="F186" s="74">
        <v>60.27</v>
      </c>
      <c r="G186" s="74">
        <v>8186100</v>
      </c>
    </row>
    <row r="187" spans="1:7" x14ac:dyDescent="0.25">
      <c r="A187" s="10">
        <v>41395</v>
      </c>
      <c r="B187" s="74">
        <v>59.919998</v>
      </c>
      <c r="C187" s="74">
        <v>63.439999</v>
      </c>
      <c r="D187" s="74">
        <v>58.049999</v>
      </c>
      <c r="E187" s="74">
        <v>58.529998999999997</v>
      </c>
      <c r="F187" s="74">
        <v>58.529998999999997</v>
      </c>
      <c r="G187" s="74">
        <v>10041200</v>
      </c>
    </row>
    <row r="188" spans="1:7" x14ac:dyDescent="0.25">
      <c r="A188" s="10">
        <v>41426</v>
      </c>
      <c r="B188" s="74">
        <v>58.540000999999997</v>
      </c>
      <c r="C188" s="74">
        <v>61.5</v>
      </c>
      <c r="D188" s="74">
        <v>57.23</v>
      </c>
      <c r="E188" s="74">
        <v>59.25</v>
      </c>
      <c r="F188" s="74">
        <v>59.25</v>
      </c>
      <c r="G188" s="74">
        <v>7954200</v>
      </c>
    </row>
    <row r="189" spans="1:7" x14ac:dyDescent="0.25">
      <c r="A189" s="10">
        <v>41456</v>
      </c>
      <c r="B189" s="74">
        <v>59.48</v>
      </c>
      <c r="C189" s="74">
        <v>63</v>
      </c>
      <c r="D189" s="74">
        <v>58</v>
      </c>
      <c r="E189" s="74">
        <v>58.970001000000003</v>
      </c>
      <c r="F189" s="74">
        <v>58.970001000000003</v>
      </c>
      <c r="G189" s="74">
        <v>6161500</v>
      </c>
    </row>
    <row r="190" spans="1:7" x14ac:dyDescent="0.25">
      <c r="A190" s="10">
        <v>41487</v>
      </c>
      <c r="B190" s="74">
        <v>59.25</v>
      </c>
      <c r="C190" s="74">
        <v>61</v>
      </c>
      <c r="D190" s="74">
        <v>56.650002000000001</v>
      </c>
      <c r="E190" s="74">
        <v>58.200001</v>
      </c>
      <c r="F190" s="74">
        <v>58.200001</v>
      </c>
      <c r="G190" s="74">
        <v>8340300</v>
      </c>
    </row>
    <row r="191" spans="1:7" x14ac:dyDescent="0.25">
      <c r="A191" s="10">
        <v>41518</v>
      </c>
      <c r="B191" s="74">
        <v>60.619999</v>
      </c>
      <c r="C191" s="74">
        <v>60.619999</v>
      </c>
      <c r="D191" s="74">
        <v>54.279998999999997</v>
      </c>
      <c r="E191" s="74">
        <v>58.07</v>
      </c>
      <c r="F191" s="74">
        <v>58.07</v>
      </c>
      <c r="G191" s="74">
        <v>7843600</v>
      </c>
    </row>
    <row r="192" spans="1:7" x14ac:dyDescent="0.25">
      <c r="A192" s="10">
        <v>41548</v>
      </c>
      <c r="B192" s="74">
        <v>57.939999</v>
      </c>
      <c r="C192" s="74">
        <v>61.580002</v>
      </c>
      <c r="D192" s="74">
        <v>56.139999000000003</v>
      </c>
      <c r="E192" s="74">
        <v>60.52</v>
      </c>
      <c r="F192" s="74">
        <v>60.52</v>
      </c>
      <c r="G192" s="74">
        <v>8416800</v>
      </c>
    </row>
    <row r="193" spans="1:7" x14ac:dyDescent="0.25">
      <c r="A193" s="10">
        <v>41579</v>
      </c>
      <c r="B193" s="74">
        <v>61.400002000000001</v>
      </c>
      <c r="C193" s="74">
        <v>61.490001999999997</v>
      </c>
      <c r="D193" s="74">
        <v>55.02</v>
      </c>
      <c r="E193" s="74">
        <v>56.360000999999997</v>
      </c>
      <c r="F193" s="74">
        <v>56.360000999999997</v>
      </c>
      <c r="G193" s="74">
        <v>8165700</v>
      </c>
    </row>
    <row r="194" spans="1:7" x14ac:dyDescent="0.25">
      <c r="A194" s="10">
        <v>41609</v>
      </c>
      <c r="B194" s="74">
        <v>56.459999000000003</v>
      </c>
      <c r="C194" s="74">
        <v>57.959999000000003</v>
      </c>
      <c r="D194" s="74">
        <v>54</v>
      </c>
      <c r="E194" s="74">
        <v>57.580002</v>
      </c>
      <c r="F194" s="74">
        <v>57.580002</v>
      </c>
      <c r="G194" s="74">
        <v>9809900</v>
      </c>
    </row>
    <row r="195" spans="1:7" x14ac:dyDescent="0.25">
      <c r="A195" s="10">
        <v>41640</v>
      </c>
      <c r="B195" s="74">
        <v>57.52</v>
      </c>
      <c r="C195" s="74">
        <v>58.369999</v>
      </c>
      <c r="D195" s="74">
        <v>55.48</v>
      </c>
      <c r="E195" s="74">
        <v>58.029998999999997</v>
      </c>
      <c r="F195" s="74">
        <v>58.029998999999997</v>
      </c>
      <c r="G195" s="74">
        <v>8443000</v>
      </c>
    </row>
    <row r="196" spans="1:7" x14ac:dyDescent="0.25">
      <c r="A196" s="10">
        <v>41671</v>
      </c>
      <c r="B196" s="74">
        <v>57.889999000000003</v>
      </c>
      <c r="C196" s="74">
        <v>60.02</v>
      </c>
      <c r="D196" s="74">
        <v>56.25</v>
      </c>
      <c r="E196" s="74">
        <v>57.009998000000003</v>
      </c>
      <c r="F196" s="74">
        <v>57.009998000000003</v>
      </c>
      <c r="G196" s="74">
        <v>10030500</v>
      </c>
    </row>
    <row r="197" spans="1:7" x14ac:dyDescent="0.25">
      <c r="A197" s="10">
        <v>41699</v>
      </c>
      <c r="B197" s="74">
        <v>56.82</v>
      </c>
      <c r="C197" s="74">
        <v>60.490001999999997</v>
      </c>
      <c r="D197" s="74">
        <v>55.029998999999997</v>
      </c>
      <c r="E197" s="74">
        <v>56.779998999999997</v>
      </c>
      <c r="F197" s="74">
        <v>56.779998999999997</v>
      </c>
      <c r="G197" s="74">
        <v>14832200</v>
      </c>
    </row>
    <row r="198" spans="1:7" x14ac:dyDescent="0.25">
      <c r="A198" s="10">
        <v>41730</v>
      </c>
      <c r="B198" s="74">
        <v>56.959999000000003</v>
      </c>
      <c r="C198" s="74">
        <v>58.630001</v>
      </c>
      <c r="D198" s="74">
        <v>53.400002000000001</v>
      </c>
      <c r="E198" s="74">
        <v>54.599997999999999</v>
      </c>
      <c r="F198" s="74">
        <v>54.599997999999999</v>
      </c>
      <c r="G198" s="74">
        <v>13064800</v>
      </c>
    </row>
    <row r="199" spans="1:7" x14ac:dyDescent="0.25">
      <c r="A199" s="10">
        <v>41760</v>
      </c>
      <c r="B199" s="74">
        <v>54.619999</v>
      </c>
      <c r="C199" s="74">
        <v>56.349997999999999</v>
      </c>
      <c r="D199" s="74">
        <v>48.16</v>
      </c>
      <c r="E199" s="74">
        <v>54.849997999999999</v>
      </c>
      <c r="F199" s="74">
        <v>54.849997999999999</v>
      </c>
      <c r="G199" s="74">
        <v>20439900</v>
      </c>
    </row>
    <row r="200" spans="1:7" x14ac:dyDescent="0.25">
      <c r="A200" s="10">
        <v>41791</v>
      </c>
      <c r="B200" s="74">
        <v>55.540000999999997</v>
      </c>
      <c r="C200" s="74">
        <v>62.599997999999999</v>
      </c>
      <c r="D200" s="74">
        <v>54.669998</v>
      </c>
      <c r="E200" s="74">
        <v>62.450001</v>
      </c>
      <c r="F200" s="74">
        <v>62.450001</v>
      </c>
      <c r="G200" s="74">
        <v>17099000</v>
      </c>
    </row>
    <row r="201" spans="1:7" x14ac:dyDescent="0.25">
      <c r="A201" s="10">
        <v>41821</v>
      </c>
      <c r="B201" s="74">
        <v>62.349997999999999</v>
      </c>
      <c r="C201" s="74">
        <v>62.84</v>
      </c>
      <c r="D201" s="74">
        <v>59.119999</v>
      </c>
      <c r="E201" s="74">
        <v>59.34</v>
      </c>
      <c r="F201" s="74">
        <v>59.34</v>
      </c>
      <c r="G201" s="74">
        <v>12684800</v>
      </c>
    </row>
    <row r="202" spans="1:7" x14ac:dyDescent="0.25">
      <c r="A202" s="10">
        <v>41852</v>
      </c>
      <c r="B202" s="74">
        <v>59.279998999999997</v>
      </c>
      <c r="C202" s="74">
        <v>67.860000999999997</v>
      </c>
      <c r="D202" s="74">
        <v>59.040000999999997</v>
      </c>
      <c r="E202" s="74">
        <v>66.860000999999997</v>
      </c>
      <c r="F202" s="74">
        <v>66.860000999999997</v>
      </c>
      <c r="G202" s="74">
        <v>17197500</v>
      </c>
    </row>
    <row r="203" spans="1:7" x14ac:dyDescent="0.25">
      <c r="A203" s="10">
        <v>41883</v>
      </c>
      <c r="B203" s="74">
        <v>66.930000000000007</v>
      </c>
      <c r="C203" s="74">
        <v>67.410004000000001</v>
      </c>
      <c r="D203" s="74">
        <v>64.360000999999997</v>
      </c>
      <c r="E203" s="74">
        <v>66.120002999999997</v>
      </c>
      <c r="F203" s="74">
        <v>66.120002999999997</v>
      </c>
      <c r="G203" s="74">
        <v>14653500</v>
      </c>
    </row>
    <row r="204" spans="1:7" x14ac:dyDescent="0.25">
      <c r="A204" s="10">
        <v>41913</v>
      </c>
      <c r="B204" s="74">
        <v>66.019997000000004</v>
      </c>
      <c r="C204" s="74">
        <v>76.449996999999996</v>
      </c>
      <c r="D204" s="74">
        <v>58.560001</v>
      </c>
      <c r="E204" s="74">
        <v>75.760002</v>
      </c>
      <c r="F204" s="74">
        <v>75.760002</v>
      </c>
      <c r="G204" s="74">
        <v>21745500</v>
      </c>
    </row>
    <row r="205" spans="1:7" x14ac:dyDescent="0.25">
      <c r="A205" s="10">
        <v>41944</v>
      </c>
      <c r="B205" s="74">
        <v>76.360000999999997</v>
      </c>
      <c r="C205" s="74">
        <v>77.580001999999993</v>
      </c>
      <c r="D205" s="74">
        <v>71.309997999999993</v>
      </c>
      <c r="E205" s="74">
        <v>73.040001000000004</v>
      </c>
      <c r="F205" s="74">
        <v>73.040001000000004</v>
      </c>
      <c r="G205" s="74">
        <v>7811500</v>
      </c>
    </row>
    <row r="206" spans="1:7" x14ac:dyDescent="0.25">
      <c r="A206" s="10">
        <v>41974</v>
      </c>
      <c r="B206" s="74">
        <v>72.889999000000003</v>
      </c>
      <c r="C206" s="74">
        <v>76.389999000000003</v>
      </c>
      <c r="D206" s="74">
        <v>70.529999000000004</v>
      </c>
      <c r="E206" s="74">
        <v>75.260002</v>
      </c>
      <c r="F206" s="74">
        <v>75.260002</v>
      </c>
      <c r="G206" s="74">
        <v>9506000</v>
      </c>
    </row>
    <row r="207" spans="1:7" x14ac:dyDescent="0.25">
      <c r="A207" s="10">
        <v>42005</v>
      </c>
      <c r="B207" s="74">
        <v>75.720000999999996</v>
      </c>
      <c r="C207" s="74">
        <v>76.709998999999996</v>
      </c>
      <c r="D207" s="74">
        <v>71.730002999999996</v>
      </c>
      <c r="E207" s="74">
        <v>75.75</v>
      </c>
      <c r="F207" s="74">
        <v>75.75</v>
      </c>
      <c r="G207" s="74">
        <v>10580200</v>
      </c>
    </row>
    <row r="208" spans="1:7" x14ac:dyDescent="0.25">
      <c r="A208" s="10">
        <v>42036</v>
      </c>
      <c r="B208" s="74">
        <v>75.959998999999996</v>
      </c>
      <c r="C208" s="74">
        <v>79.660004000000001</v>
      </c>
      <c r="D208" s="74">
        <v>74.239998</v>
      </c>
      <c r="E208" s="74">
        <v>78.349997999999999</v>
      </c>
      <c r="F208" s="74">
        <v>78.349997999999999</v>
      </c>
      <c r="G208" s="74">
        <v>5773800</v>
      </c>
    </row>
    <row r="209" spans="1:7" x14ac:dyDescent="0.25">
      <c r="A209" s="10">
        <v>42064</v>
      </c>
      <c r="B209" s="74">
        <v>78.459998999999996</v>
      </c>
      <c r="C209" s="74">
        <v>87.269997000000004</v>
      </c>
      <c r="D209" s="74">
        <v>75.25</v>
      </c>
      <c r="E209" s="74">
        <v>84.650002000000001</v>
      </c>
      <c r="F209" s="74">
        <v>84.650002000000001</v>
      </c>
      <c r="G209" s="74">
        <v>19545200</v>
      </c>
    </row>
    <row r="210" spans="1:7" x14ac:dyDescent="0.25">
      <c r="A210" s="10">
        <v>42095</v>
      </c>
      <c r="B210" s="74">
        <v>84.830001999999993</v>
      </c>
      <c r="C210" s="74">
        <v>85.169998000000007</v>
      </c>
      <c r="D210" s="74">
        <v>80.160004000000001</v>
      </c>
      <c r="E210" s="74">
        <v>80.300003000000004</v>
      </c>
      <c r="F210" s="74">
        <v>80.300003000000004</v>
      </c>
      <c r="G210" s="74">
        <v>10986500</v>
      </c>
    </row>
    <row r="211" spans="1:7" x14ac:dyDescent="0.25">
      <c r="A211" s="10">
        <v>42125</v>
      </c>
      <c r="B211" s="74">
        <v>81.669998000000007</v>
      </c>
      <c r="C211" s="74">
        <v>87.160004000000001</v>
      </c>
      <c r="D211" s="74">
        <v>81.330001999999993</v>
      </c>
      <c r="E211" s="74">
        <v>85.43</v>
      </c>
      <c r="F211" s="74">
        <v>85.43</v>
      </c>
      <c r="G211" s="74">
        <v>10566800</v>
      </c>
    </row>
    <row r="212" spans="1:7" x14ac:dyDescent="0.25">
      <c r="A212" s="10">
        <v>42156</v>
      </c>
      <c r="B212" s="74">
        <v>85.870002999999997</v>
      </c>
      <c r="C212" s="74">
        <v>87.220000999999996</v>
      </c>
      <c r="D212" s="74">
        <v>82.25</v>
      </c>
      <c r="E212" s="74">
        <v>83.489998</v>
      </c>
      <c r="F212" s="74">
        <v>83.489998</v>
      </c>
      <c r="G212" s="74">
        <v>12685500</v>
      </c>
    </row>
    <row r="213" spans="1:7" x14ac:dyDescent="0.25">
      <c r="A213" s="10">
        <v>42186</v>
      </c>
      <c r="B213" s="74">
        <v>83.93</v>
      </c>
      <c r="C213" s="74">
        <v>84.529999000000004</v>
      </c>
      <c r="D213" s="74">
        <v>79.919998000000007</v>
      </c>
      <c r="E213" s="74">
        <v>83.400002000000001</v>
      </c>
      <c r="F213" s="74">
        <v>83.400002000000001</v>
      </c>
      <c r="G213" s="74">
        <v>6696100</v>
      </c>
    </row>
    <row r="214" spans="1:7" x14ac:dyDescent="0.25">
      <c r="A214" s="10">
        <v>42217</v>
      </c>
      <c r="B214" s="74">
        <v>83.400002000000001</v>
      </c>
      <c r="C214" s="74">
        <v>83.779999000000004</v>
      </c>
      <c r="D214" s="74">
        <v>63.5</v>
      </c>
      <c r="E214" s="74">
        <v>70.440002000000007</v>
      </c>
      <c r="F214" s="74">
        <v>70.440002000000007</v>
      </c>
      <c r="G214" s="74">
        <v>19599200</v>
      </c>
    </row>
    <row r="215" spans="1:7" x14ac:dyDescent="0.25">
      <c r="A215" s="10">
        <v>42248</v>
      </c>
      <c r="B215" s="74">
        <v>69.290001000000004</v>
      </c>
      <c r="C215" s="74">
        <v>180</v>
      </c>
      <c r="D215" s="74">
        <v>68.949996999999996</v>
      </c>
      <c r="E215" s="74">
        <v>151</v>
      </c>
      <c r="F215" s="74">
        <v>151</v>
      </c>
      <c r="G215" s="74">
        <v>5943200</v>
      </c>
    </row>
    <row r="216" spans="1:7" x14ac:dyDescent="0.25">
      <c r="A216" s="10">
        <v>42278</v>
      </c>
      <c r="B216" s="74">
        <v>154</v>
      </c>
      <c r="C216" s="74">
        <v>184.66999799999999</v>
      </c>
      <c r="D216" s="74">
        <v>149.03999300000001</v>
      </c>
      <c r="E216" s="74">
        <v>178.5</v>
      </c>
      <c r="F216" s="74">
        <v>178.5</v>
      </c>
      <c r="G216" s="74">
        <v>5869000</v>
      </c>
    </row>
    <row r="217" spans="1:7" x14ac:dyDescent="0.25">
      <c r="A217" s="10">
        <v>42309</v>
      </c>
      <c r="B217" s="74">
        <v>178.25</v>
      </c>
      <c r="C217" s="74">
        <v>180.550003</v>
      </c>
      <c r="D217" s="74">
        <v>160.86000100000001</v>
      </c>
      <c r="E217" s="74">
        <v>162.46000699999999</v>
      </c>
      <c r="F217" s="74">
        <v>162.46000699999999</v>
      </c>
      <c r="G217" s="74">
        <v>4596700</v>
      </c>
    </row>
    <row r="218" spans="1:7" x14ac:dyDescent="0.25">
      <c r="A218" s="10">
        <v>42339</v>
      </c>
      <c r="B218" s="74">
        <v>163</v>
      </c>
      <c r="C218" s="74">
        <v>168.16499300000001</v>
      </c>
      <c r="D218" s="74">
        <v>155.009995</v>
      </c>
      <c r="E218" s="74">
        <v>161.800003</v>
      </c>
      <c r="F218" s="74">
        <v>161.800003</v>
      </c>
      <c r="G218" s="74">
        <v>4366200</v>
      </c>
    </row>
    <row r="219" spans="1:7" x14ac:dyDescent="0.25">
      <c r="A219" s="10">
        <v>42370</v>
      </c>
      <c r="B219" s="74">
        <v>160.070007</v>
      </c>
      <c r="C219" s="74">
        <v>161.449997</v>
      </c>
      <c r="D219" s="74">
        <v>142.509995</v>
      </c>
      <c r="E219" s="74">
        <v>154.08000200000001</v>
      </c>
      <c r="F219" s="74">
        <v>154.08000200000001</v>
      </c>
      <c r="G219" s="74">
        <v>3652600</v>
      </c>
    </row>
    <row r="220" spans="1:7" x14ac:dyDescent="0.25">
      <c r="A220" s="10">
        <v>42401</v>
      </c>
      <c r="B220" s="74">
        <v>153.14999399999999</v>
      </c>
      <c r="C220" s="74">
        <v>157.570007</v>
      </c>
      <c r="D220" s="74">
        <v>139.10000600000001</v>
      </c>
      <c r="E220" s="74">
        <v>155</v>
      </c>
      <c r="F220" s="74">
        <v>155</v>
      </c>
      <c r="G220" s="74">
        <v>3684200</v>
      </c>
    </row>
    <row r="221" spans="1:7" x14ac:dyDescent="0.25">
      <c r="A221" s="10">
        <v>42430</v>
      </c>
      <c r="B221" s="74">
        <v>155.88000500000001</v>
      </c>
      <c r="C221" s="74">
        <v>170.009995</v>
      </c>
      <c r="D221" s="74">
        <v>155.19000199999999</v>
      </c>
      <c r="E221" s="74">
        <v>166.36000100000001</v>
      </c>
      <c r="F221" s="74">
        <v>166.36000100000001</v>
      </c>
      <c r="G221" s="74">
        <v>3344700</v>
      </c>
    </row>
    <row r="222" spans="1:7" x14ac:dyDescent="0.25">
      <c r="A222" s="10">
        <v>42461</v>
      </c>
      <c r="B222" s="74">
        <v>164.949997</v>
      </c>
      <c r="C222" s="74">
        <v>166.94000199999999</v>
      </c>
      <c r="D222" s="74">
        <v>156.009995</v>
      </c>
      <c r="E222" s="74">
        <v>156.979996</v>
      </c>
      <c r="F222" s="74">
        <v>156.979996</v>
      </c>
      <c r="G222" s="74">
        <v>2116400</v>
      </c>
    </row>
    <row r="223" spans="1:7" x14ac:dyDescent="0.25">
      <c r="A223" s="10">
        <v>42491</v>
      </c>
      <c r="B223" s="74">
        <v>158.050003</v>
      </c>
      <c r="C223" s="74">
        <v>168.71000699999999</v>
      </c>
      <c r="D223" s="74">
        <v>156.60000600000001</v>
      </c>
      <c r="E223" s="74">
        <v>167.529999</v>
      </c>
      <c r="F223" s="74">
        <v>167.529999</v>
      </c>
      <c r="G223" s="74">
        <v>2818300</v>
      </c>
    </row>
    <row r="224" spans="1:7" x14ac:dyDescent="0.25">
      <c r="A224" s="10">
        <v>42522</v>
      </c>
      <c r="B224" s="74">
        <v>166.91000399999999</v>
      </c>
      <c r="C224" s="74">
        <v>174.300003</v>
      </c>
      <c r="D224" s="74">
        <v>164.91999799999999</v>
      </c>
      <c r="E224" s="74">
        <v>172.509995</v>
      </c>
      <c r="F224" s="74">
        <v>172.509995</v>
      </c>
      <c r="G224" s="74">
        <v>3522800</v>
      </c>
    </row>
    <row r="225" spans="1:7" x14ac:dyDescent="0.25">
      <c r="A225" s="10">
        <v>42552</v>
      </c>
      <c r="B225" s="74">
        <v>171.970001</v>
      </c>
      <c r="C225" s="74">
        <v>183.729996</v>
      </c>
      <c r="D225" s="74">
        <v>169.33999600000001</v>
      </c>
      <c r="E225" s="74">
        <v>182.78999300000001</v>
      </c>
      <c r="F225" s="74">
        <v>182.78999300000001</v>
      </c>
      <c r="G225" s="74">
        <v>1858300</v>
      </c>
    </row>
    <row r="226" spans="1:7" x14ac:dyDescent="0.25">
      <c r="A226" s="10">
        <v>42583</v>
      </c>
      <c r="B226" s="74">
        <v>182.75</v>
      </c>
      <c r="C226" s="74">
        <v>188.800003</v>
      </c>
      <c r="D226" s="74">
        <v>176.55999800000001</v>
      </c>
      <c r="E226" s="74">
        <v>180.64999399999999</v>
      </c>
      <c r="F226" s="74">
        <v>180.64999399999999</v>
      </c>
      <c r="G226" s="74">
        <v>3170500</v>
      </c>
    </row>
    <row r="227" spans="1:7" x14ac:dyDescent="0.25">
      <c r="A227" s="10">
        <v>42614</v>
      </c>
      <c r="B227" s="74">
        <v>180.429993</v>
      </c>
      <c r="C227" s="74">
        <v>182.050003</v>
      </c>
      <c r="D227" s="74">
        <v>166.13000500000001</v>
      </c>
      <c r="E227" s="74">
        <v>169.41000399999999</v>
      </c>
      <c r="F227" s="74">
        <v>169.41000399999999</v>
      </c>
      <c r="G227" s="74">
        <v>2627700</v>
      </c>
    </row>
    <row r="228" spans="1:7" x14ac:dyDescent="0.25">
      <c r="A228" s="10">
        <v>42644</v>
      </c>
      <c r="B228" s="74">
        <v>169.39999399999999</v>
      </c>
      <c r="C228" s="74">
        <v>172.449997</v>
      </c>
      <c r="D228" s="74">
        <v>160.96099899999999</v>
      </c>
      <c r="E228" s="74">
        <v>165.490005</v>
      </c>
      <c r="F228" s="74">
        <v>165.490005</v>
      </c>
      <c r="G228" s="74">
        <v>2972300</v>
      </c>
    </row>
    <row r="229" spans="1:7" x14ac:dyDescent="0.25">
      <c r="A229" s="10">
        <v>42675</v>
      </c>
      <c r="B229" s="74">
        <v>164.800003</v>
      </c>
      <c r="C229" s="74">
        <v>176.229996</v>
      </c>
      <c r="D229" s="74">
        <v>161.020004</v>
      </c>
      <c r="E229" s="74">
        <v>173.63999899999999</v>
      </c>
      <c r="F229" s="74">
        <v>173.63999899999999</v>
      </c>
      <c r="G229" s="74">
        <v>3095400</v>
      </c>
    </row>
    <row r="230" spans="1:7" x14ac:dyDescent="0.25">
      <c r="A230" s="10">
        <v>42705</v>
      </c>
      <c r="B230" s="74">
        <v>174.570007</v>
      </c>
      <c r="C230" s="74">
        <v>178.28999300000001</v>
      </c>
      <c r="D230" s="74">
        <v>170.80999800000001</v>
      </c>
      <c r="E230" s="74">
        <v>171.509995</v>
      </c>
      <c r="F230" s="74">
        <v>171.509995</v>
      </c>
      <c r="G230" s="74">
        <v>1638500</v>
      </c>
    </row>
    <row r="231" spans="1:7" x14ac:dyDescent="0.25">
      <c r="A231" s="10">
        <v>42736</v>
      </c>
      <c r="B231" s="74">
        <v>172.46000699999999</v>
      </c>
      <c r="C231" s="74">
        <v>177.44000199999999</v>
      </c>
      <c r="D231" s="74">
        <v>166.86000100000001</v>
      </c>
      <c r="E231" s="74">
        <v>175.66999799999999</v>
      </c>
      <c r="F231" s="74">
        <v>175.66999799999999</v>
      </c>
      <c r="G231" s="74">
        <v>1631800</v>
      </c>
    </row>
    <row r="232" spans="1:7" x14ac:dyDescent="0.25">
      <c r="A232" s="10">
        <v>42767</v>
      </c>
      <c r="B232" s="74">
        <v>176.009995</v>
      </c>
      <c r="C232" s="74">
        <v>180.75</v>
      </c>
      <c r="D232" s="74">
        <v>169.86000100000001</v>
      </c>
      <c r="E232" s="74">
        <v>179.36000100000001</v>
      </c>
      <c r="F232" s="74">
        <v>179.36000100000001</v>
      </c>
      <c r="G232" s="74">
        <v>4327000</v>
      </c>
    </row>
    <row r="233" spans="1:7" x14ac:dyDescent="0.25">
      <c r="A233" s="10">
        <v>42795</v>
      </c>
      <c r="B233" s="74">
        <v>180.070007</v>
      </c>
      <c r="C233" s="74">
        <v>206.240005</v>
      </c>
      <c r="D233" s="74">
        <v>180.070007</v>
      </c>
      <c r="E233" s="74">
        <v>199.71000699999999</v>
      </c>
      <c r="F233" s="74">
        <v>199.71000699999999</v>
      </c>
      <c r="G233" s="74">
        <v>5947100</v>
      </c>
    </row>
    <row r="234" spans="1:7" x14ac:dyDescent="0.25">
      <c r="A234" s="10">
        <v>42826</v>
      </c>
      <c r="B234" s="74">
        <v>198.720001</v>
      </c>
      <c r="C234" s="74">
        <v>206.60000600000001</v>
      </c>
      <c r="D234" s="74">
        <v>195.83999600000001</v>
      </c>
      <c r="E234" s="74">
        <v>201.770004</v>
      </c>
      <c r="F234" s="74">
        <v>201.770004</v>
      </c>
      <c r="G234" s="74">
        <v>3672300</v>
      </c>
    </row>
    <row r="235" spans="1:7" x14ac:dyDescent="0.25">
      <c r="A235" s="10">
        <v>42856</v>
      </c>
      <c r="B235" s="74">
        <v>202.10000600000001</v>
      </c>
      <c r="C235" s="74">
        <v>205.695007</v>
      </c>
      <c r="D235" s="74">
        <v>193.449997</v>
      </c>
      <c r="E235" s="74">
        <v>195.41000399999999</v>
      </c>
      <c r="F235" s="74">
        <v>195.41000399999999</v>
      </c>
      <c r="G235" s="74">
        <v>2563600</v>
      </c>
    </row>
    <row r="236" spans="1:7" x14ac:dyDescent="0.25">
      <c r="A236" s="10">
        <v>42887</v>
      </c>
      <c r="B236" s="74">
        <v>195.509995</v>
      </c>
      <c r="C236" s="74">
        <v>202.10000600000001</v>
      </c>
      <c r="D236" s="74">
        <v>192.14999399999999</v>
      </c>
      <c r="E236" s="74">
        <v>196.89999399999999</v>
      </c>
      <c r="F236" s="74">
        <v>196.89999399999999</v>
      </c>
      <c r="G236" s="74">
        <v>2586200</v>
      </c>
    </row>
    <row r="237" spans="1:7" x14ac:dyDescent="0.25">
      <c r="A237" s="10">
        <v>42917</v>
      </c>
      <c r="B237" s="74">
        <v>197.470001</v>
      </c>
      <c r="C237" s="74">
        <v>223.05999800000001</v>
      </c>
      <c r="D237" s="74">
        <v>189.96000699999999</v>
      </c>
      <c r="E237" s="74">
        <v>219.720001</v>
      </c>
      <c r="F237" s="74">
        <v>219.720001</v>
      </c>
      <c r="G237" s="74">
        <v>3278400</v>
      </c>
    </row>
    <row r="238" spans="1:7" x14ac:dyDescent="0.25">
      <c r="A238" s="10">
        <v>42948</v>
      </c>
      <c r="B238" s="74">
        <v>220.85000600000001</v>
      </c>
      <c r="C238" s="74">
        <v>221.675003</v>
      </c>
      <c r="D238" s="74">
        <v>206.75</v>
      </c>
      <c r="E238" s="74">
        <v>212.509995</v>
      </c>
      <c r="F238" s="74">
        <v>212.509995</v>
      </c>
      <c r="G238" s="74">
        <v>3391900</v>
      </c>
    </row>
    <row r="239" spans="1:7" x14ac:dyDescent="0.25">
      <c r="A239" s="10">
        <v>42979</v>
      </c>
      <c r="B239" s="74">
        <v>213.009995</v>
      </c>
      <c r="C239" s="74">
        <v>226.949997</v>
      </c>
      <c r="D239" s="74">
        <v>207.949997</v>
      </c>
      <c r="E239" s="74">
        <v>214.10000600000001</v>
      </c>
      <c r="F239" s="74">
        <v>214.10000600000001</v>
      </c>
      <c r="G239" s="74">
        <v>3584300</v>
      </c>
    </row>
    <row r="240" spans="1:7" x14ac:dyDescent="0.25">
      <c r="A240" s="10">
        <v>43009</v>
      </c>
      <c r="B240" s="74">
        <v>213.46000699999999</v>
      </c>
      <c r="C240" s="74">
        <v>224.58000200000001</v>
      </c>
      <c r="D240" s="74">
        <v>207.979996</v>
      </c>
      <c r="E240" s="74">
        <v>222.69000199999999</v>
      </c>
      <c r="F240" s="74">
        <v>222.69000199999999</v>
      </c>
      <c r="G240" s="74">
        <v>3726800</v>
      </c>
    </row>
    <row r="241" spans="1:7" x14ac:dyDescent="0.25">
      <c r="A241" s="10">
        <v>43040</v>
      </c>
      <c r="B241" s="74">
        <v>223.41000399999999</v>
      </c>
      <c r="C241" s="74">
        <v>231.44000199999999</v>
      </c>
      <c r="D241" s="74">
        <v>211.865005</v>
      </c>
      <c r="E241" s="74">
        <v>219.070007</v>
      </c>
      <c r="F241" s="74">
        <v>219.070007</v>
      </c>
      <c r="G241" s="74">
        <v>7944900</v>
      </c>
    </row>
    <row r="242" spans="1:7" x14ac:dyDescent="0.25">
      <c r="A242" s="10">
        <v>43070</v>
      </c>
      <c r="B242" s="74">
        <v>217.13000500000001</v>
      </c>
      <c r="C242" s="74">
        <v>219.820007</v>
      </c>
      <c r="D242" s="74">
        <v>209.33999600000001</v>
      </c>
      <c r="E242" s="74">
        <v>210.85000600000001</v>
      </c>
      <c r="F242" s="74">
        <v>210.85000600000001</v>
      </c>
      <c r="G242" s="74">
        <v>3357100</v>
      </c>
    </row>
    <row r="243" spans="1:7" x14ac:dyDescent="0.25">
      <c r="A243" s="10">
        <v>43101</v>
      </c>
      <c r="B243" s="74">
        <v>211.779999</v>
      </c>
      <c r="C243" s="74">
        <v>217.28999300000001</v>
      </c>
      <c r="D243" s="74">
        <v>207.14999399999999</v>
      </c>
      <c r="E243" s="74">
        <v>215.83999600000001</v>
      </c>
      <c r="F243" s="74">
        <v>215.83999600000001</v>
      </c>
      <c r="G243" s="74">
        <v>3184000</v>
      </c>
    </row>
    <row r="244" spans="1:7" x14ac:dyDescent="0.25">
      <c r="A244" s="10">
        <v>43132</v>
      </c>
      <c r="B244" s="74">
        <v>214.39999399999999</v>
      </c>
      <c r="C244" s="74">
        <v>250.36000100000001</v>
      </c>
      <c r="D244" s="74">
        <v>205.220001</v>
      </c>
      <c r="E244" s="74">
        <v>246.779999</v>
      </c>
      <c r="F244" s="74">
        <v>246.779999</v>
      </c>
      <c r="G244" s="74">
        <v>5175200</v>
      </c>
    </row>
    <row r="245" spans="1:7" x14ac:dyDescent="0.25">
      <c r="A245" t="s">
        <v>113</v>
      </c>
    </row>
    <row r="246" spans="1:7" x14ac:dyDescent="0.25">
      <c r="A246" s="74" t="s">
        <v>114</v>
      </c>
      <c r="B246" s="74"/>
      <c r="C246" s="74"/>
      <c r="D246" s="74"/>
      <c r="E246" s="74"/>
      <c r="F246" s="74"/>
      <c r="G246" s="74"/>
    </row>
    <row r="247" spans="1:7" x14ac:dyDescent="0.25">
      <c r="A247" s="10" t="s">
        <v>24</v>
      </c>
      <c r="B247" s="74"/>
      <c r="C247" s="74"/>
      <c r="D247" s="74"/>
      <c r="E247" s="74"/>
      <c r="F247" s="74"/>
      <c r="G247" s="74"/>
    </row>
    <row r="248" spans="1:7" x14ac:dyDescent="0.25">
      <c r="A248" s="74" t="s">
        <v>102</v>
      </c>
      <c r="B248" s="74" t="s">
        <v>103</v>
      </c>
      <c r="C248" s="74" t="s">
        <v>104</v>
      </c>
      <c r="D248" s="74" t="s">
        <v>105</v>
      </c>
      <c r="E248" s="74" t="s">
        <v>101</v>
      </c>
      <c r="F248" s="74" t="s">
        <v>106</v>
      </c>
      <c r="G248" s="74" t="s">
        <v>107</v>
      </c>
    </row>
    <row r="249" spans="1:7" x14ac:dyDescent="0.25">
      <c r="A249" s="10">
        <v>40179</v>
      </c>
      <c r="B249" s="74">
        <v>57</v>
      </c>
      <c r="C249" s="74">
        <v>58.299999</v>
      </c>
      <c r="D249" s="74">
        <v>51.869999</v>
      </c>
      <c r="E249" s="74">
        <v>52.07</v>
      </c>
      <c r="F249" s="74">
        <v>44.715831999999999</v>
      </c>
      <c r="G249" s="74">
        <v>9707500</v>
      </c>
    </row>
    <row r="250" spans="1:7" x14ac:dyDescent="0.25">
      <c r="A250" s="10">
        <v>40210</v>
      </c>
      <c r="B250" s="74">
        <v>52.310001</v>
      </c>
      <c r="C250" s="74">
        <v>53.810001</v>
      </c>
      <c r="D250" s="74">
        <v>49.25</v>
      </c>
      <c r="E250" s="74">
        <v>52.700001</v>
      </c>
      <c r="F250" s="74">
        <v>45.256847</v>
      </c>
      <c r="G250" s="74">
        <v>5707900</v>
      </c>
    </row>
    <row r="251" spans="1:7" x14ac:dyDescent="0.25">
      <c r="A251" s="10">
        <v>40238</v>
      </c>
      <c r="B251" s="74">
        <v>53.290000999999997</v>
      </c>
      <c r="C251" s="74">
        <v>57.240001999999997</v>
      </c>
      <c r="D251" s="74">
        <v>53.290000999999997</v>
      </c>
      <c r="E251" s="74">
        <v>56.720001000000003</v>
      </c>
      <c r="F251" s="74">
        <v>48.709071999999999</v>
      </c>
      <c r="G251" s="74">
        <v>4344400</v>
      </c>
    </row>
    <row r="252" spans="1:7" x14ac:dyDescent="0.25">
      <c r="A252" s="10">
        <v>40269</v>
      </c>
      <c r="B252" s="74">
        <v>57.799999</v>
      </c>
      <c r="C252" s="74">
        <v>59.459999000000003</v>
      </c>
      <c r="D252" s="74">
        <v>56.41</v>
      </c>
      <c r="E252" s="74">
        <v>56.950001</v>
      </c>
      <c r="F252" s="74">
        <v>48.906590000000001</v>
      </c>
      <c r="G252" s="74">
        <v>7468400</v>
      </c>
    </row>
    <row r="253" spans="1:7" x14ac:dyDescent="0.25">
      <c r="A253" s="10">
        <v>40299</v>
      </c>
      <c r="B253" s="74">
        <v>56.790000999999997</v>
      </c>
      <c r="C253" s="74">
        <v>57.439999</v>
      </c>
      <c r="D253" s="74">
        <v>22</v>
      </c>
      <c r="E253" s="74">
        <v>52.27</v>
      </c>
      <c r="F253" s="74">
        <v>44.887585000000001</v>
      </c>
      <c r="G253" s="74">
        <v>13247600</v>
      </c>
    </row>
    <row r="254" spans="1:7" x14ac:dyDescent="0.25">
      <c r="A254" s="10">
        <v>40330</v>
      </c>
      <c r="B254" s="74">
        <v>51</v>
      </c>
      <c r="C254" s="74">
        <v>56.240001999999997</v>
      </c>
      <c r="D254" s="74">
        <v>50.470001000000003</v>
      </c>
      <c r="E254" s="74">
        <v>52.080002</v>
      </c>
      <c r="F254" s="74">
        <v>44.724415</v>
      </c>
      <c r="G254" s="74">
        <v>18950600</v>
      </c>
    </row>
    <row r="255" spans="1:7" x14ac:dyDescent="0.25">
      <c r="A255" s="10">
        <v>40360</v>
      </c>
      <c r="B255" s="74">
        <v>52.029998999999997</v>
      </c>
      <c r="C255" s="74">
        <v>56.650002000000001</v>
      </c>
      <c r="D255" s="74">
        <v>51.299999</v>
      </c>
      <c r="E255" s="74">
        <v>56.169998</v>
      </c>
      <c r="F255" s="74">
        <v>48.551563000000002</v>
      </c>
      <c r="G255" s="74">
        <v>11586900</v>
      </c>
    </row>
    <row r="256" spans="1:7" x14ac:dyDescent="0.25">
      <c r="A256" s="10">
        <v>40391</v>
      </c>
      <c r="B256" s="74">
        <v>57.240001999999997</v>
      </c>
      <c r="C256" s="74">
        <v>57.59</v>
      </c>
      <c r="D256" s="74">
        <v>53.799999</v>
      </c>
      <c r="E256" s="74">
        <v>54.43</v>
      </c>
      <c r="F256" s="74">
        <v>47.047569000000003</v>
      </c>
      <c r="G256" s="74">
        <v>12118900</v>
      </c>
    </row>
    <row r="257" spans="1:7" x14ac:dyDescent="0.25">
      <c r="A257" s="10">
        <v>40422</v>
      </c>
      <c r="B257" s="74">
        <v>55.23</v>
      </c>
      <c r="C257" s="74">
        <v>60.869999</v>
      </c>
      <c r="D257" s="74">
        <v>55.23</v>
      </c>
      <c r="E257" s="74">
        <v>60.509998000000003</v>
      </c>
      <c r="F257" s="74">
        <v>52.302917000000001</v>
      </c>
      <c r="G257" s="74">
        <v>9308500</v>
      </c>
    </row>
    <row r="258" spans="1:7" x14ac:dyDescent="0.25">
      <c r="A258" s="10">
        <v>40452</v>
      </c>
      <c r="B258" s="74">
        <v>61.119999</v>
      </c>
      <c r="C258" s="74">
        <v>63.57</v>
      </c>
      <c r="D258" s="74">
        <v>61.029998999999997</v>
      </c>
      <c r="E258" s="74">
        <v>62.290000999999997</v>
      </c>
      <c r="F258" s="74">
        <v>53.841503000000003</v>
      </c>
      <c r="G258" s="74">
        <v>12629100</v>
      </c>
    </row>
    <row r="259" spans="1:7" x14ac:dyDescent="0.25">
      <c r="A259" s="10">
        <v>40483</v>
      </c>
      <c r="B259" s="74">
        <v>62.919998</v>
      </c>
      <c r="C259" s="74">
        <v>65.800003000000004</v>
      </c>
      <c r="D259" s="74">
        <v>60.52</v>
      </c>
      <c r="E259" s="74">
        <v>60.880001</v>
      </c>
      <c r="F259" s="74">
        <v>52.622745999999999</v>
      </c>
      <c r="G259" s="74">
        <v>13348900</v>
      </c>
    </row>
    <row r="260" spans="1:7" x14ac:dyDescent="0.25">
      <c r="A260" s="10">
        <v>40513</v>
      </c>
      <c r="B260" s="74">
        <v>62.290000999999997</v>
      </c>
      <c r="C260" s="74">
        <v>64.190002000000007</v>
      </c>
      <c r="D260" s="74">
        <v>62.150002000000001</v>
      </c>
      <c r="E260" s="74">
        <v>63.700001</v>
      </c>
      <c r="F260" s="74">
        <v>55.060260999999997</v>
      </c>
      <c r="G260" s="74">
        <v>11607900</v>
      </c>
    </row>
    <row r="261" spans="1:7" x14ac:dyDescent="0.25">
      <c r="A261" s="10">
        <v>40544</v>
      </c>
      <c r="B261" s="74">
        <v>64.599997999999999</v>
      </c>
      <c r="C261" s="74">
        <v>65.190002000000007</v>
      </c>
      <c r="D261" s="74">
        <v>61.009998000000003</v>
      </c>
      <c r="E261" s="74">
        <v>61.540000999999997</v>
      </c>
      <c r="F261" s="74">
        <v>53.715260000000001</v>
      </c>
      <c r="G261" s="74">
        <v>16615800</v>
      </c>
    </row>
    <row r="262" spans="1:7" x14ac:dyDescent="0.25">
      <c r="A262" s="10">
        <v>40575</v>
      </c>
      <c r="B262" s="74">
        <v>61.98</v>
      </c>
      <c r="C262" s="74">
        <v>62.82</v>
      </c>
      <c r="D262" s="74">
        <v>58.799999</v>
      </c>
      <c r="E262" s="74">
        <v>60.130001</v>
      </c>
      <c r="F262" s="74">
        <v>52.484546999999999</v>
      </c>
      <c r="G262" s="74">
        <v>18647500</v>
      </c>
    </row>
    <row r="263" spans="1:7" x14ac:dyDescent="0.25">
      <c r="A263" s="10">
        <v>40603</v>
      </c>
      <c r="B263" s="74">
        <v>60.689999</v>
      </c>
      <c r="C263" s="74">
        <v>63.279998999999997</v>
      </c>
      <c r="D263" s="74">
        <v>58.290000999999997</v>
      </c>
      <c r="E263" s="74">
        <v>62.98</v>
      </c>
      <c r="F263" s="74">
        <v>54.972163999999999</v>
      </c>
      <c r="G263" s="74">
        <v>8261200</v>
      </c>
    </row>
    <row r="264" spans="1:7" x14ac:dyDescent="0.25">
      <c r="A264" s="10">
        <v>40634</v>
      </c>
      <c r="B264" s="74">
        <v>63.5</v>
      </c>
      <c r="C264" s="74">
        <v>65.209998999999996</v>
      </c>
      <c r="D264" s="74">
        <v>62.290000999999997</v>
      </c>
      <c r="E264" s="74">
        <v>64.839995999999999</v>
      </c>
      <c r="F264" s="74">
        <v>56.595672999999998</v>
      </c>
      <c r="G264" s="74">
        <v>12911800</v>
      </c>
    </row>
    <row r="265" spans="1:7" x14ac:dyDescent="0.25">
      <c r="A265" s="10">
        <v>40664</v>
      </c>
      <c r="B265" s="74">
        <v>65</v>
      </c>
      <c r="C265" s="74">
        <v>65.309997999999993</v>
      </c>
      <c r="D265" s="74">
        <v>60.93</v>
      </c>
      <c r="E265" s="74">
        <v>63.889999000000003</v>
      </c>
      <c r="F265" s="74">
        <v>55.766463999999999</v>
      </c>
      <c r="G265" s="74">
        <v>10403500</v>
      </c>
    </row>
    <row r="266" spans="1:7" x14ac:dyDescent="0.25">
      <c r="A266" s="10">
        <v>40695</v>
      </c>
      <c r="B266" s="74">
        <v>63.91</v>
      </c>
      <c r="C266" s="74">
        <v>63.91</v>
      </c>
      <c r="D266" s="74">
        <v>58.869999</v>
      </c>
      <c r="E266" s="74">
        <v>62.009998000000003</v>
      </c>
      <c r="F266" s="74">
        <v>54.125500000000002</v>
      </c>
      <c r="G266" s="74">
        <v>8473600</v>
      </c>
    </row>
    <row r="267" spans="1:7" x14ac:dyDescent="0.25">
      <c r="A267" s="10">
        <v>40725</v>
      </c>
      <c r="B267" s="74">
        <v>61.91</v>
      </c>
      <c r="C267" s="74">
        <v>63.48</v>
      </c>
      <c r="D267" s="74">
        <v>60.580002</v>
      </c>
      <c r="E267" s="74">
        <v>62.32</v>
      </c>
      <c r="F267" s="74">
        <v>54.993445999999999</v>
      </c>
      <c r="G267" s="74">
        <v>6753100</v>
      </c>
    </row>
    <row r="268" spans="1:7" x14ac:dyDescent="0.25">
      <c r="A268" s="10">
        <v>40756</v>
      </c>
      <c r="B268" s="74">
        <v>63.150002000000001</v>
      </c>
      <c r="C268" s="74">
        <v>63.150002000000001</v>
      </c>
      <c r="D268" s="74">
        <v>52.119999</v>
      </c>
      <c r="E268" s="74">
        <v>56.16</v>
      </c>
      <c r="F268" s="74">
        <v>49.557639999999999</v>
      </c>
      <c r="G268" s="74">
        <v>11503800</v>
      </c>
    </row>
    <row r="269" spans="1:7" x14ac:dyDescent="0.25">
      <c r="A269" s="10">
        <v>40787</v>
      </c>
      <c r="B269" s="74">
        <v>56.360000999999997</v>
      </c>
      <c r="C269" s="74">
        <v>56.73</v>
      </c>
      <c r="D269" s="74">
        <v>46.380001</v>
      </c>
      <c r="E269" s="74">
        <v>46.639999000000003</v>
      </c>
      <c r="F269" s="74">
        <v>41.156841</v>
      </c>
      <c r="G269" s="74">
        <v>12075900</v>
      </c>
    </row>
    <row r="270" spans="1:7" x14ac:dyDescent="0.25">
      <c r="A270" s="10">
        <v>40817</v>
      </c>
      <c r="B270" s="74">
        <v>46.220001000000003</v>
      </c>
      <c r="C270" s="74">
        <v>56.630001</v>
      </c>
      <c r="D270" s="74">
        <v>44.27</v>
      </c>
      <c r="E270" s="74">
        <v>53.560001</v>
      </c>
      <c r="F270" s="74">
        <v>47.263306</v>
      </c>
      <c r="G270" s="74">
        <v>20465400</v>
      </c>
    </row>
    <row r="271" spans="1:7" x14ac:dyDescent="0.25">
      <c r="A271" s="10">
        <v>40848</v>
      </c>
      <c r="B271" s="74">
        <v>52.310001</v>
      </c>
      <c r="C271" s="74">
        <v>55.099997999999999</v>
      </c>
      <c r="D271" s="74">
        <v>48.060001</v>
      </c>
      <c r="E271" s="74">
        <v>52.470001000000003</v>
      </c>
      <c r="F271" s="74">
        <v>46.301448999999998</v>
      </c>
      <c r="G271" s="74">
        <v>7675800</v>
      </c>
    </row>
    <row r="272" spans="1:7" x14ac:dyDescent="0.25">
      <c r="A272" s="10">
        <v>40878</v>
      </c>
      <c r="B272" s="74">
        <v>52.34</v>
      </c>
      <c r="C272" s="74">
        <v>53.189999</v>
      </c>
      <c r="D272" s="74">
        <v>48.220001000000003</v>
      </c>
      <c r="E272" s="74">
        <v>49.900002000000001</v>
      </c>
      <c r="F272" s="74">
        <v>44.033588000000002</v>
      </c>
      <c r="G272" s="74">
        <v>15168500</v>
      </c>
    </row>
    <row r="273" spans="1:7" x14ac:dyDescent="0.25">
      <c r="A273" s="10">
        <v>40909</v>
      </c>
      <c r="B273" s="74">
        <v>50.84</v>
      </c>
      <c r="C273" s="74">
        <v>56.009998000000003</v>
      </c>
      <c r="D273" s="74">
        <v>50.25</v>
      </c>
      <c r="E273" s="74">
        <v>55.080002</v>
      </c>
      <c r="F273" s="74">
        <v>49.000045999999998</v>
      </c>
      <c r="G273" s="74">
        <v>8473200</v>
      </c>
    </row>
    <row r="274" spans="1:7" x14ac:dyDescent="0.25">
      <c r="A274" s="10">
        <v>40940</v>
      </c>
      <c r="B274" s="74">
        <v>55.810001</v>
      </c>
      <c r="C274" s="74">
        <v>58.669998</v>
      </c>
      <c r="D274" s="74">
        <v>55.759998000000003</v>
      </c>
      <c r="E274" s="74">
        <v>58.130001</v>
      </c>
      <c r="F274" s="74">
        <v>51.713379000000003</v>
      </c>
      <c r="G274" s="74">
        <v>7968200</v>
      </c>
    </row>
    <row r="275" spans="1:7" x14ac:dyDescent="0.25">
      <c r="A275" s="10">
        <v>40969</v>
      </c>
      <c r="B275" s="74">
        <v>58.080002</v>
      </c>
      <c r="C275" s="74">
        <v>58.610000999999997</v>
      </c>
      <c r="D275" s="74">
        <v>55.23</v>
      </c>
      <c r="E275" s="74">
        <v>56.439999</v>
      </c>
      <c r="F275" s="74">
        <v>50.209915000000002</v>
      </c>
      <c r="G275" s="74">
        <v>18225400</v>
      </c>
    </row>
    <row r="276" spans="1:7" x14ac:dyDescent="0.25">
      <c r="A276" s="10">
        <v>41000</v>
      </c>
      <c r="B276" s="74">
        <v>56.459999000000003</v>
      </c>
      <c r="C276" s="74">
        <v>57.400002000000001</v>
      </c>
      <c r="D276" s="74">
        <v>54.540000999999997</v>
      </c>
      <c r="E276" s="74">
        <v>56.200001</v>
      </c>
      <c r="F276" s="74">
        <v>49.996414000000001</v>
      </c>
      <c r="G276" s="74">
        <v>13241600</v>
      </c>
    </row>
    <row r="277" spans="1:7" x14ac:dyDescent="0.25">
      <c r="A277" s="10">
        <v>41030</v>
      </c>
      <c r="B277" s="74">
        <v>56.279998999999997</v>
      </c>
      <c r="C277" s="74">
        <v>56.889999000000003</v>
      </c>
      <c r="D277" s="74">
        <v>49.75</v>
      </c>
      <c r="E277" s="74">
        <v>50.709999000000003</v>
      </c>
      <c r="F277" s="74">
        <v>45.112423</v>
      </c>
      <c r="G277" s="74">
        <v>22655900</v>
      </c>
    </row>
    <row r="278" spans="1:7" x14ac:dyDescent="0.25">
      <c r="A278" s="10">
        <v>41061</v>
      </c>
      <c r="B278" s="74">
        <v>49.740001999999997</v>
      </c>
      <c r="C278" s="74">
        <v>53.529998999999997</v>
      </c>
      <c r="D278" s="74">
        <v>49.07</v>
      </c>
      <c r="E278" s="74">
        <v>52.610000999999997</v>
      </c>
      <c r="F278" s="74">
        <v>46.802695999999997</v>
      </c>
      <c r="G278" s="74">
        <v>13434800</v>
      </c>
    </row>
    <row r="279" spans="1:7" x14ac:dyDescent="0.25">
      <c r="A279" s="10">
        <v>41091</v>
      </c>
      <c r="B279" s="74">
        <v>52.509998000000003</v>
      </c>
      <c r="C279" s="74">
        <v>53.650002000000001</v>
      </c>
      <c r="D279" s="74">
        <v>50.259998000000003</v>
      </c>
      <c r="E279" s="74">
        <v>52.98</v>
      </c>
      <c r="F279" s="74">
        <v>47.585987000000003</v>
      </c>
      <c r="G279" s="74">
        <v>5730200</v>
      </c>
    </row>
    <row r="280" spans="1:7" x14ac:dyDescent="0.25">
      <c r="A280" s="10">
        <v>41122</v>
      </c>
      <c r="B280" s="74">
        <v>53.639999000000003</v>
      </c>
      <c r="C280" s="74">
        <v>54.720001000000003</v>
      </c>
      <c r="D280" s="74">
        <v>52.150002000000001</v>
      </c>
      <c r="E280" s="74">
        <v>53.099997999999999</v>
      </c>
      <c r="F280" s="74">
        <v>47.693770999999998</v>
      </c>
      <c r="G280" s="74">
        <v>5241000</v>
      </c>
    </row>
    <row r="281" spans="1:7" x14ac:dyDescent="0.25">
      <c r="A281" s="10">
        <v>41153</v>
      </c>
      <c r="B281" s="74">
        <v>52.860000999999997</v>
      </c>
      <c r="C281" s="74">
        <v>57.369999</v>
      </c>
      <c r="D281" s="74">
        <v>52.200001</v>
      </c>
      <c r="E281" s="74">
        <v>56.259998000000003</v>
      </c>
      <c r="F281" s="74">
        <v>50.532043000000002</v>
      </c>
      <c r="G281" s="74">
        <v>4377100</v>
      </c>
    </row>
    <row r="282" spans="1:7" x14ac:dyDescent="0.25">
      <c r="A282" s="10">
        <v>41183</v>
      </c>
      <c r="B282" s="74">
        <v>56.580002</v>
      </c>
      <c r="C282" s="74">
        <v>57.709999000000003</v>
      </c>
      <c r="D282" s="74">
        <v>55.599997999999999</v>
      </c>
      <c r="E282" s="74">
        <v>56.299999</v>
      </c>
      <c r="F282" s="74">
        <v>50.567965999999998</v>
      </c>
      <c r="G282" s="74">
        <v>6208700</v>
      </c>
    </row>
    <row r="283" spans="1:7" x14ac:dyDescent="0.25">
      <c r="A283" s="10">
        <v>41214</v>
      </c>
      <c r="B283" s="74">
        <v>57</v>
      </c>
      <c r="C283" s="74">
        <v>58.360000999999997</v>
      </c>
      <c r="D283" s="74">
        <v>55.110000999999997</v>
      </c>
      <c r="E283" s="74">
        <v>58.200001</v>
      </c>
      <c r="F283" s="74">
        <v>52.274532000000001</v>
      </c>
      <c r="G283" s="74">
        <v>4813200</v>
      </c>
    </row>
    <row r="284" spans="1:7" x14ac:dyDescent="0.25">
      <c r="A284" s="10">
        <v>41244</v>
      </c>
      <c r="B284" s="74">
        <v>58.16</v>
      </c>
      <c r="C284" s="74">
        <v>60.52</v>
      </c>
      <c r="D284" s="74">
        <v>57.91</v>
      </c>
      <c r="E284" s="74">
        <v>60.52</v>
      </c>
      <c r="F284" s="74">
        <v>54.358325999999998</v>
      </c>
      <c r="G284" s="74">
        <v>9976000</v>
      </c>
    </row>
    <row r="285" spans="1:7" x14ac:dyDescent="0.25">
      <c r="A285" s="10">
        <v>41275</v>
      </c>
      <c r="B285" s="74">
        <v>61.439999</v>
      </c>
      <c r="C285" s="74">
        <v>61.939999</v>
      </c>
      <c r="D285" s="74">
        <v>59.75</v>
      </c>
      <c r="E285" s="74">
        <v>60.470001000000003</v>
      </c>
      <c r="F285" s="74">
        <v>54.809097000000001</v>
      </c>
      <c r="G285" s="74">
        <v>13132900</v>
      </c>
    </row>
    <row r="286" spans="1:7" x14ac:dyDescent="0.25">
      <c r="A286" s="10">
        <v>41306</v>
      </c>
      <c r="B286" s="74">
        <v>60.740001999999997</v>
      </c>
      <c r="C286" s="74">
        <v>61.049999</v>
      </c>
      <c r="D286" s="74">
        <v>59.110000999999997</v>
      </c>
      <c r="E286" s="74">
        <v>60.119999</v>
      </c>
      <c r="F286" s="74">
        <v>54.491863000000002</v>
      </c>
      <c r="G286" s="74">
        <v>12422100</v>
      </c>
    </row>
    <row r="287" spans="1:7" x14ac:dyDescent="0.25">
      <c r="A287" s="10">
        <v>41334</v>
      </c>
      <c r="B287" s="74">
        <v>59.880001</v>
      </c>
      <c r="C287" s="74">
        <v>60.779998999999997</v>
      </c>
      <c r="D287" s="74">
        <v>57.540000999999997</v>
      </c>
      <c r="E287" s="74">
        <v>59.080002</v>
      </c>
      <c r="F287" s="74">
        <v>53.549225</v>
      </c>
      <c r="G287" s="74">
        <v>13508200</v>
      </c>
    </row>
    <row r="288" spans="1:7" x14ac:dyDescent="0.25">
      <c r="A288" s="10">
        <v>41365</v>
      </c>
      <c r="B288" s="74">
        <v>58.970001000000003</v>
      </c>
      <c r="C288" s="74">
        <v>60.459999000000003</v>
      </c>
      <c r="D288" s="74">
        <v>56.57</v>
      </c>
      <c r="E288" s="74">
        <v>60.419998</v>
      </c>
      <c r="F288" s="74">
        <v>54.763775000000003</v>
      </c>
      <c r="G288" s="74">
        <v>8996200</v>
      </c>
    </row>
    <row r="289" spans="1:7" x14ac:dyDescent="0.25">
      <c r="A289" s="10">
        <v>41395</v>
      </c>
      <c r="B289" s="74">
        <v>60.16</v>
      </c>
      <c r="C289" s="74">
        <v>61.549999</v>
      </c>
      <c r="D289" s="74">
        <v>58.139999000000003</v>
      </c>
      <c r="E289" s="74">
        <v>58.139999000000003</v>
      </c>
      <c r="F289" s="74">
        <v>52.697220000000002</v>
      </c>
      <c r="G289" s="74">
        <v>10934200</v>
      </c>
    </row>
    <row r="290" spans="1:7" x14ac:dyDescent="0.25">
      <c r="A290" s="10">
        <v>41426</v>
      </c>
      <c r="B290" s="74">
        <v>58.43</v>
      </c>
      <c r="C290" s="74">
        <v>59.16</v>
      </c>
      <c r="D290" s="74">
        <v>51.599997999999999</v>
      </c>
      <c r="E290" s="74">
        <v>54.77</v>
      </c>
      <c r="F290" s="74">
        <v>49.642707999999999</v>
      </c>
      <c r="G290" s="74">
        <v>14115700</v>
      </c>
    </row>
    <row r="291" spans="1:7" x14ac:dyDescent="0.25">
      <c r="A291" s="10">
        <v>41456</v>
      </c>
      <c r="B291" s="74">
        <v>55.18</v>
      </c>
      <c r="C291" s="74">
        <v>57.220001000000003</v>
      </c>
      <c r="D291" s="74">
        <v>53.41</v>
      </c>
      <c r="E291" s="74">
        <v>55.889999000000003</v>
      </c>
      <c r="F291" s="74">
        <v>51.145676000000002</v>
      </c>
      <c r="G291" s="74">
        <v>8584800</v>
      </c>
    </row>
    <row r="292" spans="1:7" x14ac:dyDescent="0.25">
      <c r="A292" s="10">
        <v>41487</v>
      </c>
      <c r="B292" s="74">
        <v>56.490001999999997</v>
      </c>
      <c r="C292" s="74">
        <v>57.18</v>
      </c>
      <c r="D292" s="74">
        <v>53.189999</v>
      </c>
      <c r="E292" s="74">
        <v>54.650002000000001</v>
      </c>
      <c r="F292" s="74">
        <v>50.010933000000001</v>
      </c>
      <c r="G292" s="74">
        <v>10641900</v>
      </c>
    </row>
    <row r="293" spans="1:7" x14ac:dyDescent="0.25">
      <c r="A293" s="10">
        <v>41518</v>
      </c>
      <c r="B293" s="74">
        <v>55.580002</v>
      </c>
      <c r="C293" s="74">
        <v>61.400002000000001</v>
      </c>
      <c r="D293" s="74">
        <v>55.139999000000003</v>
      </c>
      <c r="E293" s="74">
        <v>58.279998999999997</v>
      </c>
      <c r="F293" s="74">
        <v>53.332797999999997</v>
      </c>
      <c r="G293" s="74">
        <v>21198500</v>
      </c>
    </row>
    <row r="294" spans="1:7" x14ac:dyDescent="0.25">
      <c r="A294" s="10">
        <v>41548</v>
      </c>
      <c r="B294" s="74">
        <v>58.689999</v>
      </c>
      <c r="C294" s="74">
        <v>61.880001</v>
      </c>
      <c r="D294" s="74">
        <v>58.599997999999999</v>
      </c>
      <c r="E294" s="74">
        <v>60.209999000000003</v>
      </c>
      <c r="F294" s="74">
        <v>55.098968999999997</v>
      </c>
      <c r="G294" s="74">
        <v>13772300</v>
      </c>
    </row>
    <row r="295" spans="1:7" x14ac:dyDescent="0.25">
      <c r="A295" s="10">
        <v>41579</v>
      </c>
      <c r="B295" s="74">
        <v>60.369999</v>
      </c>
      <c r="C295" s="74">
        <v>61.490001999999997</v>
      </c>
      <c r="D295" s="74">
        <v>57.82</v>
      </c>
      <c r="E295" s="74">
        <v>61.130001</v>
      </c>
      <c r="F295" s="74">
        <v>55.940871999999999</v>
      </c>
      <c r="G295" s="74">
        <v>10559800</v>
      </c>
    </row>
    <row r="296" spans="1:7" x14ac:dyDescent="0.25">
      <c r="A296" s="10">
        <v>41609</v>
      </c>
      <c r="B296" s="74">
        <v>61.25</v>
      </c>
      <c r="C296" s="74">
        <v>61.25</v>
      </c>
      <c r="D296" s="74">
        <v>58.32</v>
      </c>
      <c r="E296" s="74">
        <v>60.310001</v>
      </c>
      <c r="F296" s="74">
        <v>55.190474999999999</v>
      </c>
      <c r="G296" s="74">
        <v>13835600</v>
      </c>
    </row>
    <row r="297" spans="1:7" x14ac:dyDescent="0.25">
      <c r="A297" s="10">
        <v>41640</v>
      </c>
      <c r="B297" s="74">
        <v>59.16</v>
      </c>
      <c r="C297" s="74">
        <v>59.25</v>
      </c>
      <c r="D297" s="74">
        <v>55.299999</v>
      </c>
      <c r="E297" s="74">
        <v>55.93</v>
      </c>
      <c r="F297" s="74">
        <v>51.660998999999997</v>
      </c>
      <c r="G297" s="74">
        <v>17974500</v>
      </c>
    </row>
    <row r="298" spans="1:7" x14ac:dyDescent="0.25">
      <c r="A298" s="10">
        <v>41671</v>
      </c>
      <c r="B298" s="74">
        <v>55.669998</v>
      </c>
      <c r="C298" s="74">
        <v>58.580002</v>
      </c>
      <c r="D298" s="74">
        <v>54.630001</v>
      </c>
      <c r="E298" s="74">
        <v>58.150002000000001</v>
      </c>
      <c r="F298" s="74">
        <v>53.711562999999998</v>
      </c>
      <c r="G298" s="74">
        <v>14565800</v>
      </c>
    </row>
    <row r="299" spans="1:7" x14ac:dyDescent="0.25">
      <c r="A299" s="10">
        <v>41699</v>
      </c>
      <c r="B299" s="74">
        <v>57.619999</v>
      </c>
      <c r="C299" s="74">
        <v>59.389999000000003</v>
      </c>
      <c r="D299" s="74">
        <v>55.860000999999997</v>
      </c>
      <c r="E299" s="74">
        <v>59.09</v>
      </c>
      <c r="F299" s="74">
        <v>54.579815000000004</v>
      </c>
      <c r="G299" s="74">
        <v>11493800</v>
      </c>
    </row>
    <row r="300" spans="1:7" x14ac:dyDescent="0.25">
      <c r="A300" s="10">
        <v>41730</v>
      </c>
      <c r="B300" s="74">
        <v>59.66</v>
      </c>
      <c r="C300" s="74">
        <v>61.419998</v>
      </c>
      <c r="D300" s="74">
        <v>59.110000999999997</v>
      </c>
      <c r="E300" s="74">
        <v>59.619999</v>
      </c>
      <c r="F300" s="74">
        <v>55.069355000000002</v>
      </c>
      <c r="G300" s="74">
        <v>11073700</v>
      </c>
    </row>
    <row r="301" spans="1:7" x14ac:dyDescent="0.25">
      <c r="A301" s="10">
        <v>41760</v>
      </c>
      <c r="B301" s="74">
        <v>59.52</v>
      </c>
      <c r="C301" s="74">
        <v>62.259998000000003</v>
      </c>
      <c r="D301" s="74">
        <v>59.18</v>
      </c>
      <c r="E301" s="74">
        <v>61.799999</v>
      </c>
      <c r="F301" s="74">
        <v>57.082962000000002</v>
      </c>
      <c r="G301" s="74">
        <v>7556500</v>
      </c>
    </row>
    <row r="302" spans="1:7" x14ac:dyDescent="0.25">
      <c r="A302" s="10">
        <v>41791</v>
      </c>
      <c r="B302" s="74">
        <v>62.220001000000003</v>
      </c>
      <c r="C302" s="74">
        <v>63.279998999999997</v>
      </c>
      <c r="D302" s="74">
        <v>61.900002000000001</v>
      </c>
      <c r="E302" s="74">
        <v>62.689999</v>
      </c>
      <c r="F302" s="74">
        <v>57.905025000000002</v>
      </c>
      <c r="G302" s="74">
        <v>10125000</v>
      </c>
    </row>
    <row r="303" spans="1:7" x14ac:dyDescent="0.25">
      <c r="A303" s="10">
        <v>41821</v>
      </c>
      <c r="B303" s="74">
        <v>63</v>
      </c>
      <c r="C303" s="74">
        <v>66.029999000000004</v>
      </c>
      <c r="D303" s="74">
        <v>62.860000999999997</v>
      </c>
      <c r="E303" s="74">
        <v>64.489998</v>
      </c>
      <c r="F303" s="74">
        <v>60.049267</v>
      </c>
      <c r="G303" s="74">
        <v>9088600</v>
      </c>
    </row>
    <row r="304" spans="1:7" x14ac:dyDescent="0.25">
      <c r="A304" s="10">
        <v>41852</v>
      </c>
      <c r="B304" s="74">
        <v>64.470000999999996</v>
      </c>
      <c r="C304" s="74">
        <v>66.260002</v>
      </c>
      <c r="D304" s="74">
        <v>63.810001</v>
      </c>
      <c r="E304" s="74">
        <v>65.720000999999996</v>
      </c>
      <c r="F304" s="74">
        <v>61.194575999999998</v>
      </c>
      <c r="G304" s="74">
        <v>10691600</v>
      </c>
    </row>
    <row r="305" spans="1:7" x14ac:dyDescent="0.25">
      <c r="A305" s="10">
        <v>41883</v>
      </c>
      <c r="B305" s="74">
        <v>65.650002000000001</v>
      </c>
      <c r="C305" s="74">
        <v>66.569999999999993</v>
      </c>
      <c r="D305" s="74">
        <v>61.139999000000003</v>
      </c>
      <c r="E305" s="74">
        <v>61.32</v>
      </c>
      <c r="F305" s="74">
        <v>57.097549000000001</v>
      </c>
      <c r="G305" s="74">
        <v>13111300</v>
      </c>
    </row>
    <row r="306" spans="1:7" x14ac:dyDescent="0.25">
      <c r="A306" s="10">
        <v>41913</v>
      </c>
      <c r="B306" s="74">
        <v>61.09</v>
      </c>
      <c r="C306" s="74">
        <v>63.200001</v>
      </c>
      <c r="D306" s="74">
        <v>59.150002000000001</v>
      </c>
      <c r="E306" s="74">
        <v>62.889999000000003</v>
      </c>
      <c r="F306" s="74">
        <v>58.559437000000003</v>
      </c>
      <c r="G306" s="74">
        <v>17016900</v>
      </c>
    </row>
    <row r="307" spans="1:7" x14ac:dyDescent="0.25">
      <c r="A307" s="10">
        <v>41944</v>
      </c>
      <c r="B307" s="74">
        <v>62.740001999999997</v>
      </c>
      <c r="C307" s="74">
        <v>63.48</v>
      </c>
      <c r="D307" s="74">
        <v>61.560001</v>
      </c>
      <c r="E307" s="74">
        <v>62.889999000000003</v>
      </c>
      <c r="F307" s="74">
        <v>58.559437000000003</v>
      </c>
      <c r="G307" s="74">
        <v>15544700</v>
      </c>
    </row>
    <row r="308" spans="1:7" x14ac:dyDescent="0.25">
      <c r="A308" s="10">
        <v>41974</v>
      </c>
      <c r="B308" s="74">
        <v>62.119999</v>
      </c>
      <c r="C308" s="74">
        <v>62.84</v>
      </c>
      <c r="D308" s="74">
        <v>58.349997999999999</v>
      </c>
      <c r="E308" s="74">
        <v>60.93</v>
      </c>
      <c r="F308" s="74">
        <v>56.734408999999999</v>
      </c>
      <c r="G308" s="74">
        <v>23346400</v>
      </c>
    </row>
    <row r="309" spans="1:7" x14ac:dyDescent="0.25">
      <c r="A309" s="10">
        <v>42005</v>
      </c>
      <c r="B309" s="74">
        <v>61.169998</v>
      </c>
      <c r="C309" s="74">
        <v>64.080001999999993</v>
      </c>
      <c r="D309" s="74">
        <v>59.040000999999997</v>
      </c>
      <c r="E309" s="74">
        <v>61.91</v>
      </c>
      <c r="F309" s="74">
        <v>58.222664000000002</v>
      </c>
      <c r="G309" s="74">
        <v>28137000</v>
      </c>
    </row>
    <row r="310" spans="1:7" x14ac:dyDescent="0.25">
      <c r="A310" s="10">
        <v>42036</v>
      </c>
      <c r="B310" s="74">
        <v>62.68</v>
      </c>
      <c r="C310" s="74">
        <v>64.129997000000003</v>
      </c>
      <c r="D310" s="74">
        <v>62.16</v>
      </c>
      <c r="E310" s="74">
        <v>63.830002</v>
      </c>
      <c r="F310" s="74">
        <v>60.028312999999997</v>
      </c>
      <c r="G310" s="74">
        <v>27018000</v>
      </c>
    </row>
    <row r="311" spans="1:7" x14ac:dyDescent="0.25">
      <c r="A311" s="10">
        <v>42064</v>
      </c>
      <c r="B311" s="74">
        <v>63.959999000000003</v>
      </c>
      <c r="C311" s="74">
        <v>64.410004000000001</v>
      </c>
      <c r="D311" s="74">
        <v>61.18</v>
      </c>
      <c r="E311" s="74">
        <v>64</v>
      </c>
      <c r="F311" s="74">
        <v>60.188186999999999</v>
      </c>
      <c r="G311" s="74">
        <v>21240700</v>
      </c>
    </row>
    <row r="312" spans="1:7" x14ac:dyDescent="0.25">
      <c r="A312" s="10">
        <v>42095</v>
      </c>
      <c r="B312" s="74">
        <v>64.400002000000001</v>
      </c>
      <c r="C312" s="74">
        <v>69.940002000000007</v>
      </c>
      <c r="D312" s="74">
        <v>64.290001000000004</v>
      </c>
      <c r="E312" s="74">
        <v>68.110000999999997</v>
      </c>
      <c r="F312" s="74">
        <v>64.053398000000001</v>
      </c>
      <c r="G312" s="74">
        <v>24867100</v>
      </c>
    </row>
    <row r="313" spans="1:7" x14ac:dyDescent="0.25">
      <c r="A313" s="10">
        <v>42125</v>
      </c>
      <c r="B313" s="74">
        <v>68.330001999999993</v>
      </c>
      <c r="C313" s="74">
        <v>69.180000000000007</v>
      </c>
      <c r="D313" s="74">
        <v>65.980002999999996</v>
      </c>
      <c r="E313" s="74">
        <v>66.029999000000004</v>
      </c>
      <c r="F313" s="74">
        <v>62.097282</v>
      </c>
      <c r="G313" s="74">
        <v>27803200</v>
      </c>
    </row>
    <row r="314" spans="1:7" x14ac:dyDescent="0.25">
      <c r="A314" s="10">
        <v>42156</v>
      </c>
      <c r="B314" s="74">
        <v>66.050003000000004</v>
      </c>
      <c r="C314" s="74">
        <v>66.360000999999997</v>
      </c>
      <c r="D314" s="74">
        <v>62.27</v>
      </c>
      <c r="E314" s="74">
        <v>63</v>
      </c>
      <c r="F314" s="74">
        <v>59.247748999999999</v>
      </c>
      <c r="G314" s="74">
        <v>20705200</v>
      </c>
    </row>
    <row r="315" spans="1:7" x14ac:dyDescent="0.25">
      <c r="A315" s="10">
        <v>42186</v>
      </c>
      <c r="B315" s="74">
        <v>63.419998</v>
      </c>
      <c r="C315" s="74">
        <v>63.880001</v>
      </c>
      <c r="D315" s="74">
        <v>58.080002</v>
      </c>
      <c r="E315" s="74">
        <v>59.27</v>
      </c>
      <c r="F315" s="74">
        <v>56.088572999999997</v>
      </c>
      <c r="G315" s="74">
        <v>32704300</v>
      </c>
    </row>
    <row r="316" spans="1:7" x14ac:dyDescent="0.25">
      <c r="A316" s="10">
        <v>42217</v>
      </c>
      <c r="B316" s="74">
        <v>58.599997999999999</v>
      </c>
      <c r="C316" s="74">
        <v>59.23</v>
      </c>
      <c r="D316" s="74">
        <v>47.610000999999997</v>
      </c>
      <c r="E316" s="74">
        <v>53.34</v>
      </c>
      <c r="F316" s="74">
        <v>50.476875</v>
      </c>
      <c r="G316" s="74">
        <v>50509800</v>
      </c>
    </row>
    <row r="317" spans="1:7" x14ac:dyDescent="0.25">
      <c r="A317" s="10">
        <v>42248</v>
      </c>
      <c r="B317" s="74">
        <v>52.009998000000003</v>
      </c>
      <c r="C317" s="74">
        <v>56.029998999999997</v>
      </c>
      <c r="D317" s="74">
        <v>50.73</v>
      </c>
      <c r="E317" s="74">
        <v>52.75</v>
      </c>
      <c r="F317" s="74">
        <v>49.918545000000002</v>
      </c>
      <c r="G317" s="74">
        <v>27651200</v>
      </c>
    </row>
    <row r="318" spans="1:7" x14ac:dyDescent="0.25">
      <c r="A318" s="10">
        <v>42278</v>
      </c>
      <c r="B318" s="74">
        <v>53.029998999999997</v>
      </c>
      <c r="C318" s="74">
        <v>58.939999</v>
      </c>
      <c r="D318" s="74">
        <v>52.650002000000001</v>
      </c>
      <c r="E318" s="74">
        <v>56.490001999999997</v>
      </c>
      <c r="F318" s="74">
        <v>53.457794</v>
      </c>
      <c r="G318" s="74">
        <v>19647400</v>
      </c>
    </row>
    <row r="319" spans="1:7" x14ac:dyDescent="0.25">
      <c r="A319" s="10">
        <v>42309</v>
      </c>
      <c r="B319" s="74">
        <v>56.700001</v>
      </c>
      <c r="C319" s="74">
        <v>58.369999</v>
      </c>
      <c r="D319" s="74">
        <v>54.34</v>
      </c>
      <c r="E319" s="74">
        <v>55.48</v>
      </c>
      <c r="F319" s="74">
        <v>52.502006999999999</v>
      </c>
      <c r="G319" s="74">
        <v>17443500</v>
      </c>
    </row>
    <row r="320" spans="1:7" x14ac:dyDescent="0.25">
      <c r="A320" s="10">
        <v>42339</v>
      </c>
      <c r="B320" s="74">
        <v>55.82</v>
      </c>
      <c r="C320" s="74">
        <v>56.080002</v>
      </c>
      <c r="D320" s="74">
        <v>52.470001000000003</v>
      </c>
      <c r="E320" s="74">
        <v>53.41</v>
      </c>
      <c r="F320" s="74">
        <v>50.543114000000003</v>
      </c>
      <c r="G320" s="74">
        <v>28627300</v>
      </c>
    </row>
    <row r="321" spans="1:7" x14ac:dyDescent="0.25">
      <c r="A321" s="10">
        <v>42370</v>
      </c>
      <c r="B321" s="74">
        <v>51.959999000000003</v>
      </c>
      <c r="C321" s="74">
        <v>52.189999</v>
      </c>
      <c r="D321" s="74">
        <v>46.139999000000003</v>
      </c>
      <c r="E321" s="74">
        <v>49.75</v>
      </c>
      <c r="F321" s="74">
        <v>47.876483999999998</v>
      </c>
      <c r="G321" s="74">
        <v>29549500</v>
      </c>
    </row>
    <row r="322" spans="1:7" x14ac:dyDescent="0.25">
      <c r="A322" s="10">
        <v>42401</v>
      </c>
      <c r="B322" s="74">
        <v>49.130001</v>
      </c>
      <c r="C322" s="74">
        <v>50.23</v>
      </c>
      <c r="D322" s="74">
        <v>46.740001999999997</v>
      </c>
      <c r="E322" s="74">
        <v>49.310001</v>
      </c>
      <c r="F322" s="74">
        <v>47.453052999999997</v>
      </c>
      <c r="G322" s="74">
        <v>20187100</v>
      </c>
    </row>
    <row r="323" spans="1:7" x14ac:dyDescent="0.25">
      <c r="A323" s="10">
        <v>42430</v>
      </c>
      <c r="B323" s="74">
        <v>50.18</v>
      </c>
      <c r="C323" s="74">
        <v>55.200001</v>
      </c>
      <c r="D323" s="74">
        <v>50.110000999999997</v>
      </c>
      <c r="E323" s="74">
        <v>54.630001</v>
      </c>
      <c r="F323" s="74">
        <v>52.572712000000003</v>
      </c>
      <c r="G323" s="74">
        <v>16007900</v>
      </c>
    </row>
    <row r="324" spans="1:7" x14ac:dyDescent="0.25">
      <c r="A324" s="10">
        <v>42461</v>
      </c>
      <c r="B324" s="74">
        <v>53.57</v>
      </c>
      <c r="C324" s="74">
        <v>56.139999000000003</v>
      </c>
      <c r="D324" s="74">
        <v>52.599997999999999</v>
      </c>
      <c r="E324" s="74">
        <v>54.009998000000003</v>
      </c>
      <c r="F324" s="74">
        <v>51.976058999999999</v>
      </c>
      <c r="G324" s="74">
        <v>17677500</v>
      </c>
    </row>
    <row r="325" spans="1:7" x14ac:dyDescent="0.25">
      <c r="A325" s="10">
        <v>42491</v>
      </c>
      <c r="B325" s="74">
        <v>54.040000999999997</v>
      </c>
      <c r="C325" s="74">
        <v>54.16</v>
      </c>
      <c r="D325" s="74">
        <v>50.529998999999997</v>
      </c>
      <c r="E325" s="74">
        <v>53.310001</v>
      </c>
      <c r="F325" s="74">
        <v>51.302424999999999</v>
      </c>
      <c r="G325" s="74">
        <v>15686900</v>
      </c>
    </row>
    <row r="326" spans="1:7" x14ac:dyDescent="0.25">
      <c r="A326" s="10">
        <v>42522</v>
      </c>
      <c r="B326" s="74">
        <v>53.209999000000003</v>
      </c>
      <c r="C326" s="74">
        <v>55.380001</v>
      </c>
      <c r="D326" s="74">
        <v>51.209999000000003</v>
      </c>
      <c r="E326" s="74">
        <v>54.68</v>
      </c>
      <c r="F326" s="74">
        <v>52.620831000000003</v>
      </c>
      <c r="G326" s="74">
        <v>17777500</v>
      </c>
    </row>
    <row r="327" spans="1:7" x14ac:dyDescent="0.25">
      <c r="A327" s="10">
        <v>42552</v>
      </c>
      <c r="B327" s="74">
        <v>55.200001</v>
      </c>
      <c r="C327" s="74">
        <v>57.709999000000003</v>
      </c>
      <c r="D327" s="74">
        <v>53.419998</v>
      </c>
      <c r="E327" s="74">
        <v>57.639999000000003</v>
      </c>
      <c r="F327" s="74">
        <v>55.814658999999999</v>
      </c>
      <c r="G327" s="74">
        <v>15280800</v>
      </c>
    </row>
    <row r="328" spans="1:7" x14ac:dyDescent="0.25">
      <c r="A328" s="10">
        <v>42583</v>
      </c>
      <c r="B328" s="74">
        <v>57.990001999999997</v>
      </c>
      <c r="C328" s="74">
        <v>60.07</v>
      </c>
      <c r="D328" s="74">
        <v>56.810001</v>
      </c>
      <c r="E328" s="74">
        <v>58.68</v>
      </c>
      <c r="F328" s="74">
        <v>56.821719999999999</v>
      </c>
      <c r="G328" s="74">
        <v>23191800</v>
      </c>
    </row>
    <row r="329" spans="1:7" x14ac:dyDescent="0.25">
      <c r="A329" s="10">
        <v>42614</v>
      </c>
      <c r="B329" s="74">
        <v>58.950001</v>
      </c>
      <c r="C329" s="74">
        <v>61.630001</v>
      </c>
      <c r="D329" s="74">
        <v>58.040000999999997</v>
      </c>
      <c r="E329" s="74">
        <v>60.52</v>
      </c>
      <c r="F329" s="74">
        <v>58.603458000000003</v>
      </c>
      <c r="G329" s="74">
        <v>26558100</v>
      </c>
    </row>
    <row r="330" spans="1:7" x14ac:dyDescent="0.25">
      <c r="A330" s="10">
        <v>42644</v>
      </c>
      <c r="B330" s="74">
        <v>60.419998</v>
      </c>
      <c r="C330" s="74">
        <v>61.369999</v>
      </c>
      <c r="D330" s="74">
        <v>58.41</v>
      </c>
      <c r="E330" s="74">
        <v>58.919998</v>
      </c>
      <c r="F330" s="74">
        <v>57.054122999999997</v>
      </c>
      <c r="G330" s="74">
        <v>18392800</v>
      </c>
    </row>
    <row r="331" spans="1:7" x14ac:dyDescent="0.25">
      <c r="A331" s="10">
        <v>42675</v>
      </c>
      <c r="B331" s="74">
        <v>59.240001999999997</v>
      </c>
      <c r="C331" s="74">
        <v>59.639999000000003</v>
      </c>
      <c r="D331" s="74">
        <v>54.970001000000003</v>
      </c>
      <c r="E331" s="74">
        <v>57.080002</v>
      </c>
      <c r="F331" s="74">
        <v>55.272396000000001</v>
      </c>
      <c r="G331" s="74">
        <v>26893800</v>
      </c>
    </row>
    <row r="332" spans="1:7" x14ac:dyDescent="0.25">
      <c r="A332" s="10">
        <v>42705</v>
      </c>
      <c r="B332" s="74">
        <v>57.080002</v>
      </c>
      <c r="C332" s="74">
        <v>57.939999</v>
      </c>
      <c r="D332" s="74">
        <v>53.900002000000001</v>
      </c>
      <c r="E332" s="74">
        <v>54.93</v>
      </c>
      <c r="F332" s="74">
        <v>53.190483</v>
      </c>
      <c r="G332" s="74">
        <v>33472400</v>
      </c>
    </row>
    <row r="333" spans="1:7" x14ac:dyDescent="0.25">
      <c r="A333" s="10">
        <v>42736</v>
      </c>
      <c r="B333" s="74">
        <v>55.459999000000003</v>
      </c>
      <c r="C333" s="74">
        <v>59.169998</v>
      </c>
      <c r="D333" s="74">
        <v>55.32</v>
      </c>
      <c r="E333" s="74">
        <v>58.990001999999997</v>
      </c>
      <c r="F333" s="74">
        <v>57.785465000000002</v>
      </c>
      <c r="G333" s="74">
        <v>21809100</v>
      </c>
    </row>
    <row r="334" spans="1:7" x14ac:dyDescent="0.25">
      <c r="A334" s="10">
        <v>42767</v>
      </c>
      <c r="B334" s="74">
        <v>59.259998000000003</v>
      </c>
      <c r="C334" s="74">
        <v>61.57</v>
      </c>
      <c r="D334" s="74">
        <v>58.990001999999997</v>
      </c>
      <c r="E334" s="74">
        <v>60.619999</v>
      </c>
      <c r="F334" s="74">
        <v>59.382174999999997</v>
      </c>
      <c r="G334" s="74">
        <v>10971700</v>
      </c>
    </row>
    <row r="335" spans="1:7" x14ac:dyDescent="0.25">
      <c r="A335" s="10">
        <v>42795</v>
      </c>
      <c r="B335" s="74">
        <v>60.959999000000003</v>
      </c>
      <c r="C335" s="74">
        <v>63.849997999999999</v>
      </c>
      <c r="D335" s="74">
        <v>59.77</v>
      </c>
      <c r="E335" s="74">
        <v>62.939999</v>
      </c>
      <c r="F335" s="74">
        <v>61.654803999999999</v>
      </c>
      <c r="G335" s="74">
        <v>25001100</v>
      </c>
    </row>
    <row r="336" spans="1:7" x14ac:dyDescent="0.25">
      <c r="A336" s="10">
        <v>42826</v>
      </c>
      <c r="B336" s="74">
        <v>63.27</v>
      </c>
      <c r="C336" s="74">
        <v>64.379997000000003</v>
      </c>
      <c r="D336" s="74">
        <v>61.970001000000003</v>
      </c>
      <c r="E336" s="74">
        <v>64.209998999999996</v>
      </c>
      <c r="F336" s="74">
        <v>62.898868999999998</v>
      </c>
      <c r="G336" s="74">
        <v>21846300</v>
      </c>
    </row>
    <row r="337" spans="1:7" x14ac:dyDescent="0.25">
      <c r="A337" s="10">
        <v>42856</v>
      </c>
      <c r="B337" s="74">
        <v>64.459998999999996</v>
      </c>
      <c r="C337" s="74">
        <v>67.290001000000004</v>
      </c>
      <c r="D337" s="74">
        <v>63.950001</v>
      </c>
      <c r="E337" s="74">
        <v>66.760002</v>
      </c>
      <c r="F337" s="74">
        <v>65.396805000000001</v>
      </c>
      <c r="G337" s="74">
        <v>24113400</v>
      </c>
    </row>
    <row r="338" spans="1:7" x14ac:dyDescent="0.25">
      <c r="A338" s="10">
        <v>42887</v>
      </c>
      <c r="B338" s="74">
        <v>67.050003000000004</v>
      </c>
      <c r="C338" s="74">
        <v>68.610000999999997</v>
      </c>
      <c r="D338" s="74">
        <v>66.760002</v>
      </c>
      <c r="E338" s="74">
        <v>67.449996999999996</v>
      </c>
      <c r="F338" s="74">
        <v>66.072716</v>
      </c>
      <c r="G338" s="74">
        <v>25057900</v>
      </c>
    </row>
    <row r="339" spans="1:7" x14ac:dyDescent="0.25">
      <c r="A339" s="10">
        <v>42917</v>
      </c>
      <c r="B339" s="74">
        <v>67.760002</v>
      </c>
      <c r="C339" s="74">
        <v>71.489998</v>
      </c>
      <c r="D339" s="74">
        <v>66.720000999999996</v>
      </c>
      <c r="E339" s="74">
        <v>70.839995999999999</v>
      </c>
      <c r="F339" s="74">
        <v>69.687957999999995</v>
      </c>
      <c r="G339" s="74">
        <v>23968700</v>
      </c>
    </row>
    <row r="340" spans="1:7" x14ac:dyDescent="0.25">
      <c r="A340" s="10">
        <v>42948</v>
      </c>
      <c r="B340" s="74">
        <v>71.430000000000007</v>
      </c>
      <c r="C340" s="74">
        <v>72.309997999999993</v>
      </c>
      <c r="D340" s="74">
        <v>69.029999000000004</v>
      </c>
      <c r="E340" s="74">
        <v>72.069999999999993</v>
      </c>
      <c r="F340" s="74">
        <v>70.897957000000005</v>
      </c>
      <c r="G340" s="74">
        <v>28272100</v>
      </c>
    </row>
    <row r="341" spans="1:7" x14ac:dyDescent="0.25">
      <c r="A341" s="10">
        <v>42979</v>
      </c>
      <c r="B341" s="74">
        <v>72.300003000000004</v>
      </c>
      <c r="C341" s="74">
        <v>73.919998000000007</v>
      </c>
      <c r="D341" s="74">
        <v>71.040001000000004</v>
      </c>
      <c r="E341" s="74">
        <v>72.220000999999996</v>
      </c>
      <c r="F341" s="74">
        <v>71.045524999999998</v>
      </c>
      <c r="G341" s="74">
        <v>17186600</v>
      </c>
    </row>
    <row r="342" spans="1:7" x14ac:dyDescent="0.25">
      <c r="A342" s="10">
        <v>43009</v>
      </c>
      <c r="B342" s="74">
        <v>72.400002000000001</v>
      </c>
      <c r="C342" s="74">
        <v>75.470000999999996</v>
      </c>
      <c r="D342" s="74">
        <v>72.379997000000003</v>
      </c>
      <c r="E342" s="74">
        <v>75.309997999999993</v>
      </c>
      <c r="F342" s="74">
        <v>74.085266000000004</v>
      </c>
      <c r="G342" s="74">
        <v>25768300</v>
      </c>
    </row>
    <row r="343" spans="1:7" x14ac:dyDescent="0.25">
      <c r="A343" s="10">
        <v>43040</v>
      </c>
      <c r="B343" s="74">
        <v>76.230002999999996</v>
      </c>
      <c r="C343" s="74">
        <v>78.440002000000007</v>
      </c>
      <c r="D343" s="74">
        <v>74.959998999999996</v>
      </c>
      <c r="E343" s="74">
        <v>75.629997000000003</v>
      </c>
      <c r="F343" s="74">
        <v>74.400063000000003</v>
      </c>
      <c r="G343" s="74">
        <v>23535000</v>
      </c>
    </row>
    <row r="344" spans="1:7" x14ac:dyDescent="0.25">
      <c r="A344" s="10">
        <v>43070</v>
      </c>
      <c r="B344" s="74">
        <v>75.309997999999993</v>
      </c>
      <c r="C344" s="74">
        <v>76.610000999999997</v>
      </c>
      <c r="D344" s="74">
        <v>73.559997999999993</v>
      </c>
      <c r="E344" s="74">
        <v>76.279999000000004</v>
      </c>
      <c r="F344" s="74">
        <v>75.039490000000001</v>
      </c>
      <c r="G344" s="74">
        <v>28083200</v>
      </c>
    </row>
    <row r="345" spans="1:7" x14ac:dyDescent="0.25">
      <c r="A345" s="10">
        <v>43101</v>
      </c>
      <c r="B345" s="74">
        <v>77.389999000000003</v>
      </c>
      <c r="C345" s="74">
        <v>83.519997000000004</v>
      </c>
      <c r="D345" s="74">
        <v>77.360000999999997</v>
      </c>
      <c r="E345" s="74">
        <v>81.779999000000004</v>
      </c>
      <c r="F345" s="74">
        <v>81.779999000000004</v>
      </c>
      <c r="G345" s="74">
        <v>27001700</v>
      </c>
    </row>
    <row r="346" spans="1:7" x14ac:dyDescent="0.25">
      <c r="A346" s="10">
        <v>43132</v>
      </c>
      <c r="B346" s="74">
        <v>81.040001000000004</v>
      </c>
      <c r="C346" s="74">
        <v>81.290001000000004</v>
      </c>
      <c r="D346" s="74">
        <v>72.239998</v>
      </c>
      <c r="E346" s="74">
        <v>79.860000999999997</v>
      </c>
      <c r="F346" s="74">
        <v>79.860000999999997</v>
      </c>
      <c r="G346" s="74">
        <v>31693000</v>
      </c>
    </row>
    <row r="347" spans="1:7" x14ac:dyDescent="0.25">
      <c r="A347" t="s">
        <v>115</v>
      </c>
    </row>
    <row r="348" spans="1:7" x14ac:dyDescent="0.25">
      <c r="A348" s="74" t="s">
        <v>102</v>
      </c>
      <c r="B348" s="74" t="s">
        <v>103</v>
      </c>
      <c r="C348" s="74" t="s">
        <v>104</v>
      </c>
      <c r="D348" s="74" t="s">
        <v>105</v>
      </c>
      <c r="E348" s="74" t="s">
        <v>101</v>
      </c>
      <c r="F348" s="74" t="s">
        <v>106</v>
      </c>
      <c r="G348" s="74" t="s">
        <v>107</v>
      </c>
    </row>
    <row r="349" spans="1:7" x14ac:dyDescent="0.25">
      <c r="A349" s="10">
        <v>40179</v>
      </c>
      <c r="B349" s="74">
        <v>34.740001999999997</v>
      </c>
      <c r="C349" s="74">
        <v>36.020000000000003</v>
      </c>
      <c r="D349" s="74">
        <v>32.759998000000003</v>
      </c>
      <c r="E349" s="74">
        <v>32.889999000000003</v>
      </c>
      <c r="F349" s="74">
        <v>25.176908000000001</v>
      </c>
      <c r="G349" s="74">
        <v>2934900</v>
      </c>
    </row>
    <row r="350" spans="1:7" x14ac:dyDescent="0.25">
      <c r="A350" s="10">
        <v>40210</v>
      </c>
      <c r="B350" s="74">
        <v>33.419998</v>
      </c>
      <c r="C350" s="74">
        <v>34.049999</v>
      </c>
      <c r="D350" s="74">
        <v>31.280000999999999</v>
      </c>
      <c r="E350" s="74">
        <v>33</v>
      </c>
      <c r="F350" s="74">
        <v>25.261109999999999</v>
      </c>
      <c r="G350" s="74">
        <v>2612000</v>
      </c>
    </row>
    <row r="351" spans="1:7" x14ac:dyDescent="0.25">
      <c r="A351" s="10">
        <v>40238</v>
      </c>
      <c r="B351" s="74">
        <v>32.900002000000001</v>
      </c>
      <c r="C351" s="74">
        <v>34.919998</v>
      </c>
      <c r="D351" s="74">
        <v>32.860000999999997</v>
      </c>
      <c r="E351" s="74">
        <v>34.209999000000003</v>
      </c>
      <c r="F351" s="74">
        <v>26.187351</v>
      </c>
      <c r="G351" s="74">
        <v>2016600</v>
      </c>
    </row>
    <row r="352" spans="1:7" x14ac:dyDescent="0.25">
      <c r="A352" s="10">
        <v>40269</v>
      </c>
      <c r="B352" s="74">
        <v>34.580002</v>
      </c>
      <c r="C352" s="74">
        <v>35.470001000000003</v>
      </c>
      <c r="D352" s="74">
        <v>33.150002000000001</v>
      </c>
      <c r="E352" s="74">
        <v>33.75</v>
      </c>
      <c r="F352" s="74">
        <v>25.835224</v>
      </c>
      <c r="G352" s="74">
        <v>1735000</v>
      </c>
    </row>
    <row r="353" spans="1:7" x14ac:dyDescent="0.25">
      <c r="A353" s="10">
        <v>40299</v>
      </c>
      <c r="B353" s="74">
        <v>34.049999</v>
      </c>
      <c r="C353" s="74">
        <v>34.270000000000003</v>
      </c>
      <c r="D353" s="74">
        <v>22.030000999999999</v>
      </c>
      <c r="E353" s="74">
        <v>30.17</v>
      </c>
      <c r="F353" s="74">
        <v>23.09478</v>
      </c>
      <c r="G353" s="74">
        <v>1872700</v>
      </c>
    </row>
    <row r="354" spans="1:7" x14ac:dyDescent="0.25">
      <c r="A354" s="10">
        <v>40330</v>
      </c>
      <c r="B354" s="74">
        <v>30.02</v>
      </c>
      <c r="C354" s="74">
        <v>31.959999</v>
      </c>
      <c r="D354" s="74">
        <v>29</v>
      </c>
      <c r="E354" s="74">
        <v>29.25</v>
      </c>
      <c r="F354" s="74">
        <v>22.390529999999998</v>
      </c>
      <c r="G354" s="74">
        <v>1030200</v>
      </c>
    </row>
    <row r="355" spans="1:7" x14ac:dyDescent="0.25">
      <c r="A355" s="10">
        <v>40360</v>
      </c>
      <c r="B355" s="74">
        <v>29.42</v>
      </c>
      <c r="C355" s="74">
        <v>32.840000000000003</v>
      </c>
      <c r="D355" s="74">
        <v>29</v>
      </c>
      <c r="E355" s="74">
        <v>32.450001</v>
      </c>
      <c r="F355" s="74">
        <v>25.271242000000001</v>
      </c>
      <c r="G355" s="74">
        <v>1197600</v>
      </c>
    </row>
    <row r="356" spans="1:7" x14ac:dyDescent="0.25">
      <c r="A356" s="10">
        <v>40391</v>
      </c>
      <c r="B356" s="74">
        <v>32.950001</v>
      </c>
      <c r="C356" s="74">
        <v>33.68</v>
      </c>
      <c r="D356" s="74">
        <v>31.129999000000002</v>
      </c>
      <c r="E356" s="74">
        <v>31.83</v>
      </c>
      <c r="F356" s="74">
        <v>24.788404</v>
      </c>
      <c r="G356" s="74">
        <v>820500</v>
      </c>
    </row>
    <row r="357" spans="1:7" x14ac:dyDescent="0.25">
      <c r="A357" s="10">
        <v>40422</v>
      </c>
      <c r="B357" s="74">
        <v>32.380001</v>
      </c>
      <c r="C357" s="74">
        <v>34.349997999999999</v>
      </c>
      <c r="D357" s="74">
        <v>32.380001</v>
      </c>
      <c r="E357" s="74">
        <v>34.159999999999997</v>
      </c>
      <c r="F357" s="74">
        <v>26.602944999999998</v>
      </c>
      <c r="G357" s="74">
        <v>1517200</v>
      </c>
    </row>
    <row r="358" spans="1:7" x14ac:dyDescent="0.25">
      <c r="A358" s="10">
        <v>40452</v>
      </c>
      <c r="B358" s="74">
        <v>34.380001</v>
      </c>
      <c r="C358" s="74">
        <v>35.869999</v>
      </c>
      <c r="D358" s="74">
        <v>33.909999999999997</v>
      </c>
      <c r="E358" s="74">
        <v>35.82</v>
      </c>
      <c r="F358" s="74">
        <v>27.895714000000002</v>
      </c>
      <c r="G358" s="74">
        <v>1041000</v>
      </c>
    </row>
    <row r="359" spans="1:7" x14ac:dyDescent="0.25">
      <c r="A359" s="10">
        <v>40483</v>
      </c>
      <c r="B359" s="74">
        <v>35.919998</v>
      </c>
      <c r="C359" s="74">
        <v>36.82</v>
      </c>
      <c r="D359" s="74">
        <v>33.720001000000003</v>
      </c>
      <c r="E359" s="74">
        <v>33.880001</v>
      </c>
      <c r="F359" s="74">
        <v>26.384889999999999</v>
      </c>
      <c r="G359" s="74">
        <v>1313000</v>
      </c>
    </row>
    <row r="360" spans="1:7" x14ac:dyDescent="0.25">
      <c r="A360" s="10">
        <v>40513</v>
      </c>
      <c r="B360" s="74">
        <v>34.540000999999997</v>
      </c>
      <c r="C360" s="74">
        <v>35.68</v>
      </c>
      <c r="D360" s="74">
        <v>34.209999000000003</v>
      </c>
      <c r="E360" s="74">
        <v>35.060001</v>
      </c>
      <c r="F360" s="74">
        <v>27.303846</v>
      </c>
      <c r="G360" s="74">
        <v>2045400</v>
      </c>
    </row>
    <row r="361" spans="1:7" x14ac:dyDescent="0.25">
      <c r="A361" s="10">
        <v>40544</v>
      </c>
      <c r="B361" s="74">
        <v>35.18</v>
      </c>
      <c r="C361" s="74">
        <v>36.619999</v>
      </c>
      <c r="D361" s="74">
        <v>34.25</v>
      </c>
      <c r="E361" s="74">
        <v>36.349997999999999</v>
      </c>
      <c r="F361" s="74">
        <v>28.933309999999999</v>
      </c>
      <c r="G361" s="74">
        <v>1185600</v>
      </c>
    </row>
    <row r="362" spans="1:7" x14ac:dyDescent="0.25">
      <c r="A362" s="10">
        <v>40575</v>
      </c>
      <c r="B362" s="74">
        <v>36.630001</v>
      </c>
      <c r="C362" s="74">
        <v>37.479999999999997</v>
      </c>
      <c r="D362" s="74">
        <v>36.139999000000003</v>
      </c>
      <c r="E362" s="74">
        <v>37.479999999999997</v>
      </c>
      <c r="F362" s="74">
        <v>29.832751999999999</v>
      </c>
      <c r="G362" s="74">
        <v>989500</v>
      </c>
    </row>
    <row r="363" spans="1:7" x14ac:dyDescent="0.25">
      <c r="A363" s="10">
        <v>40603</v>
      </c>
      <c r="B363" s="74">
        <v>37.470001000000003</v>
      </c>
      <c r="C363" s="74">
        <v>37.57</v>
      </c>
      <c r="D363" s="74">
        <v>34.060001</v>
      </c>
      <c r="E363" s="74">
        <v>36.93</v>
      </c>
      <c r="F363" s="74">
        <v>29.394974000000001</v>
      </c>
      <c r="G363" s="74">
        <v>2151300</v>
      </c>
    </row>
    <row r="364" spans="1:7" x14ac:dyDescent="0.25">
      <c r="A364" s="10">
        <v>40634</v>
      </c>
      <c r="B364" s="74">
        <v>36.869999</v>
      </c>
      <c r="C364" s="74">
        <v>38.830002</v>
      </c>
      <c r="D364" s="74">
        <v>36.32</v>
      </c>
      <c r="E364" s="74">
        <v>38.790000999999997</v>
      </c>
      <c r="F364" s="74">
        <v>30.875467</v>
      </c>
      <c r="G364" s="74">
        <v>1674100</v>
      </c>
    </row>
    <row r="365" spans="1:7" x14ac:dyDescent="0.25">
      <c r="A365" s="10">
        <v>40664</v>
      </c>
      <c r="B365" s="74">
        <v>39.009998000000003</v>
      </c>
      <c r="C365" s="74">
        <v>39.07</v>
      </c>
      <c r="D365" s="74">
        <v>36.75</v>
      </c>
      <c r="E365" s="74">
        <v>38.299999</v>
      </c>
      <c r="F365" s="74">
        <v>30.485447000000001</v>
      </c>
      <c r="G365" s="74">
        <v>1113800</v>
      </c>
    </row>
    <row r="366" spans="1:7" x14ac:dyDescent="0.25">
      <c r="A366" s="10">
        <v>40695</v>
      </c>
      <c r="B366" s="74">
        <v>38.200001</v>
      </c>
      <c r="C366" s="74">
        <v>38.270000000000003</v>
      </c>
      <c r="D366" s="74">
        <v>35.409999999999997</v>
      </c>
      <c r="E366" s="74">
        <v>37.330002</v>
      </c>
      <c r="F366" s="74">
        <v>29.713360000000002</v>
      </c>
      <c r="G366" s="74">
        <v>973400</v>
      </c>
    </row>
    <row r="367" spans="1:7" x14ac:dyDescent="0.25">
      <c r="A367" s="10">
        <v>40725</v>
      </c>
      <c r="B367" s="74">
        <v>37.209999000000003</v>
      </c>
      <c r="C367" s="74">
        <v>37.68</v>
      </c>
      <c r="D367" s="74">
        <v>35.259998000000003</v>
      </c>
      <c r="E367" s="74">
        <v>36.159999999999997</v>
      </c>
      <c r="F367" s="74">
        <v>29.273845999999999</v>
      </c>
      <c r="G367" s="74">
        <v>1303100</v>
      </c>
    </row>
    <row r="368" spans="1:7" x14ac:dyDescent="0.25">
      <c r="A368" s="10">
        <v>40756</v>
      </c>
      <c r="B368" s="74">
        <v>36.310001</v>
      </c>
      <c r="C368" s="74">
        <v>36.310001</v>
      </c>
      <c r="D368" s="74">
        <v>30.459999</v>
      </c>
      <c r="E368" s="74">
        <v>34.020000000000003</v>
      </c>
      <c r="F368" s="74">
        <v>27.541381999999999</v>
      </c>
      <c r="G368" s="74">
        <v>2496700</v>
      </c>
    </row>
    <row r="369" spans="1:7" x14ac:dyDescent="0.25">
      <c r="A369" s="10">
        <v>40787</v>
      </c>
      <c r="B369" s="74">
        <v>33.889999000000003</v>
      </c>
      <c r="C369" s="74">
        <v>34.25</v>
      </c>
      <c r="D369" s="74">
        <v>30.450001</v>
      </c>
      <c r="E369" s="74">
        <v>31.889999</v>
      </c>
      <c r="F369" s="74">
        <v>25.817007</v>
      </c>
      <c r="G369" s="74">
        <v>1313900</v>
      </c>
    </row>
    <row r="370" spans="1:7" x14ac:dyDescent="0.25">
      <c r="A370" s="10">
        <v>40817</v>
      </c>
      <c r="B370" s="74">
        <v>31.59</v>
      </c>
      <c r="C370" s="74">
        <v>36.32</v>
      </c>
      <c r="D370" s="74">
        <v>30.41</v>
      </c>
      <c r="E370" s="74">
        <v>34.380001</v>
      </c>
      <c r="F370" s="74">
        <v>27.832823000000001</v>
      </c>
      <c r="G370" s="74">
        <v>3128000</v>
      </c>
    </row>
    <row r="371" spans="1:7" x14ac:dyDescent="0.25">
      <c r="A371" s="10">
        <v>40848</v>
      </c>
      <c r="B371" s="74">
        <v>33.169998</v>
      </c>
      <c r="C371" s="74">
        <v>34.729999999999997</v>
      </c>
      <c r="D371" s="74">
        <v>31.459999</v>
      </c>
      <c r="E371" s="74">
        <v>34.159999999999997</v>
      </c>
      <c r="F371" s="74">
        <v>27.654717999999999</v>
      </c>
      <c r="G371" s="74">
        <v>1077100</v>
      </c>
    </row>
    <row r="372" spans="1:7" x14ac:dyDescent="0.25">
      <c r="A372" s="10">
        <v>40878</v>
      </c>
      <c r="B372" s="74">
        <v>33.909999999999997</v>
      </c>
      <c r="C372" s="74">
        <v>34.5</v>
      </c>
      <c r="D372" s="74">
        <v>31.6</v>
      </c>
      <c r="E372" s="74">
        <v>33.200001</v>
      </c>
      <c r="F372" s="74">
        <v>26.877535000000002</v>
      </c>
      <c r="G372" s="74">
        <v>890600</v>
      </c>
    </row>
    <row r="373" spans="1:7" x14ac:dyDescent="0.25">
      <c r="A373" s="10">
        <v>40909</v>
      </c>
      <c r="B373" s="74">
        <v>33.82</v>
      </c>
      <c r="C373" s="74">
        <v>34.240001999999997</v>
      </c>
      <c r="D373" s="74">
        <v>32.700001</v>
      </c>
      <c r="E373" s="74">
        <v>34.130001</v>
      </c>
      <c r="F373" s="74">
        <v>28.350216</v>
      </c>
      <c r="G373" s="74">
        <v>814200</v>
      </c>
    </row>
    <row r="374" spans="1:7" x14ac:dyDescent="0.25">
      <c r="A374" s="10">
        <v>40940</v>
      </c>
      <c r="B374" s="74">
        <v>34.560001</v>
      </c>
      <c r="C374" s="74">
        <v>35.630001</v>
      </c>
      <c r="D374" s="74">
        <v>34.479999999999997</v>
      </c>
      <c r="E374" s="74">
        <v>35.340000000000003</v>
      </c>
      <c r="F374" s="74">
        <v>29.355309999999999</v>
      </c>
      <c r="G374" s="74">
        <v>941100</v>
      </c>
    </row>
    <row r="375" spans="1:7" x14ac:dyDescent="0.25">
      <c r="A375" s="10">
        <v>40969</v>
      </c>
      <c r="B375" s="74">
        <v>35.520000000000003</v>
      </c>
      <c r="C375" s="74">
        <v>35.830002</v>
      </c>
      <c r="D375" s="74">
        <v>34.549999</v>
      </c>
      <c r="E375" s="74">
        <v>35.409999999999997</v>
      </c>
      <c r="F375" s="74">
        <v>29.413456</v>
      </c>
      <c r="G375" s="74">
        <v>1113200</v>
      </c>
    </row>
    <row r="376" spans="1:7" x14ac:dyDescent="0.25">
      <c r="A376" s="10">
        <v>41000</v>
      </c>
      <c r="B376" s="74">
        <v>35.270000000000003</v>
      </c>
      <c r="C376" s="74">
        <v>35.790000999999997</v>
      </c>
      <c r="D376" s="74">
        <v>33.900002000000001</v>
      </c>
      <c r="E376" s="74">
        <v>35.520000000000003</v>
      </c>
      <c r="F376" s="74">
        <v>29.504822000000001</v>
      </c>
      <c r="G376" s="74">
        <v>1418900</v>
      </c>
    </row>
    <row r="377" spans="1:7" x14ac:dyDescent="0.25">
      <c r="A377" s="10">
        <v>41030</v>
      </c>
      <c r="B377" s="74">
        <v>35.450001</v>
      </c>
      <c r="C377" s="74">
        <v>35.849997999999999</v>
      </c>
      <c r="D377" s="74">
        <v>32.400002000000001</v>
      </c>
      <c r="E377" s="74">
        <v>32.740001999999997</v>
      </c>
      <c r="F377" s="74">
        <v>27.195606000000002</v>
      </c>
      <c r="G377" s="74">
        <v>877000</v>
      </c>
    </row>
    <row r="378" spans="1:7" x14ac:dyDescent="0.25">
      <c r="A378" s="10">
        <v>41061</v>
      </c>
      <c r="B378" s="74">
        <v>32.220001000000003</v>
      </c>
      <c r="C378" s="74">
        <v>34.099997999999999</v>
      </c>
      <c r="D378" s="74">
        <v>31.969999000000001</v>
      </c>
      <c r="E378" s="74">
        <v>33.959999000000003</v>
      </c>
      <c r="F378" s="74">
        <v>28.209002999999999</v>
      </c>
      <c r="G378" s="74">
        <v>1488200</v>
      </c>
    </row>
    <row r="379" spans="1:7" x14ac:dyDescent="0.25">
      <c r="A379" s="10">
        <v>41091</v>
      </c>
      <c r="B379" s="74">
        <v>33.979999999999997</v>
      </c>
      <c r="C379" s="74">
        <v>34.68</v>
      </c>
      <c r="D379" s="74">
        <v>32.770000000000003</v>
      </c>
      <c r="E379" s="74">
        <v>34.270000000000003</v>
      </c>
      <c r="F379" s="74">
        <v>29.051483000000001</v>
      </c>
      <c r="G379" s="74">
        <v>3276500</v>
      </c>
    </row>
    <row r="380" spans="1:7" x14ac:dyDescent="0.25">
      <c r="A380" s="10">
        <v>41122</v>
      </c>
      <c r="B380" s="74">
        <v>34.400002000000001</v>
      </c>
      <c r="C380" s="74">
        <v>34.979999999999997</v>
      </c>
      <c r="D380" s="74">
        <v>33.520000000000003</v>
      </c>
      <c r="E380" s="74">
        <v>34.450001</v>
      </c>
      <c r="F380" s="74">
        <v>29.204077000000002</v>
      </c>
      <c r="G380" s="74">
        <v>794200</v>
      </c>
    </row>
    <row r="381" spans="1:7" x14ac:dyDescent="0.25">
      <c r="A381" s="10">
        <v>41153</v>
      </c>
      <c r="B381" s="74">
        <v>34.459999000000003</v>
      </c>
      <c r="C381" s="74">
        <v>36.259998000000003</v>
      </c>
      <c r="D381" s="74">
        <v>34.209999000000003</v>
      </c>
      <c r="E381" s="74">
        <v>35.25</v>
      </c>
      <c r="F381" s="74">
        <v>29.882252000000001</v>
      </c>
      <c r="G381" s="74">
        <v>1252200</v>
      </c>
    </row>
    <row r="382" spans="1:7" x14ac:dyDescent="0.25">
      <c r="A382" s="10">
        <v>41183</v>
      </c>
      <c r="B382" s="74">
        <v>35.490001999999997</v>
      </c>
      <c r="C382" s="74">
        <v>36.590000000000003</v>
      </c>
      <c r="D382" s="74">
        <v>35.380001</v>
      </c>
      <c r="E382" s="74">
        <v>35.810001</v>
      </c>
      <c r="F382" s="74">
        <v>30.356978999999999</v>
      </c>
      <c r="G382" s="74">
        <v>561100</v>
      </c>
    </row>
    <row r="383" spans="1:7" x14ac:dyDescent="0.25">
      <c r="A383" s="10">
        <v>41214</v>
      </c>
      <c r="B383" s="74">
        <v>36.029998999999997</v>
      </c>
      <c r="C383" s="74">
        <v>36.240001999999997</v>
      </c>
      <c r="D383" s="74">
        <v>33.610000999999997</v>
      </c>
      <c r="E383" s="74">
        <v>35.25</v>
      </c>
      <c r="F383" s="74">
        <v>29.882252000000001</v>
      </c>
      <c r="G383" s="74">
        <v>1833900</v>
      </c>
    </row>
    <row r="384" spans="1:7" x14ac:dyDescent="0.25">
      <c r="A384" s="10">
        <v>41244</v>
      </c>
      <c r="B384" s="74">
        <v>35.470001000000003</v>
      </c>
      <c r="C384" s="74">
        <v>35.830002</v>
      </c>
      <c r="D384" s="74">
        <v>34.119999</v>
      </c>
      <c r="E384" s="74">
        <v>35.709999000000003</v>
      </c>
      <c r="F384" s="74">
        <v>30.272203000000001</v>
      </c>
      <c r="G384" s="74">
        <v>1397800</v>
      </c>
    </row>
    <row r="385" spans="1:7" x14ac:dyDescent="0.25">
      <c r="A385" s="10">
        <v>41275</v>
      </c>
      <c r="B385" s="74">
        <v>36.159999999999997</v>
      </c>
      <c r="C385" s="74">
        <v>36.75</v>
      </c>
      <c r="D385" s="74">
        <v>35.580002</v>
      </c>
      <c r="E385" s="74">
        <v>36.549999</v>
      </c>
      <c r="F385" s="74">
        <v>31.679302</v>
      </c>
      <c r="G385" s="74">
        <v>2125800</v>
      </c>
    </row>
    <row r="386" spans="1:7" x14ac:dyDescent="0.25">
      <c r="A386" s="10">
        <v>41306</v>
      </c>
      <c r="B386" s="74">
        <v>36.75</v>
      </c>
      <c r="C386" s="74">
        <v>36.840000000000003</v>
      </c>
      <c r="D386" s="74">
        <v>35.590000000000003</v>
      </c>
      <c r="E386" s="74">
        <v>36.349997999999999</v>
      </c>
      <c r="F386" s="74">
        <v>31.505955</v>
      </c>
      <c r="G386" s="74">
        <v>938800</v>
      </c>
    </row>
    <row r="387" spans="1:7" x14ac:dyDescent="0.25">
      <c r="A387" s="10">
        <v>41334</v>
      </c>
      <c r="B387" s="74">
        <v>36.029998999999997</v>
      </c>
      <c r="C387" s="74">
        <v>37.189999</v>
      </c>
      <c r="D387" s="74">
        <v>35.900002000000001</v>
      </c>
      <c r="E387" s="74">
        <v>37.169998</v>
      </c>
      <c r="F387" s="74">
        <v>32.216678999999999</v>
      </c>
      <c r="G387" s="74">
        <v>1582500</v>
      </c>
    </row>
    <row r="388" spans="1:7" x14ac:dyDescent="0.25">
      <c r="A388" s="10">
        <v>41365</v>
      </c>
      <c r="B388" s="74">
        <v>37.080002</v>
      </c>
      <c r="C388" s="74">
        <v>38.919998</v>
      </c>
      <c r="D388" s="74">
        <v>36.770000000000003</v>
      </c>
      <c r="E388" s="74">
        <v>38.880001</v>
      </c>
      <c r="F388" s="74">
        <v>33.698807000000002</v>
      </c>
      <c r="G388" s="74">
        <v>2634300</v>
      </c>
    </row>
    <row r="389" spans="1:7" x14ac:dyDescent="0.25">
      <c r="A389" s="10">
        <v>41395</v>
      </c>
      <c r="B389" s="74">
        <v>38.889999000000003</v>
      </c>
      <c r="C389" s="74">
        <v>39.040000999999997</v>
      </c>
      <c r="D389" s="74">
        <v>36.610000999999997</v>
      </c>
      <c r="E389" s="74">
        <v>36.610000999999997</v>
      </c>
      <c r="F389" s="74">
        <v>31.731307999999999</v>
      </c>
      <c r="G389" s="74">
        <v>2089200</v>
      </c>
    </row>
    <row r="390" spans="1:7" x14ac:dyDescent="0.25">
      <c r="A390" s="10">
        <v>41426</v>
      </c>
      <c r="B390" s="74">
        <v>36.720001000000003</v>
      </c>
      <c r="C390" s="74">
        <v>37.330002</v>
      </c>
      <c r="D390" s="74">
        <v>34</v>
      </c>
      <c r="E390" s="74">
        <v>35.189999</v>
      </c>
      <c r="F390" s="74">
        <v>30.500532</v>
      </c>
      <c r="G390" s="74">
        <v>1946800</v>
      </c>
    </row>
    <row r="391" spans="1:7" x14ac:dyDescent="0.25">
      <c r="A391" s="10">
        <v>41456</v>
      </c>
      <c r="B391" s="74">
        <v>35.310001</v>
      </c>
      <c r="C391" s="74">
        <v>37.060001</v>
      </c>
      <c r="D391" s="74">
        <v>34.659999999999997</v>
      </c>
      <c r="E391" s="74">
        <v>36.650002000000001</v>
      </c>
      <c r="F391" s="74">
        <v>32.552044000000002</v>
      </c>
      <c r="G391" s="74">
        <v>1806400</v>
      </c>
    </row>
    <row r="392" spans="1:7" x14ac:dyDescent="0.25">
      <c r="A392" s="10">
        <v>41487</v>
      </c>
      <c r="B392" s="74">
        <v>37.020000000000003</v>
      </c>
      <c r="C392" s="74">
        <v>37.189999</v>
      </c>
      <c r="D392" s="74">
        <v>35.330002</v>
      </c>
      <c r="E392" s="74">
        <v>35.400002000000001</v>
      </c>
      <c r="F392" s="74">
        <v>31.441804999999999</v>
      </c>
      <c r="G392" s="74">
        <v>2328000</v>
      </c>
    </row>
    <row r="393" spans="1:7" x14ac:dyDescent="0.25">
      <c r="A393" s="10">
        <v>41518</v>
      </c>
      <c r="B393" s="74">
        <v>35.830002</v>
      </c>
      <c r="C393" s="74">
        <v>38.369999</v>
      </c>
      <c r="D393" s="74">
        <v>35.490001999999997</v>
      </c>
      <c r="E393" s="74">
        <v>37.770000000000003</v>
      </c>
      <c r="F393" s="74">
        <v>33.546805999999997</v>
      </c>
      <c r="G393" s="74">
        <v>1778100</v>
      </c>
    </row>
    <row r="394" spans="1:7" x14ac:dyDescent="0.25">
      <c r="A394" s="10">
        <v>41548</v>
      </c>
      <c r="B394" s="74">
        <v>37.840000000000003</v>
      </c>
      <c r="C394" s="74">
        <v>39.889999000000003</v>
      </c>
      <c r="D394" s="74">
        <v>37.810001</v>
      </c>
      <c r="E394" s="74">
        <v>39.189999</v>
      </c>
      <c r="F394" s="74">
        <v>34.808028999999998</v>
      </c>
      <c r="G394" s="74">
        <v>2408600</v>
      </c>
    </row>
    <row r="395" spans="1:7" x14ac:dyDescent="0.25">
      <c r="A395" s="10">
        <v>41579</v>
      </c>
      <c r="B395" s="74">
        <v>39.080002</v>
      </c>
      <c r="C395" s="74">
        <v>39.509998000000003</v>
      </c>
      <c r="D395" s="74">
        <v>38.380001</v>
      </c>
      <c r="E395" s="74">
        <v>38.770000000000003</v>
      </c>
      <c r="F395" s="74">
        <v>34.434994000000003</v>
      </c>
      <c r="G395" s="74">
        <v>1625300</v>
      </c>
    </row>
    <row r="396" spans="1:7" x14ac:dyDescent="0.25">
      <c r="A396" s="10">
        <v>41609</v>
      </c>
      <c r="B396" s="74">
        <v>38.82</v>
      </c>
      <c r="C396" s="74">
        <v>39.07</v>
      </c>
      <c r="D396" s="74">
        <v>37.459999000000003</v>
      </c>
      <c r="E396" s="74">
        <v>38.939999</v>
      </c>
      <c r="F396" s="74">
        <v>34.585979000000002</v>
      </c>
      <c r="G396" s="74">
        <v>1973900</v>
      </c>
    </row>
    <row r="397" spans="1:7" x14ac:dyDescent="0.25">
      <c r="A397" s="10">
        <v>41640</v>
      </c>
      <c r="B397" s="74">
        <v>38.709999000000003</v>
      </c>
      <c r="C397" s="74">
        <v>39.110000999999997</v>
      </c>
      <c r="D397" s="74">
        <v>37.860000999999997</v>
      </c>
      <c r="E397" s="74">
        <v>38.43</v>
      </c>
      <c r="F397" s="74">
        <v>34.587657999999998</v>
      </c>
      <c r="G397" s="74">
        <v>2506200</v>
      </c>
    </row>
    <row r="398" spans="1:7" x14ac:dyDescent="0.25">
      <c r="A398" s="10">
        <v>41671</v>
      </c>
      <c r="B398" s="74">
        <v>38.259998000000003</v>
      </c>
      <c r="C398" s="74">
        <v>40.590000000000003</v>
      </c>
      <c r="D398" s="74">
        <v>37.799999</v>
      </c>
      <c r="E398" s="74">
        <v>40.200001</v>
      </c>
      <c r="F398" s="74">
        <v>36.180683000000002</v>
      </c>
      <c r="G398" s="74">
        <v>2814100</v>
      </c>
    </row>
    <row r="399" spans="1:7" x14ac:dyDescent="0.25">
      <c r="A399" s="10">
        <v>41699</v>
      </c>
      <c r="B399" s="74">
        <v>39.860000999999997</v>
      </c>
      <c r="C399" s="74">
        <v>41.720001000000003</v>
      </c>
      <c r="D399" s="74">
        <v>39.709999000000003</v>
      </c>
      <c r="E399" s="74">
        <v>41.650002000000001</v>
      </c>
      <c r="F399" s="74">
        <v>37.485709999999997</v>
      </c>
      <c r="G399" s="74">
        <v>2451900</v>
      </c>
    </row>
    <row r="400" spans="1:7" x14ac:dyDescent="0.25">
      <c r="A400" s="10">
        <v>41730</v>
      </c>
      <c r="B400" s="74">
        <v>41.720001000000003</v>
      </c>
      <c r="C400" s="74">
        <v>42.349997999999999</v>
      </c>
      <c r="D400" s="74">
        <v>41.209999000000003</v>
      </c>
      <c r="E400" s="74">
        <v>42.259998000000003</v>
      </c>
      <c r="F400" s="74">
        <v>38.034720999999998</v>
      </c>
      <c r="G400" s="74">
        <v>3142900</v>
      </c>
    </row>
    <row r="401" spans="1:7" x14ac:dyDescent="0.25">
      <c r="A401" s="10">
        <v>41760</v>
      </c>
      <c r="B401" s="74">
        <v>42.099997999999999</v>
      </c>
      <c r="C401" s="74">
        <v>43.450001</v>
      </c>
      <c r="D401" s="74">
        <v>42.02</v>
      </c>
      <c r="E401" s="74">
        <v>43.400002000000001</v>
      </c>
      <c r="F401" s="74">
        <v>39.060741</v>
      </c>
      <c r="G401" s="74">
        <v>2644900</v>
      </c>
    </row>
    <row r="402" spans="1:7" x14ac:dyDescent="0.25">
      <c r="A402" s="10">
        <v>41791</v>
      </c>
      <c r="B402" s="74">
        <v>43.5</v>
      </c>
      <c r="C402" s="74">
        <v>44.68</v>
      </c>
      <c r="D402" s="74">
        <v>43.049999</v>
      </c>
      <c r="E402" s="74">
        <v>44.330002</v>
      </c>
      <c r="F402" s="74">
        <v>39.897758000000003</v>
      </c>
      <c r="G402" s="74">
        <v>3124000</v>
      </c>
    </row>
    <row r="403" spans="1:7" x14ac:dyDescent="0.25">
      <c r="A403" s="10">
        <v>41821</v>
      </c>
      <c r="B403" s="74">
        <v>44.419998</v>
      </c>
      <c r="C403" s="74">
        <v>44.669998</v>
      </c>
      <c r="D403" s="74">
        <v>43.150002000000001</v>
      </c>
      <c r="E403" s="74">
        <v>43.18</v>
      </c>
      <c r="F403" s="74">
        <v>39.413623999999999</v>
      </c>
      <c r="G403" s="74">
        <v>2370100</v>
      </c>
    </row>
    <row r="404" spans="1:7" x14ac:dyDescent="0.25">
      <c r="A404" s="10">
        <v>41852</v>
      </c>
      <c r="B404" s="74">
        <v>43.099997999999999</v>
      </c>
      <c r="C404" s="74">
        <v>44.279998999999997</v>
      </c>
      <c r="D404" s="74">
        <v>41.709999000000003</v>
      </c>
      <c r="E404" s="74">
        <v>44.279998999999997</v>
      </c>
      <c r="F404" s="74">
        <v>40.417679</v>
      </c>
      <c r="G404" s="74">
        <v>2980500</v>
      </c>
    </row>
    <row r="405" spans="1:7" x14ac:dyDescent="0.25">
      <c r="A405" s="10">
        <v>41883</v>
      </c>
      <c r="B405" s="74">
        <v>44.279998999999997</v>
      </c>
      <c r="C405" s="74">
        <v>44.869999</v>
      </c>
      <c r="D405" s="74">
        <v>42</v>
      </c>
      <c r="E405" s="74">
        <v>42.43</v>
      </c>
      <c r="F405" s="74">
        <v>38.729050000000001</v>
      </c>
      <c r="G405" s="74">
        <v>2439400</v>
      </c>
    </row>
    <row r="406" spans="1:7" x14ac:dyDescent="0.25">
      <c r="A406" s="10">
        <v>41913</v>
      </c>
      <c r="B406" s="74">
        <v>42.400002000000001</v>
      </c>
      <c r="C406" s="74">
        <v>43.349997999999999</v>
      </c>
      <c r="D406" s="74">
        <v>39.509998000000003</v>
      </c>
      <c r="E406" s="74">
        <v>43.279998999999997</v>
      </c>
      <c r="F406" s="74">
        <v>39.504897999999997</v>
      </c>
      <c r="G406" s="74">
        <v>2592700</v>
      </c>
    </row>
    <row r="407" spans="1:7" x14ac:dyDescent="0.25">
      <c r="A407" s="10">
        <v>41944</v>
      </c>
      <c r="B407" s="74">
        <v>43.09</v>
      </c>
      <c r="C407" s="74">
        <v>43.59</v>
      </c>
      <c r="D407" s="74">
        <v>42.349997999999999</v>
      </c>
      <c r="E407" s="74">
        <v>43.25</v>
      </c>
      <c r="F407" s="74">
        <v>39.477516000000001</v>
      </c>
      <c r="G407" s="74">
        <v>2245700</v>
      </c>
    </row>
    <row r="408" spans="1:7" x14ac:dyDescent="0.25">
      <c r="A408" s="10">
        <v>41974</v>
      </c>
      <c r="B408" s="74">
        <v>43.25</v>
      </c>
      <c r="C408" s="74">
        <v>43.720001000000003</v>
      </c>
      <c r="D408" s="74">
        <v>41</v>
      </c>
      <c r="E408" s="74">
        <v>42.150002000000001</v>
      </c>
      <c r="F408" s="74">
        <v>38.473464999999997</v>
      </c>
      <c r="G408" s="74">
        <v>6661900</v>
      </c>
    </row>
    <row r="409" spans="1:7" x14ac:dyDescent="0.25">
      <c r="A409" s="10">
        <v>42005</v>
      </c>
      <c r="B409" s="74">
        <v>42.27</v>
      </c>
      <c r="C409" s="74">
        <v>43.16</v>
      </c>
      <c r="D409" s="74">
        <v>40.860000999999997</v>
      </c>
      <c r="E409" s="74">
        <v>42.27</v>
      </c>
      <c r="F409" s="74">
        <v>39.171345000000002</v>
      </c>
      <c r="G409" s="74">
        <v>2301100</v>
      </c>
    </row>
    <row r="410" spans="1:7" x14ac:dyDescent="0.25">
      <c r="A410" s="10">
        <v>42036</v>
      </c>
      <c r="B410" s="74">
        <v>42.380001</v>
      </c>
      <c r="C410" s="74">
        <v>43.189999</v>
      </c>
      <c r="D410" s="74">
        <v>41.59</v>
      </c>
      <c r="E410" s="74">
        <v>42.299999</v>
      </c>
      <c r="F410" s="74">
        <v>39.199145999999999</v>
      </c>
      <c r="G410" s="74">
        <v>2303800</v>
      </c>
    </row>
    <row r="411" spans="1:7" x14ac:dyDescent="0.25">
      <c r="A411" s="10">
        <v>42064</v>
      </c>
      <c r="B411" s="74">
        <v>42.290000999999997</v>
      </c>
      <c r="C411" s="74">
        <v>42.529998999999997</v>
      </c>
      <c r="D411" s="74">
        <v>40.099997999999999</v>
      </c>
      <c r="E411" s="74">
        <v>41.84</v>
      </c>
      <c r="F411" s="74">
        <v>38.772869</v>
      </c>
      <c r="G411" s="74">
        <v>3164400</v>
      </c>
    </row>
    <row r="412" spans="1:7" x14ac:dyDescent="0.25">
      <c r="A412" s="10">
        <v>42095</v>
      </c>
      <c r="B412" s="74">
        <v>42.220001000000003</v>
      </c>
      <c r="C412" s="74">
        <v>44.310001</v>
      </c>
      <c r="D412" s="74">
        <v>41.919998</v>
      </c>
      <c r="E412" s="74">
        <v>43.709999000000003</v>
      </c>
      <c r="F412" s="74">
        <v>40.505783000000001</v>
      </c>
      <c r="G412" s="74">
        <v>2868400</v>
      </c>
    </row>
    <row r="413" spans="1:7" x14ac:dyDescent="0.25">
      <c r="A413" s="10">
        <v>42125</v>
      </c>
      <c r="B413" s="74">
        <v>43.799999</v>
      </c>
      <c r="C413" s="74">
        <v>44.209999000000003</v>
      </c>
      <c r="D413" s="74">
        <v>42.75</v>
      </c>
      <c r="E413" s="74">
        <v>43.119999</v>
      </c>
      <c r="F413" s="74">
        <v>39.959038</v>
      </c>
      <c r="G413" s="74">
        <v>2210700</v>
      </c>
    </row>
    <row r="414" spans="1:7" x14ac:dyDescent="0.25">
      <c r="A414" s="10">
        <v>42156</v>
      </c>
      <c r="B414" s="74">
        <v>43.23</v>
      </c>
      <c r="C414" s="74">
        <v>43.25</v>
      </c>
      <c r="D414" s="74">
        <v>40.419998</v>
      </c>
      <c r="E414" s="74">
        <v>40.619999</v>
      </c>
      <c r="F414" s="74">
        <v>37.642299999999999</v>
      </c>
      <c r="G414" s="74">
        <v>2011100</v>
      </c>
    </row>
    <row r="415" spans="1:7" x14ac:dyDescent="0.25">
      <c r="A415" s="10">
        <v>42186</v>
      </c>
      <c r="B415" s="74">
        <v>41.029998999999997</v>
      </c>
      <c r="C415" s="74">
        <v>41.490001999999997</v>
      </c>
      <c r="D415" s="74">
        <v>39.810001</v>
      </c>
      <c r="E415" s="74">
        <v>40.810001</v>
      </c>
      <c r="F415" s="74">
        <v>38.294468000000002</v>
      </c>
      <c r="G415" s="74">
        <v>3167400</v>
      </c>
    </row>
    <row r="416" spans="1:7" x14ac:dyDescent="0.25">
      <c r="A416" s="10">
        <v>42217</v>
      </c>
      <c r="B416" s="74">
        <v>40.799999</v>
      </c>
      <c r="C416" s="74">
        <v>41.169998</v>
      </c>
      <c r="D416" s="74">
        <v>36.360000999999997</v>
      </c>
      <c r="E416" s="74">
        <v>38.650002000000001</v>
      </c>
      <c r="F416" s="74">
        <v>36.267612</v>
      </c>
      <c r="G416" s="74">
        <v>3279400</v>
      </c>
    </row>
    <row r="417" spans="1:7" x14ac:dyDescent="0.25">
      <c r="A417" s="10">
        <v>42248</v>
      </c>
      <c r="B417" s="74">
        <v>37.880001</v>
      </c>
      <c r="C417" s="74">
        <v>38.950001</v>
      </c>
      <c r="D417" s="74">
        <v>36.860000999999997</v>
      </c>
      <c r="E417" s="74">
        <v>37.729999999999997</v>
      </c>
      <c r="F417" s="74">
        <v>35.404319999999998</v>
      </c>
      <c r="G417" s="74">
        <v>3094700</v>
      </c>
    </row>
    <row r="418" spans="1:7" x14ac:dyDescent="0.25">
      <c r="A418" s="10">
        <v>42278</v>
      </c>
      <c r="B418" s="74">
        <v>37.770000000000003</v>
      </c>
      <c r="C418" s="74">
        <v>40.590000000000003</v>
      </c>
      <c r="D418" s="74">
        <v>37.419998</v>
      </c>
      <c r="E418" s="74">
        <v>39.349997999999999</v>
      </c>
      <c r="F418" s="74">
        <v>36.924461000000001</v>
      </c>
      <c r="G418" s="74">
        <v>2770900</v>
      </c>
    </row>
    <row r="419" spans="1:7" x14ac:dyDescent="0.25">
      <c r="A419" s="10">
        <v>42309</v>
      </c>
      <c r="B419" s="74">
        <v>39.470001000000003</v>
      </c>
      <c r="C419" s="74">
        <v>39.729999999999997</v>
      </c>
      <c r="D419" s="74">
        <v>37.240001999999997</v>
      </c>
      <c r="E419" s="74">
        <v>37.720001000000003</v>
      </c>
      <c r="F419" s="74">
        <v>35.394936000000001</v>
      </c>
      <c r="G419" s="74">
        <v>3224300</v>
      </c>
    </row>
    <row r="420" spans="1:7" x14ac:dyDescent="0.25">
      <c r="A420" s="10">
        <v>42339</v>
      </c>
      <c r="B420" s="74">
        <v>37.830002</v>
      </c>
      <c r="C420" s="74">
        <v>37.919998</v>
      </c>
      <c r="D420" s="74">
        <v>35.040000999999997</v>
      </c>
      <c r="E420" s="74">
        <v>35.939999</v>
      </c>
      <c r="F420" s="74">
        <v>33.724654999999998</v>
      </c>
      <c r="G420" s="74">
        <v>10462900</v>
      </c>
    </row>
    <row r="421" spans="1:7" x14ac:dyDescent="0.25">
      <c r="A421" s="10">
        <v>42370</v>
      </c>
      <c r="B421" s="74">
        <v>35.43</v>
      </c>
      <c r="C421" s="74">
        <v>35.889999000000003</v>
      </c>
      <c r="D421" s="74">
        <v>32.549999</v>
      </c>
      <c r="E421" s="74">
        <v>35.889999000000003</v>
      </c>
      <c r="F421" s="74">
        <v>34.287308000000003</v>
      </c>
      <c r="G421" s="74">
        <v>4110900</v>
      </c>
    </row>
    <row r="422" spans="1:7" x14ac:dyDescent="0.25">
      <c r="A422" s="10">
        <v>42401</v>
      </c>
      <c r="B422" s="74">
        <v>35.759998000000003</v>
      </c>
      <c r="C422" s="74">
        <v>36.490001999999997</v>
      </c>
      <c r="D422" s="74">
        <v>34.169998</v>
      </c>
      <c r="E422" s="74">
        <v>35.990001999999997</v>
      </c>
      <c r="F422" s="74">
        <v>34.382846999999998</v>
      </c>
      <c r="G422" s="74">
        <v>4285700</v>
      </c>
    </row>
    <row r="423" spans="1:7" x14ac:dyDescent="0.25">
      <c r="A423" s="10">
        <v>42430</v>
      </c>
      <c r="B423" s="74">
        <v>36.57</v>
      </c>
      <c r="C423" s="74">
        <v>39.270000000000003</v>
      </c>
      <c r="D423" s="74">
        <v>36.169998</v>
      </c>
      <c r="E423" s="74">
        <v>39.090000000000003</v>
      </c>
      <c r="F423" s="74">
        <v>37.344414</v>
      </c>
      <c r="G423" s="74">
        <v>4120900</v>
      </c>
    </row>
    <row r="424" spans="1:7" x14ac:dyDescent="0.25">
      <c r="A424" s="10">
        <v>42461</v>
      </c>
      <c r="B424" s="74">
        <v>38.669998</v>
      </c>
      <c r="C424" s="74">
        <v>40.080002</v>
      </c>
      <c r="D424" s="74">
        <v>37.25</v>
      </c>
      <c r="E424" s="74">
        <v>39.970001000000003</v>
      </c>
      <c r="F424" s="74">
        <v>38.185116000000001</v>
      </c>
      <c r="G424" s="74">
        <v>2911300</v>
      </c>
    </row>
    <row r="425" spans="1:7" x14ac:dyDescent="0.25">
      <c r="A425" s="10">
        <v>42491</v>
      </c>
      <c r="B425" s="74">
        <v>40.240001999999997</v>
      </c>
      <c r="C425" s="74">
        <v>40.340000000000003</v>
      </c>
      <c r="D425" s="74">
        <v>38.880001</v>
      </c>
      <c r="E425" s="74">
        <v>39.82</v>
      </c>
      <c r="F425" s="74">
        <v>38.041812999999998</v>
      </c>
      <c r="G425" s="74">
        <v>2174200</v>
      </c>
    </row>
    <row r="426" spans="1:7" x14ac:dyDescent="0.25">
      <c r="A426" s="10">
        <v>42522</v>
      </c>
      <c r="B426" s="74">
        <v>39.639999000000003</v>
      </c>
      <c r="C426" s="74">
        <v>40.98</v>
      </c>
      <c r="D426" s="74">
        <v>37.880001</v>
      </c>
      <c r="E426" s="74">
        <v>40.459999000000003</v>
      </c>
      <c r="F426" s="74">
        <v>38.653233</v>
      </c>
      <c r="G426" s="74">
        <v>2377500</v>
      </c>
    </row>
    <row r="427" spans="1:7" x14ac:dyDescent="0.25">
      <c r="A427" s="10">
        <v>42552</v>
      </c>
      <c r="B427" s="74">
        <v>40.580002</v>
      </c>
      <c r="C427" s="74">
        <v>41.560001</v>
      </c>
      <c r="D427" s="74">
        <v>39.790000999999997</v>
      </c>
      <c r="E427" s="74">
        <v>41.52</v>
      </c>
      <c r="F427" s="74">
        <v>40.294224</v>
      </c>
      <c r="G427" s="74">
        <v>2716400</v>
      </c>
    </row>
    <row r="428" spans="1:7" x14ac:dyDescent="0.25">
      <c r="A428" s="10">
        <v>42583</v>
      </c>
      <c r="B428" s="74">
        <v>41.400002000000001</v>
      </c>
      <c r="C428" s="74">
        <v>42.029998999999997</v>
      </c>
      <c r="D428" s="74">
        <v>40.540000999999997</v>
      </c>
      <c r="E428" s="74">
        <v>40.799999</v>
      </c>
      <c r="F428" s="74">
        <v>39.595478</v>
      </c>
      <c r="G428" s="74">
        <v>2933400</v>
      </c>
    </row>
    <row r="429" spans="1:7" x14ac:dyDescent="0.25">
      <c r="A429" s="10">
        <v>42614</v>
      </c>
      <c r="B429" s="74">
        <v>40.799999</v>
      </c>
      <c r="C429" s="74">
        <v>42.459999000000003</v>
      </c>
      <c r="D429" s="74">
        <v>40.400002000000001</v>
      </c>
      <c r="E429" s="74">
        <v>41.560001</v>
      </c>
      <c r="F429" s="74">
        <v>40.333041999999999</v>
      </c>
      <c r="G429" s="74">
        <v>3647900</v>
      </c>
    </row>
    <row r="430" spans="1:7" x14ac:dyDescent="0.25">
      <c r="A430" s="10">
        <v>42644</v>
      </c>
      <c r="B430" s="74">
        <v>41.389999000000003</v>
      </c>
      <c r="C430" s="74">
        <v>41.580002</v>
      </c>
      <c r="D430" s="74">
        <v>39.560001</v>
      </c>
      <c r="E430" s="74">
        <v>40.220001000000003</v>
      </c>
      <c r="F430" s="74">
        <v>39.032603999999999</v>
      </c>
      <c r="G430" s="74">
        <v>5081100</v>
      </c>
    </row>
    <row r="431" spans="1:7" x14ac:dyDescent="0.25">
      <c r="A431" s="10">
        <v>42675</v>
      </c>
      <c r="B431" s="74">
        <v>40.369999</v>
      </c>
      <c r="C431" s="74">
        <v>40.419998</v>
      </c>
      <c r="D431" s="74">
        <v>37.330002</v>
      </c>
      <c r="E431" s="74">
        <v>38.580002</v>
      </c>
      <c r="F431" s="74">
        <v>37.441025000000003</v>
      </c>
      <c r="G431" s="74">
        <v>12370300</v>
      </c>
    </row>
    <row r="432" spans="1:7" x14ac:dyDescent="0.25">
      <c r="A432" s="10">
        <v>42705</v>
      </c>
      <c r="B432" s="74">
        <v>38.599997999999999</v>
      </c>
      <c r="C432" s="74">
        <v>39.970001000000003</v>
      </c>
      <c r="D432" s="74">
        <v>38.119999</v>
      </c>
      <c r="E432" s="74">
        <v>39.040000999999997</v>
      </c>
      <c r="F432" s="74">
        <v>37.887439999999998</v>
      </c>
      <c r="G432" s="74">
        <v>12451000</v>
      </c>
    </row>
    <row r="433" spans="1:7" x14ac:dyDescent="0.25">
      <c r="A433" s="10">
        <v>42736</v>
      </c>
      <c r="B433" s="74">
        <v>39.200001</v>
      </c>
      <c r="C433" s="74">
        <v>40.080002</v>
      </c>
      <c r="D433" s="74">
        <v>39.080002</v>
      </c>
      <c r="E433" s="74">
        <v>39.720001000000003</v>
      </c>
      <c r="F433" s="74">
        <v>39.075088999999998</v>
      </c>
      <c r="G433" s="74">
        <v>5806900</v>
      </c>
    </row>
    <row r="434" spans="1:7" x14ac:dyDescent="0.25">
      <c r="A434" s="10">
        <v>42767</v>
      </c>
      <c r="B434" s="74">
        <v>39.700001</v>
      </c>
      <c r="C434" s="74">
        <v>40.889999000000003</v>
      </c>
      <c r="D434" s="74">
        <v>39.299999</v>
      </c>
      <c r="E434" s="74">
        <v>40.810001</v>
      </c>
      <c r="F434" s="74">
        <v>40.147392000000004</v>
      </c>
      <c r="G434" s="74">
        <v>4953400</v>
      </c>
    </row>
    <row r="435" spans="1:7" x14ac:dyDescent="0.25">
      <c r="A435" s="10">
        <v>42795</v>
      </c>
      <c r="B435" s="74">
        <v>40.98</v>
      </c>
      <c r="C435" s="74">
        <v>42.419998</v>
      </c>
      <c r="D435" s="74">
        <v>40.340000000000003</v>
      </c>
      <c r="E435" s="74">
        <v>42.32</v>
      </c>
      <c r="F435" s="74">
        <v>41.632874000000001</v>
      </c>
      <c r="G435" s="74">
        <v>6045400</v>
      </c>
    </row>
    <row r="436" spans="1:7" x14ac:dyDescent="0.25">
      <c r="A436" s="10">
        <v>42826</v>
      </c>
      <c r="B436" s="74">
        <v>42.290000999999997</v>
      </c>
      <c r="C436" s="74">
        <v>43.049999</v>
      </c>
      <c r="D436" s="74">
        <v>42.029998999999997</v>
      </c>
      <c r="E436" s="74">
        <v>42.939999</v>
      </c>
      <c r="F436" s="74">
        <v>42.242804999999997</v>
      </c>
      <c r="G436" s="74">
        <v>5614600</v>
      </c>
    </row>
    <row r="437" spans="1:7" x14ac:dyDescent="0.25">
      <c r="A437" s="10">
        <v>42856</v>
      </c>
      <c r="B437" s="74">
        <v>43</v>
      </c>
      <c r="C437" s="74">
        <v>44.73</v>
      </c>
      <c r="D437" s="74">
        <v>42.889999000000003</v>
      </c>
      <c r="E437" s="74">
        <v>44.66</v>
      </c>
      <c r="F437" s="74">
        <v>43.934879000000002</v>
      </c>
      <c r="G437" s="74">
        <v>3328200</v>
      </c>
    </row>
    <row r="438" spans="1:7" x14ac:dyDescent="0.25">
      <c r="A438" s="10">
        <v>42887</v>
      </c>
      <c r="B438" s="74">
        <v>44.790000999999997</v>
      </c>
      <c r="C438" s="74">
        <v>45.48</v>
      </c>
      <c r="D438" s="74">
        <v>43.700001</v>
      </c>
      <c r="E438" s="74">
        <v>43.970001000000003</v>
      </c>
      <c r="F438" s="74">
        <v>43.256084000000001</v>
      </c>
      <c r="G438" s="74">
        <v>4318700</v>
      </c>
    </row>
    <row r="439" spans="1:7" x14ac:dyDescent="0.25">
      <c r="A439" s="10">
        <v>42917</v>
      </c>
      <c r="B439" s="74">
        <v>43.73</v>
      </c>
      <c r="C439" s="74">
        <v>45.360000999999997</v>
      </c>
      <c r="D439" s="74">
        <v>43.279998999999997</v>
      </c>
      <c r="E439" s="74">
        <v>45.27</v>
      </c>
      <c r="F439" s="74">
        <v>45.27</v>
      </c>
      <c r="G439" s="74">
        <v>3533800</v>
      </c>
    </row>
    <row r="440" spans="1:7" x14ac:dyDescent="0.25">
      <c r="A440" s="10">
        <v>42948</v>
      </c>
      <c r="B440" s="74">
        <v>45.34</v>
      </c>
      <c r="C440" s="74">
        <v>46.080002</v>
      </c>
      <c r="D440" s="74">
        <v>44.77</v>
      </c>
      <c r="E440" s="74">
        <v>46.029998999999997</v>
      </c>
      <c r="F440" s="74">
        <v>46.029998999999997</v>
      </c>
      <c r="G440" s="74">
        <v>3293400</v>
      </c>
    </row>
    <row r="441" spans="1:7" x14ac:dyDescent="0.25">
      <c r="A441" s="10">
        <v>42979</v>
      </c>
      <c r="B441" s="74">
        <v>46.23</v>
      </c>
      <c r="C441" s="74">
        <v>46.75</v>
      </c>
      <c r="D441" s="74">
        <v>44.950001</v>
      </c>
      <c r="E441" s="74">
        <v>45.259998000000003</v>
      </c>
      <c r="F441" s="74">
        <v>45.259998000000003</v>
      </c>
      <c r="G441" s="74">
        <v>3071100</v>
      </c>
    </row>
    <row r="442" spans="1:7" x14ac:dyDescent="0.25">
      <c r="A442" s="10">
        <v>43009</v>
      </c>
      <c r="B442" s="74">
        <v>45.130001</v>
      </c>
      <c r="C442" s="74">
        <v>46.040000999999997</v>
      </c>
      <c r="D442" s="74">
        <v>44.830002</v>
      </c>
      <c r="E442" s="74">
        <v>45.540000999999997</v>
      </c>
      <c r="F442" s="74">
        <v>45.540000999999997</v>
      </c>
      <c r="G442" s="74">
        <v>4171900</v>
      </c>
    </row>
    <row r="443" spans="1:7" x14ac:dyDescent="0.25">
      <c r="A443" s="10">
        <v>43040</v>
      </c>
      <c r="B443" s="74">
        <v>45.59</v>
      </c>
      <c r="C443" s="74">
        <v>46.360000999999997</v>
      </c>
      <c r="D443" s="74">
        <v>45.060001</v>
      </c>
      <c r="E443" s="74">
        <v>45.349997999999999</v>
      </c>
      <c r="F443" s="74">
        <v>45.349997999999999</v>
      </c>
      <c r="G443" s="74">
        <v>7043700</v>
      </c>
    </row>
    <row r="444" spans="1:7" x14ac:dyDescent="0.25">
      <c r="A444" s="10">
        <v>43070</v>
      </c>
      <c r="B444" s="74">
        <v>46.290000999999997</v>
      </c>
      <c r="C444" s="74">
        <v>46.5</v>
      </c>
      <c r="D444" s="74">
        <v>44.66</v>
      </c>
      <c r="E444" s="74">
        <v>45.220001000000003</v>
      </c>
      <c r="F444" s="74">
        <v>45.220001000000003</v>
      </c>
      <c r="G444" s="74">
        <v>6761200</v>
      </c>
    </row>
    <row r="445" spans="1:7" x14ac:dyDescent="0.25">
      <c r="A445" s="10">
        <v>43101</v>
      </c>
      <c r="B445" s="74">
        <v>45.419998</v>
      </c>
      <c r="C445" s="74">
        <v>46.799999</v>
      </c>
      <c r="D445" s="74">
        <v>45.040000999999997</v>
      </c>
      <c r="E445" s="74">
        <v>45.77</v>
      </c>
      <c r="F445" s="74">
        <v>45.77</v>
      </c>
      <c r="G445" s="74">
        <v>7912200</v>
      </c>
    </row>
    <row r="446" spans="1:7" x14ac:dyDescent="0.25">
      <c r="A446" s="10">
        <v>43132</v>
      </c>
      <c r="B446" s="74">
        <v>45.650002000000001</v>
      </c>
      <c r="C446" s="74">
        <v>45.810001</v>
      </c>
      <c r="D446" s="74">
        <v>41.66</v>
      </c>
      <c r="E446" s="74">
        <v>43.09</v>
      </c>
      <c r="F446" s="74">
        <v>43.09</v>
      </c>
      <c r="G446" s="74">
        <v>7889400</v>
      </c>
    </row>
    <row r="447" spans="1:7" x14ac:dyDescent="0.25">
      <c r="A447" t="s">
        <v>116</v>
      </c>
    </row>
    <row r="448" spans="1:7" x14ac:dyDescent="0.25">
      <c r="A448" s="74" t="s">
        <v>102</v>
      </c>
      <c r="B448" s="74" t="s">
        <v>103</v>
      </c>
      <c r="C448" s="74" t="s">
        <v>104</v>
      </c>
      <c r="D448" s="74" t="s">
        <v>105</v>
      </c>
      <c r="E448" s="74" t="s">
        <v>101</v>
      </c>
      <c r="F448" s="74" t="s">
        <v>106</v>
      </c>
      <c r="G448" s="74" t="s">
        <v>107</v>
      </c>
    </row>
    <row r="449" spans="1:7" x14ac:dyDescent="0.25">
      <c r="A449" s="10">
        <v>38108</v>
      </c>
      <c r="B449" s="74">
        <v>10.06</v>
      </c>
      <c r="C449" s="74">
        <v>10.06</v>
      </c>
      <c r="D449" s="74">
        <v>10.06</v>
      </c>
      <c r="E449" s="74">
        <v>10.06</v>
      </c>
      <c r="F449" s="74">
        <v>5.7225279999999996</v>
      </c>
      <c r="G449" s="74">
        <v>0</v>
      </c>
    </row>
    <row r="450" spans="1:7" x14ac:dyDescent="0.25">
      <c r="A450" s="10">
        <v>38139</v>
      </c>
      <c r="B450" s="74">
        <v>10.06</v>
      </c>
      <c r="C450" s="74">
        <v>10.09</v>
      </c>
      <c r="D450" s="74">
        <v>10.06</v>
      </c>
      <c r="E450" s="74">
        <v>10.09</v>
      </c>
      <c r="F450" s="74">
        <v>5.739592</v>
      </c>
      <c r="G450" s="74">
        <v>0</v>
      </c>
    </row>
    <row r="451" spans="1:7" x14ac:dyDescent="0.25">
      <c r="A451" s="10">
        <v>38169</v>
      </c>
      <c r="B451" s="74">
        <v>10.09</v>
      </c>
      <c r="C451" s="74">
        <v>10.09</v>
      </c>
      <c r="D451" s="74">
        <v>9.9600000000000009</v>
      </c>
      <c r="E451" s="74">
        <v>9.9600000000000009</v>
      </c>
      <c r="F451" s="74">
        <v>5.6656389999999996</v>
      </c>
      <c r="G451" s="74">
        <v>0</v>
      </c>
    </row>
    <row r="452" spans="1:7" x14ac:dyDescent="0.25">
      <c r="A452" s="10">
        <v>38200</v>
      </c>
      <c r="B452" s="74">
        <v>9.99</v>
      </c>
      <c r="C452" s="74">
        <v>10.26</v>
      </c>
      <c r="D452" s="74">
        <v>9.99</v>
      </c>
      <c r="E452" s="74">
        <v>10.199999999999999</v>
      </c>
      <c r="F452" s="74">
        <v>5.8021609999999999</v>
      </c>
      <c r="G452" s="74">
        <v>0</v>
      </c>
    </row>
    <row r="453" spans="1:7" x14ac:dyDescent="0.25">
      <c r="A453" s="10">
        <v>38231</v>
      </c>
      <c r="B453" s="74">
        <v>10.18</v>
      </c>
      <c r="C453" s="74">
        <v>10.33</v>
      </c>
      <c r="D453" s="74">
        <v>10.06</v>
      </c>
      <c r="E453" s="74">
        <v>10.33</v>
      </c>
      <c r="F453" s="74">
        <v>5.8807689999999999</v>
      </c>
      <c r="G453" s="74">
        <v>0</v>
      </c>
    </row>
    <row r="454" spans="1:7" x14ac:dyDescent="0.25">
      <c r="A454" s="10">
        <v>38261</v>
      </c>
      <c r="B454" s="74">
        <v>10.29</v>
      </c>
      <c r="C454" s="74">
        <v>10.69</v>
      </c>
      <c r="D454" s="74">
        <v>10.199999999999999</v>
      </c>
      <c r="E454" s="74">
        <v>10.69</v>
      </c>
      <c r="F454" s="74">
        <v>6.092257</v>
      </c>
      <c r="G454" s="74">
        <v>0</v>
      </c>
    </row>
    <row r="455" spans="1:7" x14ac:dyDescent="0.25">
      <c r="A455" s="10">
        <v>38292</v>
      </c>
      <c r="B455" s="74">
        <v>10.65</v>
      </c>
      <c r="C455" s="74">
        <v>11.17</v>
      </c>
      <c r="D455" s="74">
        <v>10.63</v>
      </c>
      <c r="E455" s="74">
        <v>11.16</v>
      </c>
      <c r="F455" s="74">
        <v>6.3666879999999999</v>
      </c>
      <c r="G455" s="74">
        <v>0</v>
      </c>
    </row>
    <row r="456" spans="1:7" x14ac:dyDescent="0.25">
      <c r="A456" s="10">
        <v>38322</v>
      </c>
      <c r="B456" s="74">
        <v>11.2</v>
      </c>
      <c r="C456" s="74">
        <v>11.3</v>
      </c>
      <c r="D456" s="74">
        <v>11.02</v>
      </c>
      <c r="E456" s="74">
        <v>11.25</v>
      </c>
      <c r="F456" s="74">
        <v>6.4266920000000001</v>
      </c>
      <c r="G456" s="74">
        <v>0</v>
      </c>
    </row>
    <row r="457" spans="1:7" x14ac:dyDescent="0.25">
      <c r="A457" s="10">
        <v>38353</v>
      </c>
      <c r="B457" s="74">
        <v>11.19</v>
      </c>
      <c r="C457" s="74">
        <v>11.19</v>
      </c>
      <c r="D457" s="74">
        <v>10.92</v>
      </c>
      <c r="E457" s="74">
        <v>10.99</v>
      </c>
      <c r="F457" s="74">
        <v>6.2882340000000001</v>
      </c>
      <c r="G457" s="74">
        <v>0</v>
      </c>
    </row>
    <row r="458" spans="1:7" x14ac:dyDescent="0.25">
      <c r="A458" s="10">
        <v>38384</v>
      </c>
      <c r="B458" s="74">
        <v>11.01</v>
      </c>
      <c r="C458" s="74">
        <v>11.02</v>
      </c>
      <c r="D458" s="74">
        <v>10.81</v>
      </c>
      <c r="E458" s="74">
        <v>11</v>
      </c>
      <c r="F458" s="74">
        <v>6.3025409999999997</v>
      </c>
      <c r="G458" s="74">
        <v>0</v>
      </c>
    </row>
    <row r="459" spans="1:7" x14ac:dyDescent="0.25">
      <c r="A459" s="10">
        <v>38412</v>
      </c>
      <c r="B459" s="74">
        <v>10.96</v>
      </c>
      <c r="C459" s="74">
        <v>11.13</v>
      </c>
      <c r="D459" s="74">
        <v>10.74</v>
      </c>
      <c r="E459" s="74">
        <v>10.83</v>
      </c>
      <c r="F459" s="74">
        <v>6.2136490000000002</v>
      </c>
      <c r="G459" s="74">
        <v>0</v>
      </c>
    </row>
    <row r="460" spans="1:7" x14ac:dyDescent="0.25">
      <c r="A460" s="10">
        <v>38443</v>
      </c>
      <c r="B460" s="74">
        <v>10.78</v>
      </c>
      <c r="C460" s="74">
        <v>10.98</v>
      </c>
      <c r="D460" s="74">
        <v>10.72</v>
      </c>
      <c r="E460" s="74">
        <v>10.97</v>
      </c>
      <c r="F460" s="74">
        <v>6.3050560000000004</v>
      </c>
      <c r="G460" s="74">
        <v>0</v>
      </c>
    </row>
    <row r="461" spans="1:7" x14ac:dyDescent="0.25">
      <c r="A461" s="10">
        <v>38473</v>
      </c>
      <c r="B461" s="74">
        <v>10.96</v>
      </c>
      <c r="C461" s="74">
        <v>11.03</v>
      </c>
      <c r="D461" s="74">
        <v>10.59</v>
      </c>
      <c r="E461" s="74">
        <v>10.59</v>
      </c>
      <c r="F461" s="74">
        <v>6.087758</v>
      </c>
      <c r="G461" s="74">
        <v>0</v>
      </c>
    </row>
    <row r="462" spans="1:7" x14ac:dyDescent="0.25">
      <c r="A462" s="10">
        <v>38504</v>
      </c>
      <c r="B462" s="74">
        <v>10.54</v>
      </c>
      <c r="C462" s="74">
        <v>10.72</v>
      </c>
      <c r="D462" s="74">
        <v>10.44</v>
      </c>
      <c r="E462" s="74">
        <v>10.46</v>
      </c>
      <c r="F462" s="74">
        <v>6.0254029999999998</v>
      </c>
      <c r="G462" s="74">
        <v>0</v>
      </c>
    </row>
    <row r="463" spans="1:7" x14ac:dyDescent="0.25">
      <c r="A463" s="10">
        <v>38534</v>
      </c>
      <c r="B463" s="74">
        <v>10.34</v>
      </c>
      <c r="C463" s="74">
        <v>10.49</v>
      </c>
      <c r="D463" s="74">
        <v>10.27</v>
      </c>
      <c r="E463" s="74">
        <v>10.34</v>
      </c>
      <c r="F463" s="74">
        <v>5.9694310000000002</v>
      </c>
      <c r="G463" s="74">
        <v>0</v>
      </c>
    </row>
    <row r="464" spans="1:7" x14ac:dyDescent="0.25">
      <c r="A464" s="10">
        <v>38565</v>
      </c>
      <c r="B464" s="74">
        <v>10.36</v>
      </c>
      <c r="C464" s="74">
        <v>10.6</v>
      </c>
      <c r="D464" s="74">
        <v>10.36</v>
      </c>
      <c r="E464" s="74">
        <v>10.57</v>
      </c>
      <c r="F464" s="74">
        <v>6.1033900000000001</v>
      </c>
      <c r="G464" s="74">
        <v>0</v>
      </c>
    </row>
    <row r="465" spans="1:7" x14ac:dyDescent="0.25">
      <c r="A465" s="10">
        <v>38596</v>
      </c>
      <c r="B465" s="74">
        <v>10.71</v>
      </c>
      <c r="C465" s="74">
        <v>10.75</v>
      </c>
      <c r="D465" s="74">
        <v>10.26</v>
      </c>
      <c r="E465" s="74">
        <v>10.26</v>
      </c>
      <c r="F465" s="74">
        <v>5.9379850000000003</v>
      </c>
      <c r="G465" s="74">
        <v>0</v>
      </c>
    </row>
    <row r="466" spans="1:7" x14ac:dyDescent="0.25">
      <c r="A466" s="10">
        <v>38626</v>
      </c>
      <c r="B466" s="74">
        <v>10.17</v>
      </c>
      <c r="C466" s="74">
        <v>10.35</v>
      </c>
      <c r="D466" s="74">
        <v>10.039999999999999</v>
      </c>
      <c r="E466" s="74">
        <v>10.039999999999999</v>
      </c>
      <c r="F466" s="74">
        <v>5.8242330000000004</v>
      </c>
      <c r="G466" s="74">
        <v>0</v>
      </c>
    </row>
    <row r="467" spans="1:7" x14ac:dyDescent="0.25">
      <c r="A467" s="10">
        <v>38657</v>
      </c>
      <c r="B467" s="74">
        <v>10.02</v>
      </c>
      <c r="C467" s="74">
        <v>10.029999999999999</v>
      </c>
      <c r="D467" s="74">
        <v>9.75</v>
      </c>
      <c r="E467" s="74">
        <v>9.81</v>
      </c>
      <c r="F467" s="74">
        <v>5.7032429999999996</v>
      </c>
      <c r="G467" s="74">
        <v>0</v>
      </c>
    </row>
    <row r="468" spans="1:7" x14ac:dyDescent="0.25">
      <c r="A468" s="10">
        <v>38687</v>
      </c>
      <c r="B468" s="74">
        <v>9.7799999999999994</v>
      </c>
      <c r="C468" s="74">
        <v>10.08</v>
      </c>
      <c r="D468" s="74">
        <v>9.75</v>
      </c>
      <c r="E468" s="74">
        <v>9.94</v>
      </c>
      <c r="F468" s="74">
        <v>5.7924160000000002</v>
      </c>
      <c r="G468" s="74">
        <v>0</v>
      </c>
    </row>
    <row r="469" spans="1:7" x14ac:dyDescent="0.25">
      <c r="A469" s="10">
        <v>38718</v>
      </c>
      <c r="B469" s="74">
        <v>10.1</v>
      </c>
      <c r="C469" s="74">
        <v>10.29</v>
      </c>
      <c r="D469" s="74">
        <v>10.029999999999999</v>
      </c>
      <c r="E469" s="74">
        <v>10.08</v>
      </c>
      <c r="F469" s="74">
        <v>5.8888090000000002</v>
      </c>
      <c r="G469" s="74">
        <v>0</v>
      </c>
    </row>
    <row r="470" spans="1:7" x14ac:dyDescent="0.25">
      <c r="A470" s="10">
        <v>38749</v>
      </c>
      <c r="B470" s="74">
        <v>9.99</v>
      </c>
      <c r="C470" s="74">
        <v>10</v>
      </c>
      <c r="D470" s="74">
        <v>9.91</v>
      </c>
      <c r="E470" s="74">
        <v>10</v>
      </c>
      <c r="F470" s="74">
        <v>5.8531599999999999</v>
      </c>
      <c r="G470" s="74">
        <v>0</v>
      </c>
    </row>
    <row r="471" spans="1:7" x14ac:dyDescent="0.25">
      <c r="A471" s="10">
        <v>38777</v>
      </c>
      <c r="B471" s="74">
        <v>9.9700000000000006</v>
      </c>
      <c r="C471" s="74">
        <v>10.039999999999999</v>
      </c>
      <c r="D471" s="74">
        <v>9.8000000000000007</v>
      </c>
      <c r="E471" s="74">
        <v>9.9</v>
      </c>
      <c r="F471" s="74">
        <v>5.8074940000000002</v>
      </c>
      <c r="G471" s="74">
        <v>0</v>
      </c>
    </row>
    <row r="472" spans="1:7" x14ac:dyDescent="0.25">
      <c r="A472" s="10">
        <v>38808</v>
      </c>
      <c r="B472" s="74">
        <v>9.8800000000000008</v>
      </c>
      <c r="C472" s="74">
        <v>10.220000000000001</v>
      </c>
      <c r="D472" s="74">
        <v>9.7899999999999991</v>
      </c>
      <c r="E472" s="74">
        <v>10.220000000000001</v>
      </c>
      <c r="F472" s="74">
        <v>5.9976269999999996</v>
      </c>
      <c r="G472" s="74">
        <v>0</v>
      </c>
    </row>
    <row r="473" spans="1:7" x14ac:dyDescent="0.25">
      <c r="A473" s="10">
        <v>38838</v>
      </c>
      <c r="B473" s="74">
        <v>10.24</v>
      </c>
      <c r="C473" s="74">
        <v>10.48</v>
      </c>
      <c r="D473" s="74">
        <v>10.220000000000001</v>
      </c>
      <c r="E473" s="74">
        <v>10.36</v>
      </c>
      <c r="F473" s="74">
        <v>6.0905860000000001</v>
      </c>
      <c r="G473" s="74">
        <v>0</v>
      </c>
    </row>
    <row r="474" spans="1:7" x14ac:dyDescent="0.25">
      <c r="A474" s="10">
        <v>38869</v>
      </c>
      <c r="B474" s="74">
        <v>10.32</v>
      </c>
      <c r="C474" s="74">
        <v>10.45</v>
      </c>
      <c r="D474" s="74">
        <v>9.9700000000000006</v>
      </c>
      <c r="E474" s="74">
        <v>10.199999999999999</v>
      </c>
      <c r="F474" s="74">
        <v>6.0098019999999996</v>
      </c>
      <c r="G474" s="74">
        <v>0</v>
      </c>
    </row>
    <row r="475" spans="1:7" x14ac:dyDescent="0.25">
      <c r="A475" s="10">
        <v>38899</v>
      </c>
      <c r="B475" s="74">
        <v>10.18</v>
      </c>
      <c r="C475" s="74">
        <v>10.23</v>
      </c>
      <c r="D475" s="74">
        <v>9.9700000000000006</v>
      </c>
      <c r="E475" s="74">
        <v>10.23</v>
      </c>
      <c r="F475" s="74">
        <v>6.0442349999999996</v>
      </c>
      <c r="G475" s="74">
        <v>0</v>
      </c>
    </row>
    <row r="476" spans="1:7" x14ac:dyDescent="0.25">
      <c r="A476" s="10">
        <v>38930</v>
      </c>
      <c r="B476" s="74">
        <v>10.26</v>
      </c>
      <c r="C476" s="74">
        <v>10.3</v>
      </c>
      <c r="D476" s="74">
        <v>10.1</v>
      </c>
      <c r="E476" s="74">
        <v>10.24</v>
      </c>
      <c r="F476" s="74">
        <v>6.0649769999999998</v>
      </c>
      <c r="G476" s="74">
        <v>0</v>
      </c>
    </row>
    <row r="477" spans="1:7" x14ac:dyDescent="0.25">
      <c r="A477" s="10">
        <v>38961</v>
      </c>
      <c r="B477" s="74">
        <v>10.28</v>
      </c>
      <c r="C477" s="74">
        <v>10.28</v>
      </c>
      <c r="D477" s="74">
        <v>10.119999999999999</v>
      </c>
      <c r="E477" s="74">
        <v>10.15</v>
      </c>
      <c r="F477" s="74">
        <v>6.0275499999999997</v>
      </c>
      <c r="G477" s="74">
        <v>0</v>
      </c>
    </row>
    <row r="478" spans="1:7" x14ac:dyDescent="0.25">
      <c r="A478" s="10">
        <v>38991</v>
      </c>
      <c r="B478" s="74">
        <v>10.199999999999999</v>
      </c>
      <c r="C478" s="74">
        <v>10.23</v>
      </c>
      <c r="D478" s="74">
        <v>9.93</v>
      </c>
      <c r="E478" s="74">
        <v>10.23</v>
      </c>
      <c r="F478" s="74">
        <v>6.0929960000000003</v>
      </c>
      <c r="G478" s="74">
        <v>0</v>
      </c>
    </row>
    <row r="479" spans="1:7" x14ac:dyDescent="0.25">
      <c r="A479" s="10">
        <v>39022</v>
      </c>
      <c r="B479" s="74">
        <v>10.24</v>
      </c>
      <c r="C479" s="74">
        <v>10.5</v>
      </c>
      <c r="D479" s="74">
        <v>10.119999999999999</v>
      </c>
      <c r="E479" s="74">
        <v>10.5</v>
      </c>
      <c r="F479" s="74">
        <v>6.2692209999999999</v>
      </c>
      <c r="G479" s="74">
        <v>0</v>
      </c>
    </row>
    <row r="480" spans="1:7" x14ac:dyDescent="0.25">
      <c r="A480" s="10">
        <v>39052</v>
      </c>
      <c r="B480" s="74">
        <v>10.59</v>
      </c>
      <c r="C480" s="74">
        <v>10.61</v>
      </c>
      <c r="D480" s="74">
        <v>10.16</v>
      </c>
      <c r="E480" s="74">
        <v>10.18</v>
      </c>
      <c r="F480" s="74">
        <v>6.0951370000000002</v>
      </c>
      <c r="G480" s="74">
        <v>0</v>
      </c>
    </row>
    <row r="481" spans="1:7" x14ac:dyDescent="0.25">
      <c r="A481" s="10">
        <v>39083</v>
      </c>
      <c r="B481" s="74">
        <v>10.15</v>
      </c>
      <c r="C481" s="74">
        <v>10.15</v>
      </c>
      <c r="D481" s="74">
        <v>9.89</v>
      </c>
      <c r="E481" s="74">
        <v>9.98</v>
      </c>
      <c r="F481" s="74">
        <v>6.0334390000000004</v>
      </c>
      <c r="G481" s="74">
        <v>0</v>
      </c>
    </row>
    <row r="482" spans="1:7" x14ac:dyDescent="0.25">
      <c r="A482" s="10">
        <v>39114</v>
      </c>
      <c r="B482" s="74">
        <v>9.98</v>
      </c>
      <c r="C482" s="74">
        <v>10.19</v>
      </c>
      <c r="D482" s="74">
        <v>9.9</v>
      </c>
      <c r="E482" s="74">
        <v>10.19</v>
      </c>
      <c r="F482" s="74">
        <v>6.1778500000000003</v>
      </c>
      <c r="G482" s="74">
        <v>0</v>
      </c>
    </row>
    <row r="483" spans="1:7" x14ac:dyDescent="0.25">
      <c r="A483" s="10">
        <v>39142</v>
      </c>
      <c r="B483" s="74">
        <v>10.199999999999999</v>
      </c>
      <c r="C483" s="74">
        <v>10.29</v>
      </c>
      <c r="D483" s="74">
        <v>10.130000000000001</v>
      </c>
      <c r="E483" s="74">
        <v>10.210000000000001</v>
      </c>
      <c r="F483" s="74">
        <v>6.2051990000000004</v>
      </c>
      <c r="G483" s="74">
        <v>0</v>
      </c>
    </row>
    <row r="484" spans="1:7" x14ac:dyDescent="0.25">
      <c r="A484" s="10">
        <v>39173</v>
      </c>
      <c r="B484" s="74">
        <v>10.210000000000001</v>
      </c>
      <c r="C484" s="74">
        <v>10.25</v>
      </c>
      <c r="D484" s="74">
        <v>10.130000000000001</v>
      </c>
      <c r="E484" s="74">
        <v>10.23</v>
      </c>
      <c r="F484" s="74">
        <v>6.2308089999999998</v>
      </c>
      <c r="G484" s="74">
        <v>0</v>
      </c>
    </row>
    <row r="485" spans="1:7" x14ac:dyDescent="0.25">
      <c r="A485" s="10">
        <v>39203</v>
      </c>
      <c r="B485" s="74">
        <v>10.210000000000001</v>
      </c>
      <c r="C485" s="74">
        <v>10.210000000000001</v>
      </c>
      <c r="D485" s="74">
        <v>9.93</v>
      </c>
      <c r="E485" s="74">
        <v>9.94</v>
      </c>
      <c r="F485" s="74">
        <v>6.068441</v>
      </c>
      <c r="G485" s="74">
        <v>0</v>
      </c>
    </row>
    <row r="486" spans="1:7" x14ac:dyDescent="0.25">
      <c r="A486" s="10">
        <v>39234</v>
      </c>
      <c r="B486" s="74">
        <v>9.91</v>
      </c>
      <c r="C486" s="74">
        <v>9.9499999999999993</v>
      </c>
      <c r="D486" s="74">
        <v>9.7100000000000009</v>
      </c>
      <c r="E486" s="74">
        <v>9.83</v>
      </c>
      <c r="F486" s="74">
        <v>6.0176470000000002</v>
      </c>
      <c r="G486" s="74">
        <v>0</v>
      </c>
    </row>
    <row r="487" spans="1:7" x14ac:dyDescent="0.25">
      <c r="A487" s="10">
        <v>39264</v>
      </c>
      <c r="B487" s="74">
        <v>9.93</v>
      </c>
      <c r="C487" s="74">
        <v>10.19</v>
      </c>
      <c r="D487" s="74">
        <v>9.84</v>
      </c>
      <c r="E487" s="74">
        <v>10.16</v>
      </c>
      <c r="F487" s="74">
        <v>6.2394030000000003</v>
      </c>
      <c r="G487" s="74">
        <v>0</v>
      </c>
    </row>
    <row r="488" spans="1:7" x14ac:dyDescent="0.25">
      <c r="A488" s="10">
        <v>39295</v>
      </c>
      <c r="B488" s="74">
        <v>10.16</v>
      </c>
      <c r="C488" s="74">
        <v>10.24</v>
      </c>
      <c r="D488" s="74">
        <v>10.09</v>
      </c>
      <c r="E488" s="74">
        <v>10.16</v>
      </c>
      <c r="F488" s="74">
        <v>6.2578240000000003</v>
      </c>
      <c r="G488" s="74">
        <v>0</v>
      </c>
    </row>
    <row r="489" spans="1:7" x14ac:dyDescent="0.25">
      <c r="A489" s="10">
        <v>39326</v>
      </c>
      <c r="B489" s="74">
        <v>10.119999999999999</v>
      </c>
      <c r="C489" s="74">
        <v>10.51</v>
      </c>
      <c r="D489" s="74">
        <v>10.119999999999999</v>
      </c>
      <c r="E489" s="74">
        <v>10.51</v>
      </c>
      <c r="F489" s="74">
        <v>6.4919099999999998</v>
      </c>
      <c r="G489" s="74">
        <v>0</v>
      </c>
    </row>
    <row r="490" spans="1:7" x14ac:dyDescent="0.25">
      <c r="A490" s="10">
        <v>39356</v>
      </c>
      <c r="B490" s="74">
        <v>10.47</v>
      </c>
      <c r="C490" s="74">
        <v>10.68</v>
      </c>
      <c r="D490" s="74">
        <v>10.29</v>
      </c>
      <c r="E490" s="74">
        <v>10.64</v>
      </c>
      <c r="F490" s="74">
        <v>6.5880320000000001</v>
      </c>
      <c r="G490" s="74">
        <v>0</v>
      </c>
    </row>
    <row r="491" spans="1:7" x14ac:dyDescent="0.25">
      <c r="A491" s="10">
        <v>39387</v>
      </c>
      <c r="B491" s="74">
        <v>10.65</v>
      </c>
      <c r="C491" s="74">
        <v>11.16</v>
      </c>
      <c r="D491" s="74">
        <v>10.65</v>
      </c>
      <c r="E491" s="74">
        <v>10.86</v>
      </c>
      <c r="F491" s="74">
        <v>6.7438440000000002</v>
      </c>
      <c r="G491" s="74">
        <v>0</v>
      </c>
    </row>
    <row r="492" spans="1:7" x14ac:dyDescent="0.25">
      <c r="A492" s="10">
        <v>39417</v>
      </c>
      <c r="B492" s="74">
        <v>10.92</v>
      </c>
      <c r="C492" s="74">
        <v>11.01</v>
      </c>
      <c r="D492" s="74">
        <v>10.26</v>
      </c>
      <c r="E492" s="74">
        <v>10.51</v>
      </c>
      <c r="F492" s="74">
        <v>6.5468299999999999</v>
      </c>
      <c r="G492" s="74">
        <v>0</v>
      </c>
    </row>
    <row r="493" spans="1:7" x14ac:dyDescent="0.25">
      <c r="A493" s="10">
        <v>39448</v>
      </c>
      <c r="B493" s="74">
        <v>10.69</v>
      </c>
      <c r="C493" s="74">
        <v>11.03</v>
      </c>
      <c r="D493" s="74">
        <v>10.69</v>
      </c>
      <c r="E493" s="74">
        <v>11.03</v>
      </c>
      <c r="F493" s="74">
        <v>7.104012</v>
      </c>
      <c r="G493" s="74">
        <v>0</v>
      </c>
    </row>
    <row r="494" spans="1:7" x14ac:dyDescent="0.25">
      <c r="A494" s="10">
        <v>39479</v>
      </c>
      <c r="B494" s="74">
        <v>11</v>
      </c>
      <c r="C494" s="74">
        <v>11.31</v>
      </c>
      <c r="D494" s="74">
        <v>10.83</v>
      </c>
      <c r="E494" s="74">
        <v>11.31</v>
      </c>
      <c r="F494" s="74">
        <v>7.3042870000000004</v>
      </c>
      <c r="G494" s="74">
        <v>0</v>
      </c>
    </row>
    <row r="495" spans="1:7" x14ac:dyDescent="0.25">
      <c r="A495" s="10">
        <v>39508</v>
      </c>
      <c r="B495" s="74">
        <v>11.36</v>
      </c>
      <c r="C495" s="74">
        <v>11.69</v>
      </c>
      <c r="D495" s="74">
        <v>11.29</v>
      </c>
      <c r="E495" s="74">
        <v>11.54</v>
      </c>
      <c r="F495" s="74">
        <v>7.4748720000000004</v>
      </c>
      <c r="G495" s="74">
        <v>0</v>
      </c>
    </row>
    <row r="496" spans="1:7" x14ac:dyDescent="0.25">
      <c r="A496" s="10">
        <v>39539</v>
      </c>
      <c r="B496" s="74">
        <v>11.31</v>
      </c>
      <c r="C496" s="74">
        <v>11.52</v>
      </c>
      <c r="D496" s="74">
        <v>11.11</v>
      </c>
      <c r="E496" s="74">
        <v>11.18</v>
      </c>
      <c r="F496" s="74">
        <v>7.2586700000000004</v>
      </c>
      <c r="G496" s="74">
        <v>0</v>
      </c>
    </row>
    <row r="497" spans="1:7" x14ac:dyDescent="0.25">
      <c r="A497" s="10">
        <v>39569</v>
      </c>
      <c r="B497" s="74">
        <v>11.11</v>
      </c>
      <c r="C497" s="74">
        <v>11.29</v>
      </c>
      <c r="D497" s="74">
        <v>10.9</v>
      </c>
      <c r="E497" s="74">
        <v>10.96</v>
      </c>
      <c r="F497" s="74">
        <v>7.1350480000000003</v>
      </c>
      <c r="G497" s="74">
        <v>0</v>
      </c>
    </row>
    <row r="498" spans="1:7" x14ac:dyDescent="0.25">
      <c r="A498" s="10">
        <v>39600</v>
      </c>
      <c r="B498" s="74">
        <v>11.03</v>
      </c>
      <c r="C498" s="74">
        <v>11.06</v>
      </c>
      <c r="D498" s="74">
        <v>10.55</v>
      </c>
      <c r="E498" s="74">
        <v>10.83</v>
      </c>
      <c r="F498" s="74">
        <v>7.0711769999999996</v>
      </c>
      <c r="G498" s="74">
        <v>0</v>
      </c>
    </row>
    <row r="499" spans="1:7" x14ac:dyDescent="0.25">
      <c r="A499" s="10">
        <v>39630</v>
      </c>
      <c r="B499" s="74">
        <v>10.84</v>
      </c>
      <c r="C499" s="74">
        <v>11.04</v>
      </c>
      <c r="D499" s="74">
        <v>10.63</v>
      </c>
      <c r="E499" s="74">
        <v>10.76</v>
      </c>
      <c r="F499" s="74">
        <v>7.0493790000000001</v>
      </c>
      <c r="G499" s="74">
        <v>0</v>
      </c>
    </row>
    <row r="500" spans="1:7" x14ac:dyDescent="0.25">
      <c r="A500" s="10">
        <v>39661</v>
      </c>
      <c r="B500" s="74">
        <v>10.73</v>
      </c>
      <c r="C500" s="74">
        <v>10.75</v>
      </c>
      <c r="D500" s="74">
        <v>10.32</v>
      </c>
      <c r="E500" s="74">
        <v>10.34</v>
      </c>
      <c r="F500" s="74">
        <v>6.7951540000000001</v>
      </c>
      <c r="G500" s="74">
        <v>0</v>
      </c>
    </row>
    <row r="501" spans="1:7" x14ac:dyDescent="0.25">
      <c r="A501" s="10">
        <v>39692</v>
      </c>
      <c r="B501" s="74">
        <v>10.27</v>
      </c>
      <c r="C501" s="74">
        <v>10.29</v>
      </c>
      <c r="D501" s="74">
        <v>9.61</v>
      </c>
      <c r="E501" s="74">
        <v>9.61</v>
      </c>
      <c r="F501" s="74">
        <v>6.340611</v>
      </c>
      <c r="G501" s="74">
        <v>0</v>
      </c>
    </row>
    <row r="502" spans="1:7" x14ac:dyDescent="0.25">
      <c r="A502" s="10">
        <v>39722</v>
      </c>
      <c r="B502" s="74">
        <v>9.6</v>
      </c>
      <c r="C502" s="74">
        <v>9.67</v>
      </c>
      <c r="D502" s="74">
        <v>9.02</v>
      </c>
      <c r="E502" s="74">
        <v>9.02</v>
      </c>
      <c r="F502" s="74">
        <v>5.9736120000000001</v>
      </c>
      <c r="G502" s="74">
        <v>0</v>
      </c>
    </row>
    <row r="503" spans="1:7" x14ac:dyDescent="0.25">
      <c r="A503" s="10">
        <v>39753</v>
      </c>
      <c r="B503" s="74">
        <v>8.99</v>
      </c>
      <c r="C503" s="74">
        <v>9.27</v>
      </c>
      <c r="D503" s="74">
        <v>8.81</v>
      </c>
      <c r="E503" s="74">
        <v>8.8699999999999992</v>
      </c>
      <c r="F503" s="74">
        <v>5.8981240000000001</v>
      </c>
      <c r="G503" s="74">
        <v>0</v>
      </c>
    </row>
    <row r="504" spans="1:7" x14ac:dyDescent="0.25">
      <c r="A504" s="10">
        <v>39783</v>
      </c>
      <c r="B504" s="74">
        <v>8.9</v>
      </c>
      <c r="C504" s="74">
        <v>9</v>
      </c>
      <c r="D504" s="74">
        <v>7.92</v>
      </c>
      <c r="E504" s="74">
        <v>8.58</v>
      </c>
      <c r="F504" s="74">
        <v>5.7251370000000001</v>
      </c>
      <c r="G504" s="74">
        <v>0</v>
      </c>
    </row>
    <row r="505" spans="1:7" x14ac:dyDescent="0.25">
      <c r="A505" s="10">
        <v>39814</v>
      </c>
      <c r="B505" s="74">
        <v>8.57</v>
      </c>
      <c r="C505" s="74">
        <v>8.68</v>
      </c>
      <c r="D505" s="74">
        <v>8.3699999999999992</v>
      </c>
      <c r="E505" s="74">
        <v>8.41</v>
      </c>
      <c r="F505" s="74">
        <v>6.3403859999999996</v>
      </c>
      <c r="G505" s="74">
        <v>0</v>
      </c>
    </row>
    <row r="506" spans="1:7" x14ac:dyDescent="0.25">
      <c r="A506" s="10">
        <v>39845</v>
      </c>
      <c r="B506" s="74">
        <v>8.42</v>
      </c>
      <c r="C506" s="74">
        <v>8.48</v>
      </c>
      <c r="D506" s="74">
        <v>7.93</v>
      </c>
      <c r="E506" s="74">
        <v>7.97</v>
      </c>
      <c r="F506" s="74">
        <v>6.0250069999999996</v>
      </c>
      <c r="G506" s="74">
        <v>0</v>
      </c>
    </row>
    <row r="507" spans="1:7" x14ac:dyDescent="0.25">
      <c r="A507" s="10">
        <v>39873</v>
      </c>
      <c r="B507" s="74">
        <v>7.96</v>
      </c>
      <c r="C507" s="74">
        <v>8.23</v>
      </c>
      <c r="D507" s="74">
        <v>7.76</v>
      </c>
      <c r="E507" s="74">
        <v>8.02</v>
      </c>
      <c r="F507" s="74">
        <v>6.0873689999999998</v>
      </c>
      <c r="G507" s="74">
        <v>0</v>
      </c>
    </row>
    <row r="508" spans="1:7" x14ac:dyDescent="0.25">
      <c r="A508" s="10">
        <v>39904</v>
      </c>
      <c r="B508" s="74">
        <v>8.0399999999999991</v>
      </c>
      <c r="C508" s="74">
        <v>8.25</v>
      </c>
      <c r="D508" s="74">
        <v>7.93</v>
      </c>
      <c r="E508" s="74">
        <v>8.2200000000000006</v>
      </c>
      <c r="F508" s="74">
        <v>6.2539340000000001</v>
      </c>
      <c r="G508" s="74">
        <v>0</v>
      </c>
    </row>
    <row r="509" spans="1:7" x14ac:dyDescent="0.25">
      <c r="A509" s="10">
        <v>39934</v>
      </c>
      <c r="B509" s="74">
        <v>8.23</v>
      </c>
      <c r="C509" s="74">
        <v>8.92</v>
      </c>
      <c r="D509" s="74">
        <v>8.23</v>
      </c>
      <c r="E509" s="74">
        <v>8.92</v>
      </c>
      <c r="F509" s="74">
        <v>6.8087929999999997</v>
      </c>
      <c r="G509" s="74">
        <v>0</v>
      </c>
    </row>
    <row r="510" spans="1:7" x14ac:dyDescent="0.25">
      <c r="A510" s="10">
        <v>39965</v>
      </c>
      <c r="B510" s="74">
        <v>8.84</v>
      </c>
      <c r="C510" s="74">
        <v>9.06</v>
      </c>
      <c r="D510" s="74">
        <v>8.6300000000000008</v>
      </c>
      <c r="E510" s="74">
        <v>9</v>
      </c>
      <c r="F510" s="74">
        <v>6.8935459999999997</v>
      </c>
      <c r="G510" s="74">
        <v>0</v>
      </c>
    </row>
    <row r="511" spans="1:7" x14ac:dyDescent="0.25">
      <c r="A511" s="10">
        <v>39995</v>
      </c>
      <c r="B511" s="74">
        <v>9.01</v>
      </c>
      <c r="C511" s="74">
        <v>9.4600000000000009</v>
      </c>
      <c r="D511" s="74">
        <v>9.01</v>
      </c>
      <c r="E511" s="74">
        <v>9.4600000000000009</v>
      </c>
      <c r="F511" s="74">
        <v>7.2700360000000002</v>
      </c>
      <c r="G511" s="74">
        <v>0</v>
      </c>
    </row>
    <row r="512" spans="1:7" x14ac:dyDescent="0.25">
      <c r="A512" s="10">
        <v>40026</v>
      </c>
      <c r="B512" s="74">
        <v>9.4600000000000009</v>
      </c>
      <c r="C512" s="74">
        <v>9.7799999999999994</v>
      </c>
      <c r="D512" s="74">
        <v>9.3000000000000007</v>
      </c>
      <c r="E512" s="74">
        <v>9.7799999999999994</v>
      </c>
      <c r="F512" s="74">
        <v>7.5387029999999999</v>
      </c>
      <c r="G512" s="74">
        <v>0</v>
      </c>
    </row>
    <row r="513" spans="1:7" x14ac:dyDescent="0.25">
      <c r="A513" s="10">
        <v>40057</v>
      </c>
      <c r="B513" s="74">
        <v>9.73</v>
      </c>
      <c r="C513" s="74">
        <v>10.16</v>
      </c>
      <c r="D513" s="74">
        <v>9.73</v>
      </c>
      <c r="E513" s="74">
        <v>10.16</v>
      </c>
      <c r="F513" s="74">
        <v>7.8558630000000003</v>
      </c>
      <c r="G513" s="74">
        <v>0</v>
      </c>
    </row>
    <row r="514" spans="1:7" x14ac:dyDescent="0.25">
      <c r="A514" s="10">
        <v>40087</v>
      </c>
      <c r="B514" s="74">
        <v>10.15</v>
      </c>
      <c r="C514" s="74">
        <v>10.35</v>
      </c>
      <c r="D514" s="74">
        <v>10.15</v>
      </c>
      <c r="E514" s="74">
        <v>10.28</v>
      </c>
      <c r="F514" s="74">
        <v>7.9707670000000004</v>
      </c>
      <c r="G514" s="74">
        <v>0</v>
      </c>
    </row>
    <row r="515" spans="1:7" x14ac:dyDescent="0.25">
      <c r="A515" s="10">
        <v>40118</v>
      </c>
      <c r="B515" s="74">
        <v>10.28</v>
      </c>
      <c r="C515" s="74">
        <v>10.63</v>
      </c>
      <c r="D515" s="74">
        <v>10.25</v>
      </c>
      <c r="E515" s="74">
        <v>10.63</v>
      </c>
      <c r="F515" s="74">
        <v>8.2639580000000006</v>
      </c>
      <c r="G515" s="74">
        <v>0</v>
      </c>
    </row>
    <row r="516" spans="1:7" x14ac:dyDescent="0.25">
      <c r="A516" s="10">
        <v>40148</v>
      </c>
      <c r="B516" s="74">
        <v>10.65</v>
      </c>
      <c r="C516" s="74">
        <v>10.65</v>
      </c>
      <c r="D516" s="74">
        <v>10.01</v>
      </c>
      <c r="E516" s="74">
        <v>10.01</v>
      </c>
      <c r="F516" s="74">
        <v>7.7974180000000004</v>
      </c>
      <c r="G516" s="74">
        <v>0</v>
      </c>
    </row>
    <row r="517" spans="1:7" x14ac:dyDescent="0.25">
      <c r="A517" s="10">
        <v>40179</v>
      </c>
      <c r="B517" s="74">
        <v>10.08</v>
      </c>
      <c r="C517" s="74">
        <v>10.32</v>
      </c>
      <c r="D517" s="74">
        <v>10.06</v>
      </c>
      <c r="E517" s="74">
        <v>10.18</v>
      </c>
      <c r="F517" s="74">
        <v>7.9480709999999997</v>
      </c>
      <c r="G517" s="74">
        <v>0</v>
      </c>
    </row>
    <row r="518" spans="1:7" x14ac:dyDescent="0.25">
      <c r="A518" s="10">
        <v>40210</v>
      </c>
      <c r="B518" s="74">
        <v>10.19</v>
      </c>
      <c r="C518" s="74">
        <v>10.210000000000001</v>
      </c>
      <c r="D518" s="74">
        <v>9.98</v>
      </c>
      <c r="E518" s="74">
        <v>10.199999999999999</v>
      </c>
      <c r="F518" s="74">
        <v>7.9784920000000001</v>
      </c>
      <c r="G518" s="74">
        <v>0</v>
      </c>
    </row>
    <row r="519" spans="1:7" x14ac:dyDescent="0.25">
      <c r="A519" s="10">
        <v>40238</v>
      </c>
      <c r="B519" s="74">
        <v>10.15</v>
      </c>
      <c r="C519" s="74">
        <v>10.23</v>
      </c>
      <c r="D519" s="74">
        <v>9.9</v>
      </c>
      <c r="E519" s="74">
        <v>9.99</v>
      </c>
      <c r="F519" s="74">
        <v>7.8273190000000001</v>
      </c>
      <c r="G519" s="74">
        <v>0</v>
      </c>
    </row>
    <row r="520" spans="1:7" x14ac:dyDescent="0.25">
      <c r="A520" s="10">
        <v>40269</v>
      </c>
      <c r="B520" s="74">
        <v>10.01</v>
      </c>
      <c r="C520" s="74">
        <v>10.130000000000001</v>
      </c>
      <c r="D520" s="74">
        <v>9.94</v>
      </c>
      <c r="E520" s="74">
        <v>10.06</v>
      </c>
      <c r="F520" s="74">
        <v>7.896439</v>
      </c>
      <c r="G520" s="74">
        <v>0</v>
      </c>
    </row>
    <row r="521" spans="1:7" x14ac:dyDescent="0.25">
      <c r="A521" s="10">
        <v>40299</v>
      </c>
      <c r="B521" s="74">
        <v>9.98</v>
      </c>
      <c r="C521" s="74">
        <v>10.06</v>
      </c>
      <c r="D521" s="74">
        <v>9.76</v>
      </c>
      <c r="E521" s="74">
        <v>9.84</v>
      </c>
      <c r="F521" s="74">
        <v>7.7237580000000001</v>
      </c>
      <c r="G521" s="74">
        <v>0</v>
      </c>
    </row>
    <row r="522" spans="1:7" x14ac:dyDescent="0.25">
      <c r="A522" s="10">
        <v>40330</v>
      </c>
      <c r="B522" s="74">
        <v>9.84</v>
      </c>
      <c r="C522" s="74">
        <v>10.07</v>
      </c>
      <c r="D522" s="74">
        <v>9.7200000000000006</v>
      </c>
      <c r="E522" s="74">
        <v>10.07</v>
      </c>
      <c r="F522" s="74">
        <v>7.9171230000000001</v>
      </c>
      <c r="G522" s="74">
        <v>0</v>
      </c>
    </row>
    <row r="523" spans="1:7" x14ac:dyDescent="0.25">
      <c r="A523" s="10">
        <v>40360</v>
      </c>
      <c r="B523" s="74">
        <v>10.24</v>
      </c>
      <c r="C523" s="74">
        <v>10.52</v>
      </c>
      <c r="D523" s="74">
        <v>10.19</v>
      </c>
      <c r="E523" s="74">
        <v>10.52</v>
      </c>
      <c r="F523" s="74">
        <v>8.2840889999999998</v>
      </c>
      <c r="G523" s="74">
        <v>0</v>
      </c>
    </row>
    <row r="524" spans="1:7" x14ac:dyDescent="0.25">
      <c r="A524" s="10">
        <v>40391</v>
      </c>
      <c r="B524" s="74">
        <v>10.57</v>
      </c>
      <c r="C524" s="74">
        <v>10.82</v>
      </c>
      <c r="D524" s="74">
        <v>10.57</v>
      </c>
      <c r="E524" s="74">
        <v>10.81</v>
      </c>
      <c r="F524" s="74">
        <v>8.5263000000000009</v>
      </c>
      <c r="G524" s="74">
        <v>0</v>
      </c>
    </row>
    <row r="525" spans="1:7" x14ac:dyDescent="0.25">
      <c r="A525" s="10">
        <v>40422</v>
      </c>
      <c r="B525" s="74">
        <v>10.78</v>
      </c>
      <c r="C525" s="74">
        <v>11.19</v>
      </c>
      <c r="D525" s="74">
        <v>10.67</v>
      </c>
      <c r="E525" s="74">
        <v>11.19</v>
      </c>
      <c r="F525" s="74">
        <v>8.8407999999999998</v>
      </c>
      <c r="G525" s="74">
        <v>0</v>
      </c>
    </row>
    <row r="526" spans="1:7" x14ac:dyDescent="0.25">
      <c r="A526" s="10">
        <v>40452</v>
      </c>
      <c r="B526" s="74">
        <v>11.25</v>
      </c>
      <c r="C526" s="74">
        <v>11.54</v>
      </c>
      <c r="D526" s="74">
        <v>11.24</v>
      </c>
      <c r="E526" s="74">
        <v>11.45</v>
      </c>
      <c r="F526" s="74">
        <v>9.0591679999999997</v>
      </c>
      <c r="G526" s="74">
        <v>0</v>
      </c>
    </row>
    <row r="527" spans="1:7" x14ac:dyDescent="0.25">
      <c r="A527" s="10">
        <v>40483</v>
      </c>
      <c r="B527" s="74">
        <v>11.45</v>
      </c>
      <c r="C527" s="74">
        <v>11.62</v>
      </c>
      <c r="D527" s="74">
        <v>10.75</v>
      </c>
      <c r="E527" s="74">
        <v>10.77</v>
      </c>
      <c r="F527" s="74">
        <v>8.5346410000000006</v>
      </c>
      <c r="G527" s="74">
        <v>0</v>
      </c>
    </row>
    <row r="528" spans="1:7" x14ac:dyDescent="0.25">
      <c r="A528" s="10">
        <v>40513</v>
      </c>
      <c r="B528" s="74">
        <v>10.75</v>
      </c>
      <c r="C528" s="74">
        <v>10.92</v>
      </c>
      <c r="D528" s="74">
        <v>10.55</v>
      </c>
      <c r="E528" s="74">
        <v>10.55</v>
      </c>
      <c r="F528" s="74">
        <v>8.3735490000000006</v>
      </c>
      <c r="G528" s="74">
        <v>0</v>
      </c>
    </row>
    <row r="529" spans="1:7" x14ac:dyDescent="0.25">
      <c r="A529" s="10">
        <v>40544</v>
      </c>
      <c r="B529" s="74">
        <v>10.51</v>
      </c>
      <c r="C529" s="74">
        <v>10.57</v>
      </c>
      <c r="D529" s="74">
        <v>10.29</v>
      </c>
      <c r="E529" s="74">
        <v>10.57</v>
      </c>
      <c r="F529" s="74">
        <v>8.7573939999999997</v>
      </c>
      <c r="G529" s="74">
        <v>0</v>
      </c>
    </row>
    <row r="530" spans="1:7" x14ac:dyDescent="0.25">
      <c r="A530" s="10">
        <v>40575</v>
      </c>
      <c r="B530" s="74">
        <v>10.66</v>
      </c>
      <c r="C530" s="74">
        <v>10.67</v>
      </c>
      <c r="D530" s="74">
        <v>10.42</v>
      </c>
      <c r="E530" s="74">
        <v>10.67</v>
      </c>
      <c r="F530" s="74">
        <v>8.8553800000000003</v>
      </c>
      <c r="G530" s="74">
        <v>0</v>
      </c>
    </row>
    <row r="531" spans="1:7" x14ac:dyDescent="0.25">
      <c r="A531" s="10">
        <v>40603</v>
      </c>
      <c r="B531" s="74">
        <v>10.64</v>
      </c>
      <c r="C531" s="74">
        <v>10.85</v>
      </c>
      <c r="D531" s="74">
        <v>10.54</v>
      </c>
      <c r="E531" s="74">
        <v>10.66</v>
      </c>
      <c r="F531" s="74">
        <v>8.8612260000000003</v>
      </c>
      <c r="G531" s="74">
        <v>0</v>
      </c>
    </row>
    <row r="532" spans="1:7" x14ac:dyDescent="0.25">
      <c r="A532" s="10">
        <v>40634</v>
      </c>
      <c r="B532" s="74">
        <v>10.62</v>
      </c>
      <c r="C532" s="74">
        <v>11.1</v>
      </c>
      <c r="D532" s="74">
        <v>10.61</v>
      </c>
      <c r="E532" s="74">
        <v>11.1</v>
      </c>
      <c r="F532" s="74">
        <v>9.2425719999999991</v>
      </c>
      <c r="G532" s="74">
        <v>0</v>
      </c>
    </row>
    <row r="533" spans="1:7" x14ac:dyDescent="0.25">
      <c r="A533" s="10">
        <v>40664</v>
      </c>
      <c r="B533" s="74">
        <v>11.09</v>
      </c>
      <c r="C533" s="74">
        <v>11.09</v>
      </c>
      <c r="D533" s="74">
        <v>10.79</v>
      </c>
      <c r="E533" s="74">
        <v>10.98</v>
      </c>
      <c r="F533" s="74">
        <v>9.1583919999999992</v>
      </c>
      <c r="G533" s="74">
        <v>0</v>
      </c>
    </row>
    <row r="534" spans="1:7" x14ac:dyDescent="0.25">
      <c r="A534" s="10">
        <v>40695</v>
      </c>
      <c r="B534" s="74">
        <v>10.99</v>
      </c>
      <c r="C534" s="74">
        <v>11.12</v>
      </c>
      <c r="D534" s="74">
        <v>10.92</v>
      </c>
      <c r="E534" s="74">
        <v>11.01</v>
      </c>
      <c r="F534" s="74">
        <v>9.2001390000000001</v>
      </c>
      <c r="G534" s="74">
        <v>0</v>
      </c>
    </row>
    <row r="535" spans="1:7" x14ac:dyDescent="0.25">
      <c r="A535" s="10">
        <v>40725</v>
      </c>
      <c r="B535" s="74">
        <v>11</v>
      </c>
      <c r="C535" s="74">
        <v>11.44</v>
      </c>
      <c r="D535" s="74">
        <v>10.95</v>
      </c>
      <c r="E535" s="74">
        <v>11.44</v>
      </c>
      <c r="F535" s="74">
        <v>9.576022</v>
      </c>
      <c r="G535" s="74">
        <v>0</v>
      </c>
    </row>
    <row r="536" spans="1:7" x14ac:dyDescent="0.25">
      <c r="A536" s="10">
        <v>40756</v>
      </c>
      <c r="B536" s="74">
        <v>11.42</v>
      </c>
      <c r="C536" s="74">
        <v>11.53</v>
      </c>
      <c r="D536" s="74">
        <v>11.25</v>
      </c>
      <c r="E536" s="74">
        <v>11.45</v>
      </c>
      <c r="F536" s="74">
        <v>9.6013420000000007</v>
      </c>
      <c r="G536" s="74">
        <v>0</v>
      </c>
    </row>
    <row r="537" spans="1:7" x14ac:dyDescent="0.25">
      <c r="A537" s="10">
        <v>40787</v>
      </c>
      <c r="B537" s="74">
        <v>11.42</v>
      </c>
      <c r="C537" s="74">
        <v>11.43</v>
      </c>
      <c r="D537" s="74">
        <v>11.08</v>
      </c>
      <c r="E537" s="74">
        <v>11.08</v>
      </c>
      <c r="F537" s="74">
        <v>9.3080800000000004</v>
      </c>
      <c r="G537" s="74">
        <v>0</v>
      </c>
    </row>
    <row r="538" spans="1:7" x14ac:dyDescent="0.25">
      <c r="A538" s="10">
        <v>40817</v>
      </c>
      <c r="B538" s="74">
        <v>11.06</v>
      </c>
      <c r="C538" s="74">
        <v>11.48</v>
      </c>
      <c r="D538" s="74">
        <v>11.06</v>
      </c>
      <c r="E538" s="74">
        <v>11.26</v>
      </c>
      <c r="F538" s="74">
        <v>9.4754509999999996</v>
      </c>
      <c r="G538" s="74">
        <v>0</v>
      </c>
    </row>
    <row r="539" spans="1:7" x14ac:dyDescent="0.25">
      <c r="A539" s="10">
        <v>40848</v>
      </c>
      <c r="B539" s="74">
        <v>11.25</v>
      </c>
      <c r="C539" s="74">
        <v>11.32</v>
      </c>
      <c r="D539" s="74">
        <v>10.88</v>
      </c>
      <c r="E539" s="74">
        <v>10.98</v>
      </c>
      <c r="F539" s="74">
        <v>9.2583920000000006</v>
      </c>
      <c r="G539" s="74">
        <v>0</v>
      </c>
    </row>
    <row r="540" spans="1:7" x14ac:dyDescent="0.25">
      <c r="A540" s="10">
        <v>40878</v>
      </c>
      <c r="B540" s="74">
        <v>11.03</v>
      </c>
      <c r="C540" s="74">
        <v>11.1</v>
      </c>
      <c r="D540" s="74">
        <v>10.79</v>
      </c>
      <c r="E540" s="74">
        <v>10.89</v>
      </c>
      <c r="F540" s="74">
        <v>9.2010769999999997</v>
      </c>
      <c r="G540" s="74">
        <v>0</v>
      </c>
    </row>
    <row r="541" spans="1:7" x14ac:dyDescent="0.25">
      <c r="A541" s="10">
        <v>40909</v>
      </c>
      <c r="B541" s="74">
        <v>10.93</v>
      </c>
      <c r="C541" s="74">
        <v>11.14</v>
      </c>
      <c r="D541" s="74">
        <v>10.83</v>
      </c>
      <c r="E541" s="74">
        <v>11.14</v>
      </c>
      <c r="F541" s="74">
        <v>9.6498489999999997</v>
      </c>
      <c r="G541" s="74">
        <v>0</v>
      </c>
    </row>
    <row r="542" spans="1:7" x14ac:dyDescent="0.25">
      <c r="A542" s="10">
        <v>40940</v>
      </c>
      <c r="B542" s="74">
        <v>11.14</v>
      </c>
      <c r="C542" s="74">
        <v>11.14</v>
      </c>
      <c r="D542" s="74">
        <v>10.85</v>
      </c>
      <c r="E542" s="74">
        <v>10.9</v>
      </c>
      <c r="F542" s="74">
        <v>9.4563939999999995</v>
      </c>
      <c r="G542" s="74">
        <v>0</v>
      </c>
    </row>
    <row r="543" spans="1:7" x14ac:dyDescent="0.25">
      <c r="A543" s="10">
        <v>40969</v>
      </c>
      <c r="B543" s="74">
        <v>10.89</v>
      </c>
      <c r="C543" s="74">
        <v>10.89</v>
      </c>
      <c r="D543" s="74">
        <v>10.6</v>
      </c>
      <c r="E543" s="74">
        <v>10.87</v>
      </c>
      <c r="F543" s="74">
        <v>9.4458380000000002</v>
      </c>
      <c r="G543" s="74">
        <v>0</v>
      </c>
    </row>
    <row r="544" spans="1:7" x14ac:dyDescent="0.25">
      <c r="A544" s="10">
        <v>41000</v>
      </c>
      <c r="B544" s="74">
        <v>10.92</v>
      </c>
      <c r="C544" s="74">
        <v>11.11</v>
      </c>
      <c r="D544" s="74">
        <v>10.82</v>
      </c>
      <c r="E544" s="74">
        <v>11.11</v>
      </c>
      <c r="F544" s="74">
        <v>9.6721869999999992</v>
      </c>
      <c r="G544" s="74">
        <v>0</v>
      </c>
    </row>
    <row r="545" spans="1:7" x14ac:dyDescent="0.25">
      <c r="A545" s="10">
        <v>41030</v>
      </c>
      <c r="B545" s="74">
        <v>11.1</v>
      </c>
      <c r="C545" s="74">
        <v>11.1</v>
      </c>
      <c r="D545" s="74">
        <v>10.8</v>
      </c>
      <c r="E545" s="74">
        <v>10.87</v>
      </c>
      <c r="F545" s="74">
        <v>9.480378</v>
      </c>
      <c r="G545" s="74">
        <v>0</v>
      </c>
    </row>
    <row r="546" spans="1:7" x14ac:dyDescent="0.25">
      <c r="A546" s="10">
        <v>41061</v>
      </c>
      <c r="B546" s="74">
        <v>10.93</v>
      </c>
      <c r="C546" s="74">
        <v>10.94</v>
      </c>
      <c r="D546" s="74">
        <v>10.77</v>
      </c>
      <c r="E546" s="74">
        <v>10.89</v>
      </c>
      <c r="F546" s="74">
        <v>9.5189730000000008</v>
      </c>
      <c r="G546" s="74">
        <v>0</v>
      </c>
    </row>
    <row r="547" spans="1:7" x14ac:dyDescent="0.25">
      <c r="A547" s="10">
        <v>41091</v>
      </c>
      <c r="B547" s="74">
        <v>10.94</v>
      </c>
      <c r="C547" s="74">
        <v>11.11</v>
      </c>
      <c r="D547" s="74">
        <v>10.85</v>
      </c>
      <c r="E547" s="74">
        <v>11.11</v>
      </c>
      <c r="F547" s="74">
        <v>9.7319829999999996</v>
      </c>
      <c r="G547" s="74">
        <v>0</v>
      </c>
    </row>
    <row r="548" spans="1:7" x14ac:dyDescent="0.25">
      <c r="A548" s="10">
        <v>41122</v>
      </c>
      <c r="B548" s="74">
        <v>11.05</v>
      </c>
      <c r="C548" s="74">
        <v>11.3</v>
      </c>
      <c r="D548" s="74">
        <v>11.05</v>
      </c>
      <c r="E548" s="74">
        <v>11.3</v>
      </c>
      <c r="F548" s="74">
        <v>9.9181299999999997</v>
      </c>
      <c r="G548" s="74">
        <v>0</v>
      </c>
    </row>
    <row r="549" spans="1:7" x14ac:dyDescent="0.25">
      <c r="A549" s="10">
        <v>41153</v>
      </c>
      <c r="B549" s="74">
        <v>11.31</v>
      </c>
      <c r="C549" s="74">
        <v>11.67</v>
      </c>
      <c r="D549" s="74">
        <v>11.31</v>
      </c>
      <c r="E549" s="74">
        <v>11.62</v>
      </c>
      <c r="F549" s="74">
        <v>10.217174999999999</v>
      </c>
      <c r="G549" s="74">
        <v>0</v>
      </c>
    </row>
    <row r="550" spans="1:7" x14ac:dyDescent="0.25">
      <c r="A550" s="10">
        <v>41183</v>
      </c>
      <c r="B550" s="74">
        <v>11.63</v>
      </c>
      <c r="C550" s="74">
        <v>11.66</v>
      </c>
      <c r="D550" s="74">
        <v>11.46</v>
      </c>
      <c r="E550" s="74">
        <v>11.54</v>
      </c>
      <c r="F550" s="74">
        <v>10.163378</v>
      </c>
      <c r="G550" s="74">
        <v>0</v>
      </c>
    </row>
    <row r="551" spans="1:7" x14ac:dyDescent="0.25">
      <c r="A551" s="10">
        <v>41214</v>
      </c>
      <c r="B551" s="74">
        <v>11.51</v>
      </c>
      <c r="C551" s="74">
        <v>11.52</v>
      </c>
      <c r="D551" s="74">
        <v>11.33</v>
      </c>
      <c r="E551" s="74">
        <v>11.47</v>
      </c>
      <c r="F551" s="74">
        <v>10.115767</v>
      </c>
      <c r="G551" s="74">
        <v>0</v>
      </c>
    </row>
    <row r="552" spans="1:7" x14ac:dyDescent="0.25">
      <c r="A552" s="10">
        <v>41244</v>
      </c>
      <c r="B552" s="74">
        <v>11.5</v>
      </c>
      <c r="C552" s="74">
        <v>11.56</v>
      </c>
      <c r="D552" s="74">
        <v>10.89</v>
      </c>
      <c r="E552" s="74">
        <v>10.89</v>
      </c>
      <c r="F552" s="74">
        <v>9.6184879999999993</v>
      </c>
      <c r="G552" s="74">
        <v>0</v>
      </c>
    </row>
    <row r="553" spans="1:7" x14ac:dyDescent="0.25">
      <c r="A553" s="10">
        <v>41275</v>
      </c>
      <c r="B553" s="74">
        <v>10.85</v>
      </c>
      <c r="C553" s="74">
        <v>10.85</v>
      </c>
      <c r="D553" s="74">
        <v>10.69</v>
      </c>
      <c r="E553" s="74">
        <v>10.72</v>
      </c>
      <c r="F553" s="74">
        <v>9.8697769999999991</v>
      </c>
      <c r="G553" s="74">
        <v>0</v>
      </c>
    </row>
    <row r="554" spans="1:7" x14ac:dyDescent="0.25">
      <c r="A554" s="10">
        <v>41306</v>
      </c>
      <c r="B554" s="74">
        <v>10.68</v>
      </c>
      <c r="C554" s="74">
        <v>10.68</v>
      </c>
      <c r="D554" s="74">
        <v>10.47</v>
      </c>
      <c r="E554" s="74">
        <v>10.48</v>
      </c>
      <c r="F554" s="74">
        <v>9.6623429999999999</v>
      </c>
      <c r="G554" s="74">
        <v>0</v>
      </c>
    </row>
    <row r="555" spans="1:7" x14ac:dyDescent="0.25">
      <c r="A555" s="10">
        <v>41334</v>
      </c>
      <c r="B555" s="74">
        <v>10.43</v>
      </c>
      <c r="C555" s="74">
        <v>10.45</v>
      </c>
      <c r="D555" s="74">
        <v>10.26</v>
      </c>
      <c r="E555" s="74">
        <v>10.41</v>
      </c>
      <c r="F555" s="74">
        <v>9.6124089999999995</v>
      </c>
      <c r="G555" s="74">
        <v>0</v>
      </c>
    </row>
    <row r="556" spans="1:7" x14ac:dyDescent="0.25">
      <c r="A556" s="10">
        <v>41365</v>
      </c>
      <c r="B556" s="74">
        <v>10.45</v>
      </c>
      <c r="C556" s="74">
        <v>10.48</v>
      </c>
      <c r="D556" s="74">
        <v>10.26</v>
      </c>
      <c r="E556" s="74">
        <v>10.46</v>
      </c>
      <c r="F556" s="74">
        <v>9.669746</v>
      </c>
      <c r="G556" s="74">
        <v>0</v>
      </c>
    </row>
    <row r="557" spans="1:7" x14ac:dyDescent="0.25">
      <c r="A557" s="10">
        <v>41395</v>
      </c>
      <c r="B557" s="74">
        <v>10.48</v>
      </c>
      <c r="C557" s="74">
        <v>10.48</v>
      </c>
      <c r="D557" s="74">
        <v>9.89</v>
      </c>
      <c r="E557" s="74">
        <v>9.99</v>
      </c>
      <c r="F557" s="74">
        <v>9.2494589999999999</v>
      </c>
      <c r="G557" s="74">
        <v>0</v>
      </c>
    </row>
    <row r="558" spans="1:7" x14ac:dyDescent="0.25">
      <c r="A558" s="10">
        <v>41426</v>
      </c>
      <c r="B558" s="74">
        <v>10.08</v>
      </c>
      <c r="C558" s="74">
        <v>10.36</v>
      </c>
      <c r="D558" s="74">
        <v>9.85</v>
      </c>
      <c r="E558" s="74">
        <v>9.85</v>
      </c>
      <c r="F558" s="74">
        <v>9.1344390000000004</v>
      </c>
      <c r="G558" s="74">
        <v>0</v>
      </c>
    </row>
    <row r="559" spans="1:7" x14ac:dyDescent="0.25">
      <c r="A559" s="10">
        <v>41456</v>
      </c>
      <c r="B559" s="74">
        <v>9.84</v>
      </c>
      <c r="C559" s="74">
        <v>10.06</v>
      </c>
      <c r="D559" s="74">
        <v>9.68</v>
      </c>
      <c r="E559" s="74">
        <v>10.06</v>
      </c>
      <c r="F559" s="74">
        <v>9.3452280000000005</v>
      </c>
      <c r="G559" s="74">
        <v>0</v>
      </c>
    </row>
    <row r="560" spans="1:7" x14ac:dyDescent="0.25">
      <c r="A560" s="10">
        <v>41487</v>
      </c>
      <c r="B560" s="74">
        <v>9.9499999999999993</v>
      </c>
      <c r="C560" s="74">
        <v>10.18</v>
      </c>
      <c r="D560" s="74">
        <v>9.9499999999999993</v>
      </c>
      <c r="E560" s="74">
        <v>9.9600000000000009</v>
      </c>
      <c r="F560" s="74">
        <v>9.2671039999999998</v>
      </c>
      <c r="G560" s="74">
        <v>0</v>
      </c>
    </row>
    <row r="561" spans="1:7" x14ac:dyDescent="0.25">
      <c r="A561" s="10">
        <v>41518</v>
      </c>
      <c r="B561" s="74">
        <v>9.85</v>
      </c>
      <c r="C561" s="74">
        <v>10.15</v>
      </c>
      <c r="D561" s="74">
        <v>9.75</v>
      </c>
      <c r="E561" s="74">
        <v>10.15</v>
      </c>
      <c r="F561" s="74">
        <v>9.4609670000000001</v>
      </c>
      <c r="G561" s="74">
        <v>0</v>
      </c>
    </row>
    <row r="562" spans="1:7" x14ac:dyDescent="0.25">
      <c r="A562" s="10">
        <v>41548</v>
      </c>
      <c r="B562" s="74">
        <v>10.19</v>
      </c>
      <c r="C562" s="74">
        <v>10.35</v>
      </c>
      <c r="D562" s="74">
        <v>10.1</v>
      </c>
      <c r="E562" s="74">
        <v>10.24</v>
      </c>
      <c r="F562" s="74">
        <v>9.5618130000000008</v>
      </c>
      <c r="G562" s="74">
        <v>0</v>
      </c>
    </row>
    <row r="563" spans="1:7" x14ac:dyDescent="0.25">
      <c r="A563" s="10">
        <v>41579</v>
      </c>
      <c r="B563" s="74">
        <v>10.18</v>
      </c>
      <c r="C563" s="74">
        <v>10.199999999999999</v>
      </c>
      <c r="D563" s="74">
        <v>10.09</v>
      </c>
      <c r="E563" s="74">
        <v>10.1</v>
      </c>
      <c r="F563" s="74">
        <v>9.4503909999999998</v>
      </c>
      <c r="G563" s="74">
        <v>0</v>
      </c>
    </row>
    <row r="564" spans="1:7" x14ac:dyDescent="0.25">
      <c r="A564" s="10">
        <v>41609</v>
      </c>
      <c r="B564" s="74">
        <v>10.06</v>
      </c>
      <c r="C564" s="74">
        <v>10.16</v>
      </c>
      <c r="D564" s="74">
        <v>10</v>
      </c>
      <c r="E564" s="74">
        <v>10.039999999999999</v>
      </c>
      <c r="F564" s="74">
        <v>9.409141</v>
      </c>
      <c r="G564" s="74">
        <v>0</v>
      </c>
    </row>
    <row r="565" spans="1:7" x14ac:dyDescent="0.25">
      <c r="A565" s="10">
        <v>41640</v>
      </c>
      <c r="B565" s="74">
        <v>10</v>
      </c>
      <c r="C565" s="74">
        <v>10.09</v>
      </c>
      <c r="D565" s="74">
        <v>10</v>
      </c>
      <c r="E565" s="74">
        <v>10.039999999999999</v>
      </c>
      <c r="F565" s="74">
        <v>9.4251140000000007</v>
      </c>
      <c r="G565" s="74">
        <v>0</v>
      </c>
    </row>
    <row r="566" spans="1:7" x14ac:dyDescent="0.25">
      <c r="A566" s="10">
        <v>41671</v>
      </c>
      <c r="B566" s="74">
        <v>10.029999999999999</v>
      </c>
      <c r="C566" s="74">
        <v>10.27</v>
      </c>
      <c r="D566" s="74">
        <v>10.029999999999999</v>
      </c>
      <c r="E566" s="74">
        <v>10.27</v>
      </c>
      <c r="F566" s="74">
        <v>9.658379</v>
      </c>
      <c r="G566" s="74">
        <v>0</v>
      </c>
    </row>
    <row r="567" spans="1:7" x14ac:dyDescent="0.25">
      <c r="A567" s="10">
        <v>41699</v>
      </c>
      <c r="B567" s="74">
        <v>10.25</v>
      </c>
      <c r="C567" s="74">
        <v>10.34</v>
      </c>
      <c r="D567" s="74">
        <v>10.24</v>
      </c>
      <c r="E567" s="74">
        <v>10.34</v>
      </c>
      <c r="F567" s="74">
        <v>9.7441929999999992</v>
      </c>
      <c r="G567" s="74">
        <v>0</v>
      </c>
    </row>
    <row r="568" spans="1:7" x14ac:dyDescent="0.25">
      <c r="A568" s="10">
        <v>41730</v>
      </c>
      <c r="B568" s="74">
        <v>10.35</v>
      </c>
      <c r="C568" s="74">
        <v>10.48</v>
      </c>
      <c r="D568" s="74">
        <v>10.3</v>
      </c>
      <c r="E568" s="74">
        <v>10.48</v>
      </c>
      <c r="F568" s="74">
        <v>9.8972049999999996</v>
      </c>
      <c r="G568" s="74">
        <v>0</v>
      </c>
    </row>
    <row r="569" spans="1:7" x14ac:dyDescent="0.25">
      <c r="A569" s="10">
        <v>41760</v>
      </c>
      <c r="B569" s="74">
        <v>10.47</v>
      </c>
      <c r="C569" s="74">
        <v>10.59</v>
      </c>
      <c r="D569" s="74">
        <v>10.45</v>
      </c>
      <c r="E569" s="74">
        <v>10.49</v>
      </c>
      <c r="F569" s="74">
        <v>9.9294750000000001</v>
      </c>
      <c r="G569" s="74">
        <v>0</v>
      </c>
    </row>
    <row r="570" spans="1:7" x14ac:dyDescent="0.25">
      <c r="A570" s="10">
        <v>41791</v>
      </c>
      <c r="B570" s="74">
        <v>10.46</v>
      </c>
      <c r="C570" s="74">
        <v>10.66</v>
      </c>
      <c r="D570" s="74">
        <v>10.44</v>
      </c>
      <c r="E570" s="74">
        <v>10.66</v>
      </c>
      <c r="F570" s="74">
        <v>10.114497</v>
      </c>
      <c r="G570" s="74">
        <v>0</v>
      </c>
    </row>
    <row r="571" spans="1:7" x14ac:dyDescent="0.25">
      <c r="A571" s="10">
        <v>41821</v>
      </c>
      <c r="B571" s="74">
        <v>10.68</v>
      </c>
      <c r="C571" s="74">
        <v>10.68</v>
      </c>
      <c r="D571" s="74">
        <v>10.55</v>
      </c>
      <c r="E571" s="74">
        <v>10.55</v>
      </c>
      <c r="F571" s="74">
        <v>10.027074000000001</v>
      </c>
      <c r="G571" s="74">
        <v>0</v>
      </c>
    </row>
    <row r="572" spans="1:7" x14ac:dyDescent="0.25">
      <c r="A572" s="10">
        <v>41852</v>
      </c>
      <c r="B572" s="74">
        <v>10.55</v>
      </c>
      <c r="C572" s="74">
        <v>10.66</v>
      </c>
      <c r="D572" s="74">
        <v>10.53</v>
      </c>
      <c r="E572" s="74">
        <v>10.64</v>
      </c>
      <c r="F572" s="74">
        <v>10.12697</v>
      </c>
      <c r="G572" s="74">
        <v>0</v>
      </c>
    </row>
    <row r="573" spans="1:7" x14ac:dyDescent="0.25">
      <c r="A573" s="10">
        <v>41883</v>
      </c>
      <c r="B573" s="74">
        <v>10.58</v>
      </c>
      <c r="C573" s="74">
        <v>10.58</v>
      </c>
      <c r="D573" s="74">
        <v>10.17</v>
      </c>
      <c r="E573" s="74">
        <v>10.18</v>
      </c>
      <c r="F573" s="74">
        <v>9.7055380000000007</v>
      </c>
      <c r="G573" s="74">
        <v>0</v>
      </c>
    </row>
    <row r="574" spans="1:7" x14ac:dyDescent="0.25">
      <c r="A574" s="10">
        <v>41913</v>
      </c>
      <c r="B574" s="74">
        <v>10.19</v>
      </c>
      <c r="C574" s="74">
        <v>10.32</v>
      </c>
      <c r="D574" s="74">
        <v>10.09</v>
      </c>
      <c r="E574" s="74">
        <v>10.09</v>
      </c>
      <c r="F574" s="74">
        <v>9.6377330000000008</v>
      </c>
      <c r="G574" s="74">
        <v>0</v>
      </c>
    </row>
    <row r="575" spans="1:7" x14ac:dyDescent="0.25">
      <c r="A575" s="10">
        <v>41944</v>
      </c>
      <c r="B575" s="74">
        <v>10.01</v>
      </c>
      <c r="C575" s="74">
        <v>10.039999999999999</v>
      </c>
      <c r="D575" s="74">
        <v>9.92</v>
      </c>
      <c r="E575" s="74">
        <v>10.029999999999999</v>
      </c>
      <c r="F575" s="74">
        <v>9.5965019999999992</v>
      </c>
      <c r="G575" s="74">
        <v>0</v>
      </c>
    </row>
    <row r="576" spans="1:7" x14ac:dyDescent="0.25">
      <c r="A576" s="10">
        <v>41974</v>
      </c>
      <c r="B576" s="74">
        <v>10.029999999999999</v>
      </c>
      <c r="C576" s="74">
        <v>10.029999999999999</v>
      </c>
      <c r="D576" s="74">
        <v>9.82</v>
      </c>
      <c r="E576" s="74">
        <v>9.8800000000000008</v>
      </c>
      <c r="F576" s="74">
        <v>9.465249</v>
      </c>
      <c r="G576" s="74">
        <v>0</v>
      </c>
    </row>
    <row r="577" spans="1:7" x14ac:dyDescent="0.25">
      <c r="A577" s="10">
        <v>42005</v>
      </c>
      <c r="B577" s="74">
        <v>9.82</v>
      </c>
      <c r="C577" s="74">
        <v>10</v>
      </c>
      <c r="D577" s="74">
        <v>9.77</v>
      </c>
      <c r="E577" s="74">
        <v>9.8000000000000007</v>
      </c>
      <c r="F577" s="74">
        <v>9.4009529999999994</v>
      </c>
      <c r="G577" s="74">
        <v>0</v>
      </c>
    </row>
    <row r="578" spans="1:7" x14ac:dyDescent="0.25">
      <c r="A578" s="10">
        <v>42036</v>
      </c>
      <c r="B578" s="74">
        <v>9.82</v>
      </c>
      <c r="C578" s="74">
        <v>9.86</v>
      </c>
      <c r="D578" s="74">
        <v>9.6199999999999992</v>
      </c>
      <c r="E578" s="74">
        <v>9.76</v>
      </c>
      <c r="F578" s="74">
        <v>9.3712169999999997</v>
      </c>
      <c r="G578" s="74">
        <v>0</v>
      </c>
    </row>
    <row r="579" spans="1:7" x14ac:dyDescent="0.25">
      <c r="A579" s="10">
        <v>42064</v>
      </c>
      <c r="B579" s="74">
        <v>9.7200000000000006</v>
      </c>
      <c r="C579" s="74">
        <v>9.77</v>
      </c>
      <c r="D579" s="74">
        <v>9.4499999999999993</v>
      </c>
      <c r="E579" s="74">
        <v>9.6199999999999992</v>
      </c>
      <c r="F579" s="74">
        <v>9.2434220000000007</v>
      </c>
      <c r="G579" s="74">
        <v>0</v>
      </c>
    </row>
    <row r="580" spans="1:7" x14ac:dyDescent="0.25">
      <c r="A580" s="10">
        <v>42095</v>
      </c>
      <c r="B580" s="74">
        <v>9.65</v>
      </c>
      <c r="C580" s="74">
        <v>9.8800000000000008</v>
      </c>
      <c r="D580" s="74">
        <v>9.57</v>
      </c>
      <c r="E580" s="74">
        <v>9.83</v>
      </c>
      <c r="F580" s="74">
        <v>9.450113</v>
      </c>
      <c r="G580" s="74">
        <v>0</v>
      </c>
    </row>
    <row r="581" spans="1:7" x14ac:dyDescent="0.25">
      <c r="A581" s="10">
        <v>42125</v>
      </c>
      <c r="B581" s="74">
        <v>9.76</v>
      </c>
      <c r="C581" s="74">
        <v>9.77</v>
      </c>
      <c r="D581" s="74">
        <v>9.42</v>
      </c>
      <c r="E581" s="74">
        <v>9.43</v>
      </c>
      <c r="F581" s="74">
        <v>9.073855</v>
      </c>
      <c r="G581" s="74">
        <v>0</v>
      </c>
    </row>
    <row r="582" spans="1:7" x14ac:dyDescent="0.25">
      <c r="A582" s="10">
        <v>42156</v>
      </c>
      <c r="B582" s="74">
        <v>9.35</v>
      </c>
      <c r="C582" s="74">
        <v>9.44</v>
      </c>
      <c r="D582" s="74">
        <v>9.26</v>
      </c>
      <c r="E582" s="74">
        <v>9.33</v>
      </c>
      <c r="F582" s="74">
        <v>8.9919480000000007</v>
      </c>
      <c r="G582" s="74">
        <v>0</v>
      </c>
    </row>
    <row r="583" spans="1:7" x14ac:dyDescent="0.25">
      <c r="A583" s="10">
        <v>42186</v>
      </c>
      <c r="B583" s="74">
        <v>9.26</v>
      </c>
      <c r="C583" s="74">
        <v>9.2799999999999994</v>
      </c>
      <c r="D583" s="74">
        <v>9.17</v>
      </c>
      <c r="E583" s="74">
        <v>9.24</v>
      </c>
      <c r="F583" s="74">
        <v>8.9176110000000008</v>
      </c>
      <c r="G583" s="74">
        <v>0</v>
      </c>
    </row>
    <row r="584" spans="1:7" x14ac:dyDescent="0.25">
      <c r="A584" s="10">
        <v>42217</v>
      </c>
      <c r="B584" s="74">
        <v>9.1999999999999993</v>
      </c>
      <c r="C584" s="74">
        <v>9.34</v>
      </c>
      <c r="D584" s="74">
        <v>9.1300000000000008</v>
      </c>
      <c r="E584" s="74">
        <v>9.1300000000000008</v>
      </c>
      <c r="F584" s="74">
        <v>8.8286990000000003</v>
      </c>
      <c r="G584" s="74">
        <v>0</v>
      </c>
    </row>
    <row r="585" spans="1:7" x14ac:dyDescent="0.25">
      <c r="A585" s="10">
        <v>42248</v>
      </c>
      <c r="B585" s="74">
        <v>9.14</v>
      </c>
      <c r="C585" s="74">
        <v>9.24</v>
      </c>
      <c r="D585" s="74">
        <v>9.09</v>
      </c>
      <c r="E585" s="74">
        <v>9.11</v>
      </c>
      <c r="F585" s="74">
        <v>8.8247920000000004</v>
      </c>
      <c r="G585" s="74">
        <v>0</v>
      </c>
    </row>
    <row r="586" spans="1:7" x14ac:dyDescent="0.25">
      <c r="A586" s="10">
        <v>42278</v>
      </c>
      <c r="B586" s="74">
        <v>9.16</v>
      </c>
      <c r="C586" s="74">
        <v>9.41</v>
      </c>
      <c r="D586" s="74">
        <v>9.16</v>
      </c>
      <c r="E586" s="74">
        <v>9.23</v>
      </c>
      <c r="F586" s="74">
        <v>8.9547969999999992</v>
      </c>
      <c r="G586" s="74">
        <v>0</v>
      </c>
    </row>
    <row r="587" spans="1:7" x14ac:dyDescent="0.25">
      <c r="A587" s="10">
        <v>42309</v>
      </c>
      <c r="B587" s="74">
        <v>9.2100000000000009</v>
      </c>
      <c r="C587" s="74">
        <v>9.2100000000000009</v>
      </c>
      <c r="D587" s="74">
        <v>8.98</v>
      </c>
      <c r="E587" s="74">
        <v>9.07</v>
      </c>
      <c r="F587" s="74">
        <v>8.8110700000000008</v>
      </c>
      <c r="G587" s="74">
        <v>0</v>
      </c>
    </row>
    <row r="588" spans="1:7" x14ac:dyDescent="0.25">
      <c r="A588" s="10">
        <v>42339</v>
      </c>
      <c r="B588" s="74">
        <v>9.11</v>
      </c>
      <c r="C588" s="74">
        <v>9.15</v>
      </c>
      <c r="D588" s="74">
        <v>9</v>
      </c>
      <c r="E588" s="74">
        <v>9.0399999999999991</v>
      </c>
      <c r="F588" s="74">
        <v>8.7925830000000005</v>
      </c>
      <c r="G588" s="74">
        <v>0</v>
      </c>
    </row>
    <row r="589" spans="1:7" x14ac:dyDescent="0.25">
      <c r="A589" s="10">
        <v>42370</v>
      </c>
      <c r="B589" s="74">
        <v>9.0500000000000007</v>
      </c>
      <c r="C589" s="74">
        <v>9.0500000000000007</v>
      </c>
      <c r="D589" s="74">
        <v>8.92</v>
      </c>
      <c r="E589" s="74">
        <v>9.01</v>
      </c>
      <c r="F589" s="74">
        <v>8.7740659999999995</v>
      </c>
      <c r="G589" s="74">
        <v>0</v>
      </c>
    </row>
    <row r="590" spans="1:7" x14ac:dyDescent="0.25">
      <c r="A590" s="10">
        <v>42401</v>
      </c>
      <c r="B590" s="74">
        <v>9.0399999999999991</v>
      </c>
      <c r="C590" s="74">
        <v>9.26</v>
      </c>
      <c r="D590" s="74">
        <v>9.0299999999999994</v>
      </c>
      <c r="E590" s="74">
        <v>9.24</v>
      </c>
      <c r="F590" s="74">
        <v>9.0040270000000007</v>
      </c>
      <c r="G590" s="74">
        <v>0</v>
      </c>
    </row>
    <row r="591" spans="1:7" x14ac:dyDescent="0.25">
      <c r="A591" s="10">
        <v>42430</v>
      </c>
      <c r="B591" s="74">
        <v>9.25</v>
      </c>
      <c r="C591" s="74">
        <v>9.66</v>
      </c>
      <c r="D591" s="74">
        <v>9.25</v>
      </c>
      <c r="E591" s="74">
        <v>9.66</v>
      </c>
      <c r="F591" s="74">
        <v>9.4174009999999999</v>
      </c>
      <c r="G591" s="74">
        <v>0</v>
      </c>
    </row>
    <row r="592" spans="1:7" x14ac:dyDescent="0.25">
      <c r="A592" s="10">
        <v>42461</v>
      </c>
      <c r="B592" s="74">
        <v>9.68</v>
      </c>
      <c r="C592" s="74">
        <v>9.89</v>
      </c>
      <c r="D592" s="74">
        <v>9.66</v>
      </c>
      <c r="E592" s="74">
        <v>9.89</v>
      </c>
      <c r="F592" s="74">
        <v>9.6506190000000007</v>
      </c>
      <c r="G592" s="74">
        <v>0</v>
      </c>
    </row>
    <row r="593" spans="1:7" x14ac:dyDescent="0.25">
      <c r="A593" s="10">
        <v>42491</v>
      </c>
      <c r="B593" s="74">
        <v>9.94</v>
      </c>
      <c r="C593" s="74">
        <v>9.94</v>
      </c>
      <c r="D593" s="74">
        <v>9.61</v>
      </c>
      <c r="E593" s="74">
        <v>9.61</v>
      </c>
      <c r="F593" s="74">
        <v>9.3907539999999994</v>
      </c>
      <c r="G593" s="74">
        <v>0</v>
      </c>
    </row>
    <row r="594" spans="1:7" x14ac:dyDescent="0.25">
      <c r="A594" s="10">
        <v>42522</v>
      </c>
      <c r="B594" s="74">
        <v>9.67</v>
      </c>
      <c r="C594" s="74">
        <v>10</v>
      </c>
      <c r="D594" s="74">
        <v>9.67</v>
      </c>
      <c r="E594" s="74">
        <v>9.9499999999999993</v>
      </c>
      <c r="F594" s="74">
        <v>9.7412050000000008</v>
      </c>
      <c r="G594" s="74">
        <v>0</v>
      </c>
    </row>
    <row r="595" spans="1:7" x14ac:dyDescent="0.25">
      <c r="A595" s="10">
        <v>42552</v>
      </c>
      <c r="B595" s="74">
        <v>10.01</v>
      </c>
      <c r="C595" s="74">
        <v>10.06</v>
      </c>
      <c r="D595" s="74">
        <v>9.84</v>
      </c>
      <c r="E595" s="74">
        <v>10.06</v>
      </c>
      <c r="F595" s="74">
        <v>9.8667800000000003</v>
      </c>
      <c r="G595" s="74">
        <v>0</v>
      </c>
    </row>
    <row r="596" spans="1:7" x14ac:dyDescent="0.25">
      <c r="A596" s="10">
        <v>42583</v>
      </c>
      <c r="B596" s="74">
        <v>10.01</v>
      </c>
      <c r="C596" s="74">
        <v>10.23</v>
      </c>
      <c r="D596" s="74">
        <v>10</v>
      </c>
      <c r="E596" s="74">
        <v>10.01</v>
      </c>
      <c r="F596" s="74">
        <v>9.8345970000000005</v>
      </c>
      <c r="G596" s="74">
        <v>0</v>
      </c>
    </row>
    <row r="597" spans="1:7" x14ac:dyDescent="0.25">
      <c r="A597" s="10">
        <v>42614</v>
      </c>
      <c r="B597" s="74">
        <v>10.039999999999999</v>
      </c>
      <c r="C597" s="74">
        <v>10.18</v>
      </c>
      <c r="D597" s="74">
        <v>9.93</v>
      </c>
      <c r="E597" s="74">
        <v>10.1</v>
      </c>
      <c r="F597" s="74">
        <v>9.9378960000000003</v>
      </c>
      <c r="G597" s="74">
        <v>0</v>
      </c>
    </row>
    <row r="598" spans="1:7" x14ac:dyDescent="0.25">
      <c r="A598" s="10">
        <v>42644</v>
      </c>
      <c r="B598" s="74">
        <v>10.09</v>
      </c>
      <c r="C598" s="74">
        <v>10.09</v>
      </c>
      <c r="D598" s="74">
        <v>9.67</v>
      </c>
      <c r="E598" s="74">
        <v>9.6999999999999993</v>
      </c>
      <c r="F598" s="74">
        <v>9.5566150000000007</v>
      </c>
      <c r="G598" s="74">
        <v>0</v>
      </c>
    </row>
    <row r="599" spans="1:7" x14ac:dyDescent="0.25">
      <c r="A599" s="10">
        <v>42675</v>
      </c>
      <c r="B599" s="74">
        <v>9.7200000000000006</v>
      </c>
      <c r="C599" s="74">
        <v>9.84</v>
      </c>
      <c r="D599" s="74">
        <v>9.24</v>
      </c>
      <c r="E599" s="74">
        <v>9.26</v>
      </c>
      <c r="F599" s="74">
        <v>9.1315930000000005</v>
      </c>
      <c r="G599" s="74">
        <v>0</v>
      </c>
    </row>
    <row r="600" spans="1:7" x14ac:dyDescent="0.25">
      <c r="A600" s="10">
        <v>42705</v>
      </c>
      <c r="B600" s="74">
        <v>9.2899999999999991</v>
      </c>
      <c r="C600" s="74">
        <v>9.3699999999999992</v>
      </c>
      <c r="D600" s="74">
        <v>9.1</v>
      </c>
      <c r="E600" s="74">
        <v>9.1999999999999993</v>
      </c>
      <c r="F600" s="74">
        <v>9.0850840000000002</v>
      </c>
      <c r="G600" s="74">
        <v>0</v>
      </c>
    </row>
    <row r="601" spans="1:7" x14ac:dyDescent="0.25">
      <c r="A601" s="10">
        <v>42736</v>
      </c>
      <c r="B601" s="74">
        <v>9.2100000000000009</v>
      </c>
      <c r="C601" s="74">
        <v>9.42</v>
      </c>
      <c r="D601" s="74">
        <v>9.15</v>
      </c>
      <c r="E601" s="74">
        <v>9.42</v>
      </c>
      <c r="F601" s="74">
        <v>9.3114439999999998</v>
      </c>
      <c r="G601" s="74">
        <v>0</v>
      </c>
    </row>
    <row r="602" spans="1:7" x14ac:dyDescent="0.25">
      <c r="A602" s="10">
        <v>42767</v>
      </c>
      <c r="B602" s="74">
        <v>9.4</v>
      </c>
      <c r="C602" s="74">
        <v>9.48</v>
      </c>
      <c r="D602" s="74">
        <v>9.35</v>
      </c>
      <c r="E602" s="74">
        <v>9.4700000000000006</v>
      </c>
      <c r="F602" s="74">
        <v>9.3678830000000008</v>
      </c>
      <c r="G602" s="74">
        <v>0</v>
      </c>
    </row>
    <row r="603" spans="1:7" x14ac:dyDescent="0.25">
      <c r="A603" s="10">
        <v>42795</v>
      </c>
      <c r="B603" s="74">
        <v>9.39</v>
      </c>
      <c r="C603" s="74">
        <v>9.5399999999999991</v>
      </c>
      <c r="D603" s="74">
        <v>9.25</v>
      </c>
      <c r="E603" s="74">
        <v>9.51</v>
      </c>
      <c r="F603" s="74">
        <v>9.4144100000000002</v>
      </c>
      <c r="G603" s="74">
        <v>0</v>
      </c>
    </row>
    <row r="604" spans="1:7" x14ac:dyDescent="0.25">
      <c r="A604" s="10">
        <v>42826</v>
      </c>
      <c r="B604" s="74">
        <v>9.51</v>
      </c>
      <c r="C604" s="74">
        <v>9.65</v>
      </c>
      <c r="D604" s="74">
        <v>9.4700000000000006</v>
      </c>
      <c r="E604" s="74">
        <v>9.57</v>
      </c>
      <c r="F604" s="74">
        <v>9.482799</v>
      </c>
      <c r="G604" s="74">
        <v>0</v>
      </c>
    </row>
    <row r="605" spans="1:7" x14ac:dyDescent="0.25">
      <c r="A605" s="10">
        <v>42856</v>
      </c>
      <c r="B605" s="74">
        <v>9.56</v>
      </c>
      <c r="C605" s="74">
        <v>9.7100000000000009</v>
      </c>
      <c r="D605" s="74">
        <v>9.4499999999999993</v>
      </c>
      <c r="E605" s="74">
        <v>9.7100000000000009</v>
      </c>
      <c r="F605" s="74">
        <v>9.6315980000000003</v>
      </c>
      <c r="G605" s="74">
        <v>0</v>
      </c>
    </row>
    <row r="606" spans="1:7" x14ac:dyDescent="0.25">
      <c r="A606" s="10">
        <v>42887</v>
      </c>
      <c r="B606" s="74">
        <v>9.68</v>
      </c>
      <c r="C606" s="74">
        <v>9.8000000000000007</v>
      </c>
      <c r="D606" s="74">
        <v>9.68</v>
      </c>
      <c r="E606" s="74">
        <v>9.76</v>
      </c>
      <c r="F606" s="74">
        <v>9.6921839999999992</v>
      </c>
      <c r="G606" s="74">
        <v>0</v>
      </c>
    </row>
    <row r="607" spans="1:7" x14ac:dyDescent="0.25">
      <c r="A607" s="10">
        <v>42917</v>
      </c>
      <c r="B607" s="74">
        <v>9.7100000000000009</v>
      </c>
      <c r="C607" s="74">
        <v>10.07</v>
      </c>
      <c r="D607" s="74">
        <v>9.68</v>
      </c>
      <c r="E607" s="74">
        <v>10.07</v>
      </c>
      <c r="F607" s="74">
        <v>10.00925</v>
      </c>
      <c r="G607" s="74">
        <v>0</v>
      </c>
    </row>
    <row r="608" spans="1:7" x14ac:dyDescent="0.25">
      <c r="A608" s="10">
        <v>42948</v>
      </c>
      <c r="B608" s="74">
        <v>10.07</v>
      </c>
      <c r="C608" s="74">
        <v>10.15</v>
      </c>
      <c r="D608" s="74">
        <v>10</v>
      </c>
      <c r="E608" s="74">
        <v>10.130000000000001</v>
      </c>
      <c r="F608" s="74">
        <v>10.075913</v>
      </c>
      <c r="G608" s="74">
        <v>0</v>
      </c>
    </row>
    <row r="609" spans="1:7" x14ac:dyDescent="0.25">
      <c r="A609" s="10">
        <v>42979</v>
      </c>
      <c r="B609" s="74">
        <v>10.119999999999999</v>
      </c>
      <c r="C609" s="74">
        <v>10.28</v>
      </c>
      <c r="D609" s="74">
        <v>10.01</v>
      </c>
      <c r="E609" s="74">
        <v>10.029999999999999</v>
      </c>
      <c r="F609" s="74">
        <v>9.984356</v>
      </c>
      <c r="G609" s="74">
        <v>0</v>
      </c>
    </row>
    <row r="610" spans="1:7" x14ac:dyDescent="0.25">
      <c r="A610" s="10">
        <v>43009</v>
      </c>
      <c r="B610" s="74">
        <v>9.99</v>
      </c>
      <c r="C610" s="74">
        <v>10.06</v>
      </c>
      <c r="D610" s="74">
        <v>9.85</v>
      </c>
      <c r="E610" s="74">
        <v>9.91</v>
      </c>
      <c r="F610" s="74">
        <v>9.8727780000000003</v>
      </c>
      <c r="G610" s="74">
        <v>0</v>
      </c>
    </row>
    <row r="611" spans="1:7" x14ac:dyDescent="0.25">
      <c r="A611" s="10">
        <v>43040</v>
      </c>
      <c r="B611" s="74">
        <v>9.91</v>
      </c>
      <c r="C611" s="74">
        <v>10.07</v>
      </c>
      <c r="D611" s="74">
        <v>9.89</v>
      </c>
      <c r="E611" s="74">
        <v>10.02</v>
      </c>
      <c r="F611" s="74">
        <v>9.9914290000000001</v>
      </c>
      <c r="G611" s="74">
        <v>0</v>
      </c>
    </row>
    <row r="612" spans="1:7" x14ac:dyDescent="0.25">
      <c r="A612" s="10">
        <v>43070</v>
      </c>
      <c r="B612" s="74">
        <v>10.02</v>
      </c>
      <c r="C612" s="74">
        <v>10.06</v>
      </c>
      <c r="D612" s="74">
        <v>9.9600000000000009</v>
      </c>
      <c r="E612" s="74">
        <v>10.06</v>
      </c>
      <c r="F612" s="74">
        <v>10.041337</v>
      </c>
      <c r="G612" s="74">
        <v>0</v>
      </c>
    </row>
    <row r="613" spans="1:7" x14ac:dyDescent="0.25">
      <c r="A613" s="10">
        <v>43101</v>
      </c>
      <c r="B613" s="74">
        <v>10.11</v>
      </c>
      <c r="C613" s="74">
        <v>10.47</v>
      </c>
      <c r="D613" s="74">
        <v>10.09</v>
      </c>
      <c r="E613" s="74">
        <v>10.46</v>
      </c>
      <c r="F613" s="74">
        <v>10.449971</v>
      </c>
      <c r="G613" s="74">
        <v>0</v>
      </c>
    </row>
    <row r="614" spans="1:7" x14ac:dyDescent="0.25">
      <c r="A614" s="10">
        <v>43132</v>
      </c>
      <c r="B614" s="74">
        <v>10.51</v>
      </c>
      <c r="C614" s="74">
        <v>10.51</v>
      </c>
      <c r="D614" s="74">
        <v>10.24</v>
      </c>
      <c r="E614" s="74">
        <v>10.37</v>
      </c>
      <c r="F614" s="74">
        <v>10.37</v>
      </c>
      <c r="G614" s="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72"/>
  <sheetViews>
    <sheetView topLeftCell="A45" zoomScaleNormal="100" workbookViewId="0">
      <selection activeCell="F79" sqref="F79"/>
    </sheetView>
  </sheetViews>
  <sheetFormatPr defaultRowHeight="15" x14ac:dyDescent="0.25"/>
  <cols>
    <col min="1" max="1" width="12.7109375" bestFit="1" customWidth="1"/>
    <col min="2" max="2" width="10.5703125" bestFit="1" customWidth="1"/>
    <col min="3" max="3" width="12.42578125" customWidth="1"/>
    <col min="6" max="6" width="13.5703125" customWidth="1"/>
    <col min="7" max="7" width="14" customWidth="1"/>
    <col min="8" max="8" width="13.28515625" customWidth="1"/>
    <col min="9" max="9" width="13.42578125" customWidth="1"/>
    <col min="10" max="10" width="13.28515625" customWidth="1"/>
    <col min="12" max="12" width="10.42578125" customWidth="1"/>
    <col min="13" max="13" width="11.5703125" customWidth="1"/>
  </cols>
  <sheetData>
    <row r="2" spans="1:23" ht="15.75" thickBot="1" x14ac:dyDescent="0.3">
      <c r="A2" s="86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7"/>
    </row>
    <row r="3" spans="1:23" x14ac:dyDescent="0.25">
      <c r="A3" s="1" t="s">
        <v>1</v>
      </c>
      <c r="B3" s="1" t="str">
        <f>data!B2</f>
        <v>ADBE</v>
      </c>
      <c r="C3" s="1" t="str">
        <f>data!C2</f>
        <v>NKE</v>
      </c>
      <c r="D3" s="1" t="str">
        <f>data!D2</f>
        <v>PEG</v>
      </c>
      <c r="E3" s="1" t="str">
        <f>data!E2</f>
        <v>CVA</v>
      </c>
      <c r="F3" s="1" t="str">
        <f>data!F2</f>
        <v>NVO</v>
      </c>
      <c r="G3" s="1" t="str">
        <f>data!G2</f>
        <v>MSG</v>
      </c>
      <c r="H3" s="1" t="str">
        <f>data!H2</f>
        <v>BMW.DE</v>
      </c>
      <c r="I3" s="1" t="str">
        <f>data!I2</f>
        <v>AAXJ</v>
      </c>
      <c r="J3" s="1" t="str">
        <f>data!J2</f>
        <v>IGF</v>
      </c>
      <c r="K3" s="1" t="str">
        <f>data!K2</f>
        <v>PFUAX</v>
      </c>
      <c r="L3" s="17" t="s">
        <v>2</v>
      </c>
    </row>
    <row r="4" spans="1:23" x14ac:dyDescent="0.25">
      <c r="A4">
        <v>2011</v>
      </c>
      <c r="B4" s="2">
        <f>(data!B4-data!B3)/data!B3</f>
        <v>2.3219814241486069E-2</v>
      </c>
      <c r="C4" s="2">
        <f>(data!C4-data!C3)/data!C3</f>
        <v>0.2938039215686275</v>
      </c>
      <c r="D4" s="2">
        <f>(data!D4-data!D3)/data!D3</f>
        <v>6.0150375939849621E-2</v>
      </c>
      <c r="E4" s="2">
        <f>(data!E4-data!E3)/data!E3</f>
        <v>-3.3142857142857043E-2</v>
      </c>
      <c r="F4" s="2">
        <f>(data!F4-data!F3)/data!F3</f>
        <v>0.67773980424143554</v>
      </c>
      <c r="G4" s="2">
        <f>(data!G4-data!G3)/data!G3</f>
        <v>0.28673464285714284</v>
      </c>
      <c r="H4" s="2">
        <f>(data!H4-data!H3)/data!H3</f>
        <v>0.81136963215018199</v>
      </c>
      <c r="I4" s="2">
        <f>(data!I4-data!I3)/data!I3</f>
        <v>0.18187057806798534</v>
      </c>
      <c r="J4" s="2">
        <f>(data!J4-data!J3)/data!J3</f>
        <v>0.10519912147154507</v>
      </c>
      <c r="K4" s="2">
        <f>(data!K4-data!K3)/data!K3</f>
        <v>3.831041257367393E-2</v>
      </c>
      <c r="L4" s="18">
        <f>AVERAGE(B4:K4)</f>
        <v>0.24452554459690715</v>
      </c>
    </row>
    <row r="5" spans="1:23" x14ac:dyDescent="0.25">
      <c r="A5">
        <v>2012</v>
      </c>
      <c r="B5" s="2">
        <f>(data!B5-data!B4)/data!B4</f>
        <v>-6.3540090771558186E-2</v>
      </c>
      <c r="C5" s="2">
        <f>(data!C5-data!C4)/data!C4</f>
        <v>0.26079044616876818</v>
      </c>
      <c r="D5" s="2">
        <f>(data!D5-data!D4)/data!D4</f>
        <v>-6.444650015417823E-2</v>
      </c>
      <c r="E5" s="2">
        <f>(data!E5-data!E4)/data!E4</f>
        <v>-0.15543735224586303</v>
      </c>
      <c r="F5" s="2">
        <f>(data!F5-data!F4)/data!F4</f>
        <v>5.3478345862209148E-2</v>
      </c>
      <c r="G5" s="2">
        <f>(data!G5-data!G4)/data!G4</f>
        <v>0.13758929966650663</v>
      </c>
      <c r="H5" s="2">
        <f>(data!H5-data!H4)/data!H4</f>
        <v>0.16601277938613487</v>
      </c>
      <c r="I5" s="2">
        <f>(data!I5-data!I4)/data!I4</f>
        <v>-0.10497235773525575</v>
      </c>
      <c r="J5" s="2">
        <f>(data!J5-data!J4)/data!J4</f>
        <v>-6.1072823167693142E-2</v>
      </c>
      <c r="K5" s="2">
        <f>(data!K5-data!K4)/data!K4</f>
        <v>5.3926206244087067E-2</v>
      </c>
      <c r="L5" s="18">
        <f t="shared" ref="L5:L11" si="0">AVERAGE(B5:K5)</f>
        <v>2.2232795325315753E-2</v>
      </c>
    </row>
    <row r="6" spans="1:23" x14ac:dyDescent="0.25">
      <c r="A6">
        <v>2013</v>
      </c>
      <c r="B6" s="2">
        <f>(data!B6-data!B5)/data!B5</f>
        <v>0.22229402261712436</v>
      </c>
      <c r="C6" s="2">
        <f>(data!C6-data!C5)/data!C5</f>
        <v>3.9523071046180143E-2</v>
      </c>
      <c r="D6" s="2">
        <f>(data!D6-data!D5)/data!D5</f>
        <v>2.7686222808174024E-2</v>
      </c>
      <c r="E6" s="2">
        <f>(data!E6-data!E5)/data!E5</f>
        <v>0.37998593421973426</v>
      </c>
      <c r="F6" s="2">
        <f>(data!F6-data!F5)/data!F5</f>
        <v>0.54681989427756339</v>
      </c>
      <c r="G6" s="2">
        <f>(data!G6-data!G5)/data!G5</f>
        <v>0.81317525921313161</v>
      </c>
      <c r="H6" s="2">
        <f>(data!H6-data!H5)/data!H5</f>
        <v>0.13396548606767827</v>
      </c>
      <c r="I6" s="2">
        <f>(data!I6-data!I5)/data!I5</f>
        <v>9.7857639874450314E-2</v>
      </c>
      <c r="J6" s="2">
        <f>(data!J6-data!J5)/data!J5</f>
        <v>7.0905301174764096E-2</v>
      </c>
      <c r="K6" s="2">
        <f>(data!K6-data!K5)/data!K5</f>
        <v>-3.7701974865350082E-2</v>
      </c>
      <c r="L6" s="18">
        <f t="shared" si="0"/>
        <v>0.22945108564334502</v>
      </c>
      <c r="M6">
        <f>COUNT(A4:A11)</f>
        <v>8</v>
      </c>
    </row>
    <row r="7" spans="1:23" x14ac:dyDescent="0.25">
      <c r="A7">
        <v>2014</v>
      </c>
      <c r="B7" s="2">
        <f>(data!B7-data!B6)/data!B6</f>
        <v>0.56463124504361617</v>
      </c>
      <c r="C7" s="2">
        <f>(data!C7-data!C6)/data!C6</f>
        <v>0.34782604995374661</v>
      </c>
      <c r="D7" s="2">
        <f>(data!D7-data!D6)/data!D6</f>
        <v>6.9275176395125204E-2</v>
      </c>
      <c r="E7" s="2">
        <f>(data!E7-data!E6)/data!E6</f>
        <v>-8.72210490477206E-2</v>
      </c>
      <c r="F7" s="2">
        <f>(data!F7-data!F6)/data!F6</f>
        <v>7.5942475615472613E-2</v>
      </c>
      <c r="G7" s="2">
        <f>(data!G7-data!G6)/data!G6</f>
        <v>0.11553246828143009</v>
      </c>
      <c r="H7" s="2">
        <f>(data!H7-data!H6)/data!H6</f>
        <v>8.9952768983067491E-2</v>
      </c>
      <c r="I7" s="2">
        <f>(data!I7-data!I6)/data!I6</f>
        <v>-7.5078566643317954E-2</v>
      </c>
      <c r="J7" s="2">
        <f>(data!J7-data!J6)/data!J6</f>
        <v>5.1436417275962168E-2</v>
      </c>
      <c r="K7" s="2">
        <f>(data!K7-data!K6)/data!K6</f>
        <v>-6.3432835820895664E-2</v>
      </c>
      <c r="L7" s="18">
        <f t="shared" si="0"/>
        <v>0.10888641500364862</v>
      </c>
    </row>
    <row r="8" spans="1:23" x14ac:dyDescent="0.25">
      <c r="A8">
        <v>2015</v>
      </c>
      <c r="B8" s="2">
        <f>(data!B8-data!B7)/data!B7</f>
        <v>0.18482851833079908</v>
      </c>
      <c r="C8" s="2">
        <f>(data!C8-data!C7)/data!C7</f>
        <v>0.26630065247222107</v>
      </c>
      <c r="D8" s="2">
        <f>(data!D8-data!D7)/data!D7</f>
        <v>0.28014397120575874</v>
      </c>
      <c r="E8" s="2">
        <f>(data!E8-data!E7)/data!E7</f>
        <v>0.13555561111111103</v>
      </c>
      <c r="F8" s="2">
        <f>(data!F8-data!F7)/data!F7</f>
        <v>0.1232670341954643</v>
      </c>
      <c r="G8" s="2">
        <f>(data!G8-data!G7)/data!G7</f>
        <v>0.3053593194099487</v>
      </c>
      <c r="H8" s="2">
        <f>(data!H8-data!H7)/data!H7</f>
        <v>0.279386315268498</v>
      </c>
      <c r="I8" s="2">
        <f>(data!I8-data!I7)/data!I7</f>
        <v>0.10691936349007683</v>
      </c>
      <c r="J8" s="2">
        <f>(data!J8-data!J7)/data!J7</f>
        <v>9.9921935987509841E-2</v>
      </c>
      <c r="K8" s="2">
        <f>(data!K8-data!K7)/data!K7</f>
        <v>-2.3904382470119369E-2</v>
      </c>
      <c r="L8" s="18">
        <f t="shared" si="0"/>
        <v>0.17577783390012686</v>
      </c>
    </row>
    <row r="9" spans="1:23" x14ac:dyDescent="0.25">
      <c r="A9">
        <v>2016</v>
      </c>
      <c r="B9" s="2">
        <f>(data!B9-data!B8)/data!B8</f>
        <v>0.27092542421217741</v>
      </c>
      <c r="C9" s="2">
        <f>(data!C9-data!C8)/data!C8</f>
        <v>0.34439020054200548</v>
      </c>
      <c r="D9" s="2">
        <f>(data!D9-data!D8)/data!D8</f>
        <v>-3.2333669165885662E-2</v>
      </c>
      <c r="E9" s="2">
        <f>(data!E9-data!E8)/data!E8</f>
        <v>-0.30821921192665297</v>
      </c>
      <c r="F9" s="2">
        <f>(data!F9-data!F8)/data!F8</f>
        <v>0.25381503021061425</v>
      </c>
      <c r="G9" s="2">
        <f>(data!G9-data!G8)/data!G8</f>
        <v>1.0340594323432344</v>
      </c>
      <c r="H9" s="2">
        <f>(data!H9-data!H8)/data!H8</f>
        <v>-0.25860732575227607</v>
      </c>
      <c r="I9" s="2">
        <f>(data!I9-data!I8)/data!I8</f>
        <v>-0.19641414957195924</v>
      </c>
      <c r="J9" s="2">
        <f>(data!J9-data!J8)/data!J8</f>
        <v>-0.15093449254790631</v>
      </c>
      <c r="K9" s="2">
        <f>(data!K9-data!K8)/data!K8</f>
        <v>-8.0612244897959276E-2</v>
      </c>
      <c r="L9" s="18">
        <f t="shared" si="0"/>
        <v>8.7606899344539219E-2</v>
      </c>
    </row>
    <row r="10" spans="1:23" x14ac:dyDescent="0.25">
      <c r="A10">
        <v>2017</v>
      </c>
      <c r="B10" s="2">
        <f>(data!B10-data!B9)/data!B9</f>
        <v>0.27207449792438015</v>
      </c>
      <c r="C10" s="2">
        <f>(data!C10-data!C9)/data!C9</f>
        <v>-0.14691172865382129</v>
      </c>
      <c r="D10" s="2">
        <f>(data!D10-data!D9)/data!D9</f>
        <v>7.142859737115248E-2</v>
      </c>
      <c r="E10" s="2">
        <f>(data!E10-data!E9)/data!E9</f>
        <v>0.13861386138613868</v>
      </c>
      <c r="F10" s="2">
        <f>(data!F10-data!F9)/data!F9</f>
        <v>-0.35260428409887745</v>
      </c>
      <c r="G10" s="2">
        <f>(data!G10-data!G9)/data!G9</f>
        <v>0.14012198675854109</v>
      </c>
      <c r="H10" s="2">
        <f>(data!H10-data!H9)/data!H9</f>
        <v>9.7964957058963964E-2</v>
      </c>
      <c r="I10" s="2">
        <f>(data!I10-data!I9)/data!I9</f>
        <v>0.18572868341708537</v>
      </c>
      <c r="J10" s="2">
        <f>(data!J10-data!J9)/data!J9</f>
        <v>0.1067150210842859</v>
      </c>
      <c r="K10" s="2">
        <f>(data!K10-data!K9)/data!K9</f>
        <v>4.5504994450610452E-2</v>
      </c>
      <c r="L10" s="18">
        <f t="shared" si="0"/>
        <v>5.5863658669845925E-2</v>
      </c>
    </row>
    <row r="11" spans="1:23" x14ac:dyDescent="0.25">
      <c r="A11">
        <v>2018</v>
      </c>
      <c r="B11" s="2">
        <f>(data!B11-data!B10)/data!B10</f>
        <v>0.76186276239195627</v>
      </c>
      <c r="C11" s="2">
        <f>(data!C11-data!C10)/data!C10</f>
        <v>0.2896029947220039</v>
      </c>
      <c r="D11" s="2">
        <f>(data!D11-data!D10)/data!D10</f>
        <v>0.17220336723163843</v>
      </c>
      <c r="E11" s="2">
        <f>(data!E11-data!E10)/data!E10</f>
        <v>1.5527950310559004E-2</v>
      </c>
      <c r="F11" s="2">
        <f>(data!F11-data!F10)/data!F10</f>
        <v>0.53442087555548112</v>
      </c>
      <c r="G11" s="2">
        <f>(data!G11-data!G10)/data!G10</f>
        <v>0.2286673789339943</v>
      </c>
      <c r="H11" s="2">
        <f>(data!H11-data!H10)/data!H10</f>
        <v>9.2669635087789706E-2</v>
      </c>
      <c r="I11" s="2">
        <f>(data!I11-data!I10)/data!I10</f>
        <v>0.38633660327728092</v>
      </c>
      <c r="J11" s="2">
        <f>(data!J11-data!J10)/data!J10</f>
        <v>0.15231618448347972</v>
      </c>
      <c r="K11" s="2">
        <f>(data!K11-data!K10)/data!K10</f>
        <v>0.11040339702760095</v>
      </c>
      <c r="L11" s="18">
        <f t="shared" si="0"/>
        <v>0.27440111490217844</v>
      </c>
      <c r="M11" s="4" t="s">
        <v>34</v>
      </c>
      <c r="N11" s="4" t="s">
        <v>35</v>
      </c>
    </row>
    <row r="12" spans="1:23" ht="15.75" thickBot="1" x14ac:dyDescent="0.3">
      <c r="A12" s="5" t="s">
        <v>3</v>
      </c>
      <c r="B12" s="6">
        <f>AVERAGE(B4:B11)</f>
        <v>0.27953702424874766</v>
      </c>
      <c r="C12" s="6">
        <f t="shared" ref="C12:K12" si="1">AVERAGE(C4:C11)</f>
        <v>0.21191570097746643</v>
      </c>
      <c r="D12" s="6">
        <f t="shared" si="1"/>
        <v>7.3013442703954323E-2</v>
      </c>
      <c r="E12" s="6">
        <f t="shared" si="1"/>
        <v>1.0707860833056169E-2</v>
      </c>
      <c r="F12" s="6">
        <f t="shared" si="1"/>
        <v>0.23910989698242036</v>
      </c>
      <c r="G12" s="6">
        <f t="shared" si="1"/>
        <v>0.38265497343299121</v>
      </c>
      <c r="H12" s="6">
        <f t="shared" si="1"/>
        <v>0.17658928103125482</v>
      </c>
      <c r="I12" s="6">
        <f t="shared" si="1"/>
        <v>7.2780974272043233E-2</v>
      </c>
      <c r="J12" s="6">
        <f t="shared" si="1"/>
        <v>4.6810833220243417E-2</v>
      </c>
      <c r="K12" s="6">
        <f t="shared" si="1"/>
        <v>5.3116965302060001E-3</v>
      </c>
      <c r="L12" s="79">
        <f>AVERAGE(B12:K12)</f>
        <v>0.14984316842323836</v>
      </c>
      <c r="M12" s="19">
        <f>AVERAGE(L4:L11)</f>
        <v>0.14984316842323836</v>
      </c>
      <c r="N12" s="3">
        <f>_xlfn.STDEV.P(L4:L11)</f>
        <v>8.814535308345274E-2</v>
      </c>
    </row>
    <row r="14" spans="1:23" ht="15.75" thickBot="1" x14ac:dyDescent="0.3">
      <c r="A14" s="5" t="s">
        <v>144</v>
      </c>
      <c r="B14" s="80" t="s">
        <v>5</v>
      </c>
      <c r="C14" s="80" t="s">
        <v>7</v>
      </c>
      <c r="D14" s="80" t="s">
        <v>16</v>
      </c>
      <c r="E14" s="80" t="s">
        <v>17</v>
      </c>
      <c r="F14" s="80" t="s">
        <v>19</v>
      </c>
      <c r="G14" s="80" t="s">
        <v>21</v>
      </c>
      <c r="H14" s="80" t="s">
        <v>9</v>
      </c>
      <c r="I14" s="80" t="s">
        <v>24</v>
      </c>
      <c r="J14" s="80" t="s">
        <v>11</v>
      </c>
      <c r="K14" s="80" t="s">
        <v>13</v>
      </c>
      <c r="N14" s="4" t="s">
        <v>26</v>
      </c>
      <c r="O14" s="4"/>
      <c r="P14" s="4"/>
      <c r="Q14" s="4"/>
      <c r="R14" s="4"/>
    </row>
    <row r="15" spans="1:23" x14ac:dyDescent="0.25">
      <c r="A15" s="80">
        <f>A4</f>
        <v>2011</v>
      </c>
      <c r="B15" s="76">
        <f t="shared" ref="B15:B22" si="2">B4-$B$12</f>
        <v>-0.2563172100072616</v>
      </c>
      <c r="C15" s="76">
        <f t="shared" ref="C15:C22" si="3">C4-$C$12</f>
        <v>8.1888220591161076E-2</v>
      </c>
      <c r="D15" s="76">
        <f t="shared" ref="D15:D22" si="4">D4-$D$12</f>
        <v>-1.2863066764104703E-2</v>
      </c>
      <c r="E15" s="76">
        <f t="shared" ref="E15:E22" si="5">E4-$E$12</f>
        <v>-4.3850717975913209E-2</v>
      </c>
      <c r="F15" s="76">
        <f t="shared" ref="F15:F22" si="6">F4-$F$12</f>
        <v>0.43862990725901518</v>
      </c>
      <c r="G15" s="76">
        <f t="shared" ref="G15:G22" si="7">G4-$G$12</f>
        <v>-9.5920330575848367E-2</v>
      </c>
      <c r="H15" s="76">
        <f t="shared" ref="H15:H22" si="8">H4-$H$12</f>
        <v>0.63478035111892717</v>
      </c>
      <c r="I15" s="76">
        <f t="shared" ref="I15:I22" si="9">I4-$I$12</f>
        <v>0.10908960379594211</v>
      </c>
      <c r="J15" s="76">
        <f t="shared" ref="J15:J22" si="10">J4-$J$12</f>
        <v>5.8388288251301657E-2</v>
      </c>
      <c r="K15" s="76">
        <f t="shared" ref="K15:K22" si="11">K4-$K$12</f>
        <v>3.2998716043467928E-2</v>
      </c>
      <c r="N15" s="16" t="s">
        <v>5</v>
      </c>
      <c r="O15" s="16" t="s">
        <v>7</v>
      </c>
      <c r="P15" s="16" t="s">
        <v>16</v>
      </c>
      <c r="Q15" s="16" t="s">
        <v>17</v>
      </c>
      <c r="R15" s="16" t="s">
        <v>19</v>
      </c>
      <c r="S15" s="16" t="s">
        <v>21</v>
      </c>
      <c r="T15" s="16" t="s">
        <v>9</v>
      </c>
      <c r="U15" s="16" t="s">
        <v>24</v>
      </c>
      <c r="V15" s="16" t="s">
        <v>11</v>
      </c>
      <c r="W15" s="16" t="s">
        <v>13</v>
      </c>
    </row>
    <row r="16" spans="1:23" x14ac:dyDescent="0.25">
      <c r="A16" s="80">
        <f t="shared" ref="A16:A22" si="12">A5</f>
        <v>2012</v>
      </c>
      <c r="B16" s="76">
        <f t="shared" si="2"/>
        <v>-0.34307711502030586</v>
      </c>
      <c r="C16" s="76">
        <f t="shared" si="3"/>
        <v>4.8874745191301749E-2</v>
      </c>
      <c r="D16" s="76">
        <f t="shared" si="4"/>
        <v>-0.13745994285813257</v>
      </c>
      <c r="E16" s="76">
        <f t="shared" si="5"/>
        <v>-0.16614521307891919</v>
      </c>
      <c r="F16" s="76">
        <f t="shared" si="6"/>
        <v>-0.18563155112021121</v>
      </c>
      <c r="G16" s="76">
        <f t="shared" si="7"/>
        <v>-0.24506567376648458</v>
      </c>
      <c r="H16" s="76">
        <f t="shared" si="8"/>
        <v>-1.0576501645119946E-2</v>
      </c>
      <c r="I16" s="76">
        <f t="shared" si="9"/>
        <v>-0.17775333200729898</v>
      </c>
      <c r="J16" s="76">
        <f t="shared" si="10"/>
        <v>-0.10788365638793657</v>
      </c>
      <c r="K16" s="76">
        <f t="shared" si="11"/>
        <v>4.8614509713881066E-2</v>
      </c>
      <c r="N16" s="14">
        <f>VARP('portfolio scenario testing'!$B$4:$B$11)</f>
        <v>6.3711695335740878E-2</v>
      </c>
      <c r="O16" s="14"/>
      <c r="P16" s="14"/>
      <c r="Q16" s="14"/>
      <c r="R16" s="14"/>
      <c r="S16" s="14"/>
      <c r="T16" s="14"/>
      <c r="U16" s="14"/>
      <c r="V16" s="14"/>
      <c r="W16" s="14"/>
    </row>
    <row r="17" spans="1:23" x14ac:dyDescent="0.25">
      <c r="A17" s="80">
        <f t="shared" si="12"/>
        <v>2013</v>
      </c>
      <c r="B17" s="76">
        <f t="shared" si="2"/>
        <v>-5.7243001631623297E-2</v>
      </c>
      <c r="C17" s="76">
        <f t="shared" si="3"/>
        <v>-0.17239262993128629</v>
      </c>
      <c r="D17" s="76">
        <f t="shared" si="4"/>
        <v>-4.5327219895780299E-2</v>
      </c>
      <c r="E17" s="76">
        <f t="shared" si="5"/>
        <v>0.36927807338667806</v>
      </c>
      <c r="F17" s="76">
        <f t="shared" si="6"/>
        <v>0.30770999729514303</v>
      </c>
      <c r="G17" s="76">
        <f t="shared" si="7"/>
        <v>0.4305202857801404</v>
      </c>
      <c r="H17" s="76">
        <f t="shared" si="8"/>
        <v>-4.2623794963576545E-2</v>
      </c>
      <c r="I17" s="76">
        <f t="shared" si="9"/>
        <v>2.5076665602407081E-2</v>
      </c>
      <c r="J17" s="76">
        <f t="shared" si="10"/>
        <v>2.4094467954520679E-2</v>
      </c>
      <c r="K17" s="76">
        <f t="shared" si="11"/>
        <v>-4.3013671395556084E-2</v>
      </c>
      <c r="N17" s="14">
        <v>5.5893938480655481E-3</v>
      </c>
      <c r="O17" s="14">
        <f>VARP('portfolio scenario testing'!$C$4:$C$11)</f>
        <v>2.6573114881461225E-2</v>
      </c>
      <c r="P17" s="14"/>
      <c r="Q17" s="14"/>
      <c r="R17" s="14"/>
      <c r="S17" s="14"/>
      <c r="T17" s="14"/>
      <c r="U17" s="14"/>
      <c r="V17" s="14"/>
      <c r="W17" s="14"/>
    </row>
    <row r="18" spans="1:23" x14ac:dyDescent="0.25">
      <c r="A18" s="80">
        <f t="shared" si="12"/>
        <v>2014</v>
      </c>
      <c r="B18" s="76">
        <f t="shared" si="2"/>
        <v>0.28509422079486851</v>
      </c>
      <c r="C18" s="76">
        <f t="shared" si="3"/>
        <v>0.13591034897628018</v>
      </c>
      <c r="D18" s="76">
        <f t="shared" si="4"/>
        <v>-3.738266308829119E-3</v>
      </c>
      <c r="E18" s="76">
        <f t="shared" si="5"/>
        <v>-9.7928909880776766E-2</v>
      </c>
      <c r="F18" s="76">
        <f t="shared" si="6"/>
        <v>-0.16316742136694773</v>
      </c>
      <c r="G18" s="76">
        <f t="shared" si="7"/>
        <v>-0.26712250515156111</v>
      </c>
      <c r="H18" s="76">
        <f t="shared" si="8"/>
        <v>-8.6636512048187328E-2</v>
      </c>
      <c r="I18" s="76">
        <f t="shared" si="9"/>
        <v>-0.14785954091536119</v>
      </c>
      <c r="J18" s="76">
        <f t="shared" si="10"/>
        <v>4.6255840557187511E-3</v>
      </c>
      <c r="K18" s="76">
        <f t="shared" si="11"/>
        <v>-6.8744532351101659E-2</v>
      </c>
      <c r="N18" s="14">
        <v>1.0141142838016631E-2</v>
      </c>
      <c r="O18" s="14">
        <v>6.3972805439398552E-4</v>
      </c>
      <c r="P18" s="14">
        <f>VARP('portfolio scenario testing'!$D$4:$D$11)</f>
        <v>1.0621431069363127E-2</v>
      </c>
      <c r="Q18" s="14"/>
      <c r="R18" s="14"/>
      <c r="S18" s="14"/>
      <c r="T18" s="14"/>
      <c r="U18" s="14"/>
      <c r="V18" s="14"/>
      <c r="W18" s="14"/>
    </row>
    <row r="19" spans="1:23" x14ac:dyDescent="0.25">
      <c r="A19" s="80">
        <f t="shared" si="12"/>
        <v>2015</v>
      </c>
      <c r="B19" s="76">
        <f t="shared" si="2"/>
        <v>-9.4708505917948577E-2</v>
      </c>
      <c r="C19" s="76">
        <f t="shared" si="3"/>
        <v>5.4384951494754641E-2</v>
      </c>
      <c r="D19" s="76">
        <f t="shared" si="4"/>
        <v>0.20713052850180441</v>
      </c>
      <c r="E19" s="76">
        <f t="shared" si="5"/>
        <v>0.12484775027805486</v>
      </c>
      <c r="F19" s="76">
        <f t="shared" si="6"/>
        <v>-0.11584286278695606</v>
      </c>
      <c r="G19" s="76">
        <f t="shared" si="7"/>
        <v>-7.7295654023042504E-2</v>
      </c>
      <c r="H19" s="76">
        <f t="shared" si="8"/>
        <v>0.10279703423724318</v>
      </c>
      <c r="I19" s="76">
        <f t="shared" si="9"/>
        <v>3.4138389218033596E-2</v>
      </c>
      <c r="J19" s="76">
        <f t="shared" si="10"/>
        <v>5.3111102767266424E-2</v>
      </c>
      <c r="K19" s="76">
        <f t="shared" si="11"/>
        <v>-2.9216079000325371E-2</v>
      </c>
      <c r="N19" s="14">
        <v>1.4344307659803915E-3</v>
      </c>
      <c r="O19" s="14">
        <v>-2.1207889075155927E-2</v>
      </c>
      <c r="P19" s="14">
        <v>8.3454152139383706E-3</v>
      </c>
      <c r="Q19" s="14">
        <f>VARP('portfolio scenario testing'!$E$4:$E$11)</f>
        <v>3.8646012612410165E-2</v>
      </c>
      <c r="R19" s="14"/>
      <c r="S19" s="14"/>
      <c r="T19" s="14"/>
      <c r="U19" s="14"/>
      <c r="V19" s="14"/>
      <c r="W19" s="14"/>
    </row>
    <row r="20" spans="1:23" x14ac:dyDescent="0.25">
      <c r="A20" s="80">
        <f t="shared" si="12"/>
        <v>2016</v>
      </c>
      <c r="B20" s="76">
        <f t="shared" si="2"/>
        <v>-8.6116000365702439E-3</v>
      </c>
      <c r="C20" s="76">
        <f t="shared" si="3"/>
        <v>0.13247449956453905</v>
      </c>
      <c r="D20" s="76">
        <f t="shared" si="4"/>
        <v>-0.10534711186983998</v>
      </c>
      <c r="E20" s="76">
        <f t="shared" si="5"/>
        <v>-0.31892707275970916</v>
      </c>
      <c r="F20" s="76">
        <f t="shared" si="6"/>
        <v>1.470513322819389E-2</v>
      </c>
      <c r="G20" s="76">
        <f t="shared" si="7"/>
        <v>0.65140445891024323</v>
      </c>
      <c r="H20" s="76">
        <f t="shared" si="8"/>
        <v>-0.43519660678353089</v>
      </c>
      <c r="I20" s="76">
        <f t="shared" si="9"/>
        <v>-0.26919512384400246</v>
      </c>
      <c r="J20" s="76">
        <f t="shared" si="10"/>
        <v>-0.19774532576814974</v>
      </c>
      <c r="K20" s="76">
        <f t="shared" si="11"/>
        <v>-8.5923941428165271E-2</v>
      </c>
      <c r="N20" s="14">
        <v>5.6027077954747956E-3</v>
      </c>
      <c r="O20" s="14">
        <v>2.2817003243713916E-2</v>
      </c>
      <c r="P20" s="14">
        <v>1.4028767022418484E-3</v>
      </c>
      <c r="Q20" s="14">
        <v>5.9754956236930225E-3</v>
      </c>
      <c r="R20" s="14">
        <f>VARP('portfolio scenario testing'!$F$4:$F$11)</f>
        <v>9.9891796763086224E-2</v>
      </c>
      <c r="S20" s="14"/>
      <c r="T20" s="14"/>
      <c r="U20" s="14"/>
      <c r="V20" s="14"/>
      <c r="W20" s="14"/>
    </row>
    <row r="21" spans="1:23" x14ac:dyDescent="0.25">
      <c r="A21" s="80">
        <f t="shared" si="12"/>
        <v>2017</v>
      </c>
      <c r="B21" s="76">
        <f t="shared" si="2"/>
        <v>-7.4625263243675022E-3</v>
      </c>
      <c r="C21" s="76">
        <f t="shared" si="3"/>
        <v>-0.35882742963128772</v>
      </c>
      <c r="D21" s="76">
        <f t="shared" si="4"/>
        <v>-1.584845332801843E-3</v>
      </c>
      <c r="E21" s="76">
        <f t="shared" si="5"/>
        <v>0.12790600055308252</v>
      </c>
      <c r="F21" s="76">
        <f t="shared" si="6"/>
        <v>-0.59171418108129781</v>
      </c>
      <c r="G21" s="76">
        <f t="shared" si="7"/>
        <v>-0.24253298667445011</v>
      </c>
      <c r="H21" s="76">
        <f t="shared" si="8"/>
        <v>-7.8624323972290855E-2</v>
      </c>
      <c r="I21" s="76">
        <f t="shared" si="9"/>
        <v>0.11294770914504214</v>
      </c>
      <c r="J21" s="76">
        <f t="shared" si="10"/>
        <v>5.9904187864042488E-2</v>
      </c>
      <c r="K21" s="76">
        <f t="shared" si="11"/>
        <v>4.019329792040445E-2</v>
      </c>
      <c r="N21" s="14">
        <v>-7.8610271628853767E-3</v>
      </c>
      <c r="O21" s="14">
        <v>3.3499840315924273E-3</v>
      </c>
      <c r="P21" s="14">
        <v>-1.0389834768967331E-2</v>
      </c>
      <c r="Q21" s="14">
        <v>-2.3876228392701463E-3</v>
      </c>
      <c r="R21" s="14">
        <v>3.7006075167852689E-2</v>
      </c>
      <c r="S21" s="14">
        <f>VARP('portfolio scenario testing'!$G$4:$G$11)</f>
        <v>0.10484960745085919</v>
      </c>
      <c r="T21" s="14"/>
      <c r="U21" s="14"/>
      <c r="V21" s="14"/>
      <c r="W21" s="14"/>
    </row>
    <row r="22" spans="1:23" x14ac:dyDescent="0.25">
      <c r="A22" s="80">
        <f t="shared" si="12"/>
        <v>2018</v>
      </c>
      <c r="B22" s="76">
        <f t="shared" si="2"/>
        <v>0.48232573814320862</v>
      </c>
      <c r="C22" s="76">
        <f t="shared" si="3"/>
        <v>7.7687293744537478E-2</v>
      </c>
      <c r="D22" s="76">
        <f t="shared" si="4"/>
        <v>9.9189924527684104E-2</v>
      </c>
      <c r="E22" s="76">
        <f t="shared" si="5"/>
        <v>4.8200894775028355E-3</v>
      </c>
      <c r="F22" s="76">
        <f t="shared" si="6"/>
        <v>0.29531097857306077</v>
      </c>
      <c r="G22" s="76">
        <f t="shared" si="7"/>
        <v>-0.1539875944989969</v>
      </c>
      <c r="H22" s="76">
        <f t="shared" si="8"/>
        <v>-8.3919645943465113E-2</v>
      </c>
      <c r="I22" s="76">
        <f t="shared" si="9"/>
        <v>0.3135556290052377</v>
      </c>
      <c r="J22" s="76">
        <f t="shared" si="10"/>
        <v>0.1055053512632363</v>
      </c>
      <c r="K22" s="76">
        <f t="shared" si="11"/>
        <v>0.10509170049739495</v>
      </c>
      <c r="N22" s="14">
        <v>-2.8401763281864067E-2</v>
      </c>
      <c r="O22" s="14">
        <v>2.0835725207049276E-3</v>
      </c>
      <c r="P22" s="14">
        <v>6.8105293104146619E-3</v>
      </c>
      <c r="Q22" s="14">
        <v>1.3479346584563744E-2</v>
      </c>
      <c r="R22" s="14">
        <v>3.5606266587153095E-2</v>
      </c>
      <c r="S22" s="14">
        <v>-3.9118438384824442E-2</v>
      </c>
      <c r="T22" s="14">
        <f>VARP('portfolio scenario testing'!$H$4:$H$11)</f>
        <v>7.8196029721242344E-2</v>
      </c>
      <c r="U22" s="14"/>
      <c r="V22" s="14"/>
      <c r="W22" s="14"/>
    </row>
    <row r="23" spans="1:23" x14ac:dyDescent="0.25">
      <c r="N23" s="14">
        <v>1.736378464721651E-2</v>
      </c>
      <c r="O23" s="14">
        <v>-9.2684342835121121E-3</v>
      </c>
      <c r="P23" s="14">
        <v>1.1099925595226332E-2</v>
      </c>
      <c r="Q23" s="14">
        <v>1.9320370508338895E-2</v>
      </c>
      <c r="R23" s="14">
        <v>1.6317401221498527E-2</v>
      </c>
      <c r="S23" s="14">
        <v>-2.1285115245544557E-2</v>
      </c>
      <c r="T23" s="14">
        <v>2.1042163294246047E-2</v>
      </c>
      <c r="U23" s="14">
        <f>VARP('portfolio scenario testing'!$I$4:$I$11)</f>
        <v>3.1336729186907754E-2</v>
      </c>
      <c r="V23" s="14"/>
      <c r="W23" s="14"/>
    </row>
    <row r="24" spans="1:23" x14ac:dyDescent="0.25">
      <c r="C24" s="76"/>
      <c r="D24" s="76"/>
      <c r="E24" s="76"/>
      <c r="F24" s="76"/>
      <c r="G24" s="76"/>
      <c r="H24" s="76"/>
      <c r="I24" s="76"/>
      <c r="J24" s="76"/>
      <c r="K24" s="76"/>
      <c r="N24" s="14">
        <v>8.6374636362141141E-3</v>
      </c>
      <c r="O24" s="14">
        <v>-5.0778894683689733E-3</v>
      </c>
      <c r="P24" s="14">
        <v>6.896520072195214E-3</v>
      </c>
      <c r="Q24" s="14">
        <v>1.2709544366553962E-2</v>
      </c>
      <c r="R24" s="14">
        <v>4.8683926866053134E-3</v>
      </c>
      <c r="S24" s="14">
        <v>-1.671464806800706E-2</v>
      </c>
      <c r="T24" s="14">
        <v>1.4341359771886598E-2</v>
      </c>
      <c r="U24" s="14">
        <v>1.5044943666070187E-2</v>
      </c>
      <c r="V24" s="14">
        <f>VARP('portfolio scenario testing'!$J$4:$J$11)</f>
        <v>9.0367386129439464E-3</v>
      </c>
      <c r="W24" s="14"/>
    </row>
    <row r="25" spans="1:23" ht="15.75" thickBot="1" x14ac:dyDescent="0.3">
      <c r="C25" s="77"/>
      <c r="D25" s="77"/>
      <c r="E25" s="77"/>
      <c r="F25" s="77"/>
      <c r="G25" s="77"/>
      <c r="H25" s="77"/>
      <c r="I25" s="77"/>
      <c r="J25" s="77"/>
      <c r="K25" s="77"/>
      <c r="N25" s="15">
        <v>1.4527937892219629E-3</v>
      </c>
      <c r="O25" s="15">
        <v>-2.0099300738536355E-3</v>
      </c>
      <c r="P25" s="15">
        <v>1.0575372452723277E-3</v>
      </c>
      <c r="Q25" s="15">
        <v>1.3409263394427492E-3</v>
      </c>
      <c r="R25" s="15">
        <v>1.6004635068975841E-3</v>
      </c>
      <c r="S25" s="15">
        <v>-1.1859752890420194E-2</v>
      </c>
      <c r="T25" s="15">
        <v>6.3291263611047815E-3</v>
      </c>
      <c r="U25" s="15">
        <v>7.9586340833420616E-3</v>
      </c>
      <c r="V25" s="15">
        <v>3.0328119503877276E-3</v>
      </c>
      <c r="W25" s="15">
        <f>VARP('portfolio scenario testing'!$K$4:$K$11)</f>
        <v>3.8655677705239492E-3</v>
      </c>
    </row>
    <row r="26" spans="1:23" x14ac:dyDescent="0.25">
      <c r="A26" s="82" t="s">
        <v>145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23" x14ac:dyDescent="0.25">
      <c r="A27" s="26"/>
      <c r="B27" s="83" t="s">
        <v>5</v>
      </c>
      <c r="C27" s="83" t="s">
        <v>7</v>
      </c>
      <c r="D27" s="83" t="s">
        <v>16</v>
      </c>
      <c r="E27" s="83" t="s">
        <v>17</v>
      </c>
      <c r="F27" s="83" t="s">
        <v>19</v>
      </c>
      <c r="G27" s="83" t="s">
        <v>21</v>
      </c>
      <c r="H27" s="83" t="s">
        <v>9</v>
      </c>
      <c r="I27" s="83" t="s">
        <v>24</v>
      </c>
      <c r="J27" s="83" t="s">
        <v>11</v>
      </c>
      <c r="K27" s="83" t="s">
        <v>13</v>
      </c>
      <c r="N27" s="4">
        <f>COVAR(E4:E11,G4:G11)</f>
        <v>-2.3876228392701463E-3</v>
      </c>
      <c r="P27" s="35" t="s">
        <v>42</v>
      </c>
      <c r="Q27" s="4">
        <f>_xlfn.VAR.P(J4:J11)</f>
        <v>9.0367386129439464E-3</v>
      </c>
    </row>
    <row r="28" spans="1:23" x14ac:dyDescent="0.25">
      <c r="A28" s="83" t="s">
        <v>5</v>
      </c>
      <c r="B28" s="85">
        <f t="array" ref="B28:K37">MMULT(TRANSPOSE(B15:K22),B15:K22)</f>
        <v>0.50969356268592703</v>
      </c>
      <c r="C28" s="85">
        <v>4.4715165357245734E-2</v>
      </c>
      <c r="D28" s="85">
        <v>8.1129158835978821E-2</v>
      </c>
      <c r="E28" s="85">
        <v>1.1475442267173615E-2</v>
      </c>
      <c r="F28" s="85">
        <v>4.4821648334571584E-2</v>
      </c>
      <c r="G28" s="85">
        <v>-6.288825016156907E-2</v>
      </c>
      <c r="H28" s="85">
        <v>-0.22721411132246822</v>
      </c>
      <c r="I28" s="85">
        <v>0.13891027308738277</v>
      </c>
      <c r="J28" s="85">
        <v>6.9099718374492289E-2</v>
      </c>
      <c r="K28" s="85">
        <v>1.1622340485867945E-2</v>
      </c>
      <c r="N28" s="24" t="str">
        <f>IF(N27=Q21,"you got it!","try again")</f>
        <v>you got it!</v>
      </c>
      <c r="P28" s="4"/>
      <c r="Q28" s="24" t="str">
        <f>IF(Q27=V24,"you got it!","try again")</f>
        <v>you got it!</v>
      </c>
    </row>
    <row r="29" spans="1:23" x14ac:dyDescent="0.25">
      <c r="A29" s="83" t="s">
        <v>7</v>
      </c>
      <c r="B29" s="85">
        <v>4.4715165357245734E-2</v>
      </c>
      <c r="C29" s="85">
        <v>0.21258491905168969</v>
      </c>
      <c r="D29" s="85">
        <v>5.1178168373881769E-3</v>
      </c>
      <c r="E29" s="85">
        <v>-0.1696631200086216</v>
      </c>
      <c r="F29" s="85">
        <v>0.18253598707756935</v>
      </c>
      <c r="G29" s="85">
        <v>2.6799863286961299E-2</v>
      </c>
      <c r="H29" s="85">
        <v>1.6668572038397379E-2</v>
      </c>
      <c r="I29" s="85">
        <v>-7.4147491981493979E-2</v>
      </c>
      <c r="J29" s="85">
        <v>-4.0623126006974694E-2</v>
      </c>
      <c r="K29" s="85">
        <v>-1.6079439688848576E-2</v>
      </c>
    </row>
    <row r="30" spans="1:23" x14ac:dyDescent="0.25">
      <c r="A30" s="83" t="s">
        <v>16</v>
      </c>
      <c r="B30" s="85">
        <v>8.1129158835978821E-2</v>
      </c>
      <c r="C30" s="85">
        <v>5.1178168373881769E-3</v>
      </c>
      <c r="D30" s="85">
        <v>8.4971448554904988E-2</v>
      </c>
      <c r="E30" s="85">
        <v>6.6763321711506965E-2</v>
      </c>
      <c r="F30" s="85">
        <v>1.1223013617934787E-2</v>
      </c>
      <c r="G30" s="85">
        <v>-8.3118678151738651E-2</v>
      </c>
      <c r="H30" s="85">
        <v>5.4484245451551012E-2</v>
      </c>
      <c r="I30" s="85">
        <v>8.8799404761810655E-2</v>
      </c>
      <c r="J30" s="85">
        <v>5.5172160577561712E-2</v>
      </c>
      <c r="K30" s="85">
        <v>8.4602979621786218E-3</v>
      </c>
    </row>
    <row r="31" spans="1:23" x14ac:dyDescent="0.25">
      <c r="A31" s="83" t="s">
        <v>17</v>
      </c>
      <c r="B31" s="85">
        <v>1.1475442267173615E-2</v>
      </c>
      <c r="C31" s="85">
        <v>-0.1696631200086216</v>
      </c>
      <c r="D31" s="85">
        <v>6.6763321711506965E-2</v>
      </c>
      <c r="E31" s="85">
        <v>0.30916810089928132</v>
      </c>
      <c r="F31" s="85">
        <v>4.780396498954418E-2</v>
      </c>
      <c r="G31" s="85">
        <v>-1.910098271416117E-2</v>
      </c>
      <c r="H31" s="85">
        <v>0.10783478257041644</v>
      </c>
      <c r="I31" s="85">
        <v>0.15456296406671116</v>
      </c>
      <c r="J31" s="85">
        <v>0.1016763549324317</v>
      </c>
      <c r="K31" s="85">
        <v>1.0727410715541993E-2</v>
      </c>
    </row>
    <row r="32" spans="1:23" x14ac:dyDescent="0.25">
      <c r="A32" s="83" t="s">
        <v>19</v>
      </c>
      <c r="B32" s="85">
        <v>4.4821648334571584E-2</v>
      </c>
      <c r="C32" s="85">
        <v>0.18253598707756935</v>
      </c>
      <c r="D32" s="85">
        <v>1.1223013617934787E-2</v>
      </c>
      <c r="E32" s="85">
        <v>4.780396498954418E-2</v>
      </c>
      <c r="F32" s="85">
        <v>0.79913437410469002</v>
      </c>
      <c r="G32" s="85">
        <v>0.29604860134282152</v>
      </c>
      <c r="H32" s="85">
        <v>0.28485027527313206</v>
      </c>
      <c r="I32" s="85">
        <v>0.13053920977198821</v>
      </c>
      <c r="J32" s="85">
        <v>3.8947141492842507E-2</v>
      </c>
      <c r="K32" s="85">
        <v>1.2803708055180673E-2</v>
      </c>
    </row>
    <row r="33" spans="1:13" x14ac:dyDescent="0.25">
      <c r="A33" s="83" t="s">
        <v>21</v>
      </c>
      <c r="B33" s="85">
        <v>-6.288825016156907E-2</v>
      </c>
      <c r="C33" s="85">
        <v>2.6799863286961299E-2</v>
      </c>
      <c r="D33" s="85">
        <v>-8.3118678151738651E-2</v>
      </c>
      <c r="E33" s="85">
        <v>-1.910098271416117E-2</v>
      </c>
      <c r="F33" s="85">
        <v>0.29604860134282152</v>
      </c>
      <c r="G33" s="85">
        <v>0.83879685960687378</v>
      </c>
      <c r="H33" s="85">
        <v>-0.31294744749957054</v>
      </c>
      <c r="I33" s="85">
        <v>-0.17028092196435646</v>
      </c>
      <c r="J33" s="85">
        <v>-0.13371718454405648</v>
      </c>
      <c r="K33" s="85">
        <v>-9.4878023123361549E-2</v>
      </c>
    </row>
    <row r="34" spans="1:13" x14ac:dyDescent="0.25">
      <c r="A34" s="83" t="s">
        <v>9</v>
      </c>
      <c r="B34" s="85">
        <v>-0.22721411132246822</v>
      </c>
      <c r="C34" s="85">
        <v>1.6668572038397379E-2</v>
      </c>
      <c r="D34" s="85">
        <v>5.4484245451551012E-2</v>
      </c>
      <c r="E34" s="85">
        <v>0.10783478257041644</v>
      </c>
      <c r="F34" s="85">
        <v>0.28485027527313206</v>
      </c>
      <c r="G34" s="85">
        <v>-0.31294744749957054</v>
      </c>
      <c r="H34" s="85">
        <v>0.62556823776993886</v>
      </c>
      <c r="I34" s="85">
        <v>0.16833733263374434</v>
      </c>
      <c r="J34" s="85">
        <v>0.11473088829011578</v>
      </c>
      <c r="K34" s="85">
        <v>5.0633009833242031E-2</v>
      </c>
    </row>
    <row r="35" spans="1:13" x14ac:dyDescent="0.25">
      <c r="A35" s="83" t="s">
        <v>24</v>
      </c>
      <c r="B35" s="85">
        <v>0.13891027308738277</v>
      </c>
      <c r="C35" s="85">
        <v>-7.4147491981493979E-2</v>
      </c>
      <c r="D35" s="85">
        <v>8.8799404761810655E-2</v>
      </c>
      <c r="E35" s="85">
        <v>0.15456296406671116</v>
      </c>
      <c r="F35" s="85">
        <v>0.13053920977198821</v>
      </c>
      <c r="G35" s="85">
        <v>-0.17028092196435646</v>
      </c>
      <c r="H35" s="85">
        <v>0.16833733263374434</v>
      </c>
      <c r="I35" s="85">
        <v>0.25069383349526209</v>
      </c>
      <c r="J35" s="85">
        <v>0.12035954932856149</v>
      </c>
      <c r="K35" s="85">
        <v>6.3669072666736493E-2</v>
      </c>
    </row>
    <row r="36" spans="1:13" x14ac:dyDescent="0.25">
      <c r="A36" s="83" t="s">
        <v>11</v>
      </c>
      <c r="B36" s="85">
        <v>6.9099718374492289E-2</v>
      </c>
      <c r="C36" s="85">
        <v>-4.0623126006974694E-2</v>
      </c>
      <c r="D36" s="85">
        <v>5.5172160577561712E-2</v>
      </c>
      <c r="E36" s="85">
        <v>0.1016763549324317</v>
      </c>
      <c r="F36" s="85">
        <v>3.8947141492842507E-2</v>
      </c>
      <c r="G36" s="85">
        <v>-0.13371718454405648</v>
      </c>
      <c r="H36" s="85">
        <v>0.11473088829011578</v>
      </c>
      <c r="I36" s="85">
        <v>0.12035954932856149</v>
      </c>
      <c r="J36" s="85">
        <v>7.2293908903551571E-2</v>
      </c>
      <c r="K36" s="85">
        <v>2.426249560310182E-2</v>
      </c>
    </row>
    <row r="37" spans="1:13" x14ac:dyDescent="0.25">
      <c r="A37" s="83" t="s">
        <v>13</v>
      </c>
      <c r="B37" s="85">
        <v>1.1622340485867945E-2</v>
      </c>
      <c r="C37" s="85">
        <v>-1.6079439688848576E-2</v>
      </c>
      <c r="D37" s="85">
        <v>8.4602979621786218E-3</v>
      </c>
      <c r="E37" s="85">
        <v>1.0727410715541993E-2</v>
      </c>
      <c r="F37" s="85">
        <v>1.2803708055180673E-2</v>
      </c>
      <c r="G37" s="85">
        <v>-9.4878023123361549E-2</v>
      </c>
      <c r="H37" s="85">
        <v>5.0633009833242031E-2</v>
      </c>
      <c r="I37" s="85">
        <v>6.3669072666736493E-2</v>
      </c>
      <c r="J37" s="85">
        <v>2.426249560310182E-2</v>
      </c>
      <c r="K37" s="85">
        <v>3.0924542164191583E-2</v>
      </c>
    </row>
    <row r="38" spans="1:13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40" spans="1:13" ht="15.75" thickBot="1" x14ac:dyDescent="0.3">
      <c r="A40" s="63" t="s">
        <v>146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 spans="1:13" x14ac:dyDescent="0.25">
      <c r="A41" s="25"/>
      <c r="B41" s="81" t="s">
        <v>5</v>
      </c>
      <c r="C41" s="81" t="s">
        <v>7</v>
      </c>
      <c r="D41" s="81" t="s">
        <v>16</v>
      </c>
      <c r="E41" s="81" t="s">
        <v>17</v>
      </c>
      <c r="F41" s="81" t="s">
        <v>19</v>
      </c>
      <c r="G41" s="81" t="s">
        <v>21</v>
      </c>
      <c r="H41" s="81" t="s">
        <v>9</v>
      </c>
      <c r="I41" s="81" t="s">
        <v>24</v>
      </c>
      <c r="J41" s="81" t="s">
        <v>11</v>
      </c>
      <c r="K41" s="81" t="s">
        <v>13</v>
      </c>
      <c r="M41" s="16"/>
    </row>
    <row r="42" spans="1:13" x14ac:dyDescent="0.25">
      <c r="A42" s="81" t="s">
        <v>5</v>
      </c>
      <c r="B42" s="84">
        <f t="array" ref="B42:K51">(B28:K37)/M</f>
        <v>6.3711695335740878E-2</v>
      </c>
      <c r="C42" s="84">
        <v>5.5893956696557168E-3</v>
      </c>
      <c r="D42" s="84">
        <v>1.0141144854497353E-2</v>
      </c>
      <c r="E42" s="84">
        <v>1.4344302833967019E-3</v>
      </c>
      <c r="F42" s="84">
        <v>5.602706041821448E-3</v>
      </c>
      <c r="G42" s="84">
        <v>-7.8610312701961338E-3</v>
      </c>
      <c r="H42" s="84">
        <v>-2.8401763915308527E-2</v>
      </c>
      <c r="I42" s="84">
        <v>1.7363784135922846E-2</v>
      </c>
      <c r="J42" s="84">
        <v>8.6374647968115361E-3</v>
      </c>
      <c r="K42" s="84">
        <v>1.4527925607334931E-3</v>
      </c>
      <c r="M42" s="14" t="s">
        <v>5</v>
      </c>
    </row>
    <row r="43" spans="1:13" x14ac:dyDescent="0.25">
      <c r="A43" s="81" t="s">
        <v>7</v>
      </c>
      <c r="B43" s="84">
        <v>5.5893956696557168E-3</v>
      </c>
      <c r="C43" s="84">
        <v>2.6573114881461211E-2</v>
      </c>
      <c r="D43" s="84">
        <v>6.3972710467352211E-4</v>
      </c>
      <c r="E43" s="84">
        <v>-2.1207890001077701E-2</v>
      </c>
      <c r="F43" s="84">
        <v>2.2816998384696169E-2</v>
      </c>
      <c r="G43" s="84">
        <v>3.3499829108701623E-3</v>
      </c>
      <c r="H43" s="84">
        <v>2.0835715047996723E-3</v>
      </c>
      <c r="I43" s="84">
        <v>-9.2684364976867474E-3</v>
      </c>
      <c r="J43" s="84">
        <v>-5.0778907508718368E-3</v>
      </c>
      <c r="K43" s="84">
        <v>-2.009929961106072E-3</v>
      </c>
      <c r="M43" s="14" t="s">
        <v>7</v>
      </c>
    </row>
    <row r="44" spans="1:13" x14ac:dyDescent="0.25">
      <c r="A44" s="81" t="s">
        <v>16</v>
      </c>
      <c r="B44" s="84">
        <v>1.0141144854497353E-2</v>
      </c>
      <c r="C44" s="84">
        <v>6.3972710467352211E-4</v>
      </c>
      <c r="D44" s="84">
        <v>1.0621431069363124E-2</v>
      </c>
      <c r="E44" s="84">
        <v>8.3454152139383706E-3</v>
      </c>
      <c r="F44" s="84">
        <v>1.4028767022418484E-3</v>
      </c>
      <c r="G44" s="84">
        <v>-1.0389834768967331E-2</v>
      </c>
      <c r="H44" s="84">
        <v>6.8105306814438766E-3</v>
      </c>
      <c r="I44" s="84">
        <v>1.1099925595226332E-2</v>
      </c>
      <c r="J44" s="84">
        <v>6.896520072195214E-3</v>
      </c>
      <c r="K44" s="84">
        <v>1.0575372452723277E-3</v>
      </c>
      <c r="M44" s="14" t="s">
        <v>16</v>
      </c>
    </row>
    <row r="45" spans="1:13" x14ac:dyDescent="0.25">
      <c r="A45" s="81" t="s">
        <v>17</v>
      </c>
      <c r="B45" s="84">
        <v>1.4344302833967019E-3</v>
      </c>
      <c r="C45" s="84">
        <v>-2.1207890001077701E-2</v>
      </c>
      <c r="D45" s="84">
        <v>8.3454152139383706E-3</v>
      </c>
      <c r="E45" s="84">
        <v>3.8646012612410165E-2</v>
      </c>
      <c r="F45" s="84">
        <v>5.9754956236930225E-3</v>
      </c>
      <c r="G45" s="84">
        <v>-2.3876228392701463E-3</v>
      </c>
      <c r="H45" s="84">
        <v>1.3479347821302055E-2</v>
      </c>
      <c r="I45" s="84">
        <v>1.9320370508338895E-2</v>
      </c>
      <c r="J45" s="84">
        <v>1.2709544366553962E-2</v>
      </c>
      <c r="K45" s="84">
        <v>1.3409263394427492E-3</v>
      </c>
      <c r="M45" s="14" t="s">
        <v>17</v>
      </c>
    </row>
    <row r="46" spans="1:13" x14ac:dyDescent="0.25">
      <c r="A46" s="81" t="s">
        <v>19</v>
      </c>
      <c r="B46" s="84">
        <v>5.602706041821448E-3</v>
      </c>
      <c r="C46" s="84">
        <v>2.2816998384696169E-2</v>
      </c>
      <c r="D46" s="84">
        <v>1.4028767022418484E-3</v>
      </c>
      <c r="E46" s="84">
        <v>5.9754956236930225E-3</v>
      </c>
      <c r="F46" s="84">
        <v>9.9891796763086252E-2</v>
      </c>
      <c r="G46" s="84">
        <v>3.7006075167852689E-2</v>
      </c>
      <c r="H46" s="84">
        <v>3.5606284409141507E-2</v>
      </c>
      <c r="I46" s="84">
        <v>1.6317401221498527E-2</v>
      </c>
      <c r="J46" s="84">
        <v>4.8683926866053134E-3</v>
      </c>
      <c r="K46" s="84">
        <v>1.6004635068975841E-3</v>
      </c>
      <c r="M46" s="14" t="s">
        <v>19</v>
      </c>
    </row>
    <row r="47" spans="1:13" x14ac:dyDescent="0.25">
      <c r="A47" s="81" t="s">
        <v>21</v>
      </c>
      <c r="B47" s="84">
        <v>-7.8610312701961338E-3</v>
      </c>
      <c r="C47" s="84">
        <v>3.3499829108701623E-3</v>
      </c>
      <c r="D47" s="84">
        <v>-1.0389834768967331E-2</v>
      </c>
      <c r="E47" s="84">
        <v>-2.3876228392701463E-3</v>
      </c>
      <c r="F47" s="84">
        <v>3.7006075167852689E-2</v>
      </c>
      <c r="G47" s="84">
        <v>0.10484960745085922</v>
      </c>
      <c r="H47" s="84">
        <v>-3.9118430937446318E-2</v>
      </c>
      <c r="I47" s="84">
        <v>-2.1285115245544557E-2</v>
      </c>
      <c r="J47" s="84">
        <v>-1.671464806800706E-2</v>
      </c>
      <c r="K47" s="84">
        <v>-1.1859752890420194E-2</v>
      </c>
      <c r="M47" s="14" t="s">
        <v>21</v>
      </c>
    </row>
    <row r="48" spans="1:13" x14ac:dyDescent="0.25">
      <c r="A48" s="81" t="s">
        <v>9</v>
      </c>
      <c r="B48" s="84">
        <v>-2.8401763915308527E-2</v>
      </c>
      <c r="C48" s="84">
        <v>2.0835715047996723E-3</v>
      </c>
      <c r="D48" s="84">
        <v>6.8105306814438766E-3</v>
      </c>
      <c r="E48" s="84">
        <v>1.3479347821302055E-2</v>
      </c>
      <c r="F48" s="84">
        <v>3.5606284409141507E-2</v>
      </c>
      <c r="G48" s="84">
        <v>-3.9118430937446318E-2</v>
      </c>
      <c r="H48" s="84">
        <v>7.8196029721242358E-2</v>
      </c>
      <c r="I48" s="84">
        <v>2.1042166579218043E-2</v>
      </c>
      <c r="J48" s="84">
        <v>1.4341361036264473E-2</v>
      </c>
      <c r="K48" s="84">
        <v>6.3291262291552538E-3</v>
      </c>
      <c r="M48" s="14" t="s">
        <v>9</v>
      </c>
    </row>
    <row r="49" spans="1:13" x14ac:dyDescent="0.25">
      <c r="A49" s="81" t="s">
        <v>24</v>
      </c>
      <c r="B49" s="84">
        <v>1.7363784135922846E-2</v>
      </c>
      <c r="C49" s="84">
        <v>-9.2684364976867474E-3</v>
      </c>
      <c r="D49" s="84">
        <v>1.1099925595226332E-2</v>
      </c>
      <c r="E49" s="84">
        <v>1.9320370508338895E-2</v>
      </c>
      <c r="F49" s="84">
        <v>1.6317401221498527E-2</v>
      </c>
      <c r="G49" s="84">
        <v>-2.1285115245544557E-2</v>
      </c>
      <c r="H49" s="84">
        <v>2.1042166579218043E-2</v>
      </c>
      <c r="I49" s="84">
        <v>3.1336729186907761E-2</v>
      </c>
      <c r="J49" s="84">
        <v>1.5044943666070187E-2</v>
      </c>
      <c r="K49" s="84">
        <v>7.9586340833420616E-3</v>
      </c>
      <c r="M49" s="14" t="s">
        <v>24</v>
      </c>
    </row>
    <row r="50" spans="1:13" x14ac:dyDescent="0.25">
      <c r="A50" s="81" t="s">
        <v>11</v>
      </c>
      <c r="B50" s="84">
        <v>8.6374647968115361E-3</v>
      </c>
      <c r="C50" s="84">
        <v>-5.0778907508718368E-3</v>
      </c>
      <c r="D50" s="84">
        <v>6.896520072195214E-3</v>
      </c>
      <c r="E50" s="84">
        <v>1.2709544366553962E-2</v>
      </c>
      <c r="F50" s="84">
        <v>4.8683926866053134E-3</v>
      </c>
      <c r="G50" s="84">
        <v>-1.671464806800706E-2</v>
      </c>
      <c r="H50" s="84">
        <v>1.4341361036264473E-2</v>
      </c>
      <c r="I50" s="84">
        <v>1.5044943666070187E-2</v>
      </c>
      <c r="J50" s="84">
        <v>9.0367386129439464E-3</v>
      </c>
      <c r="K50" s="84">
        <v>3.0328119503877276E-3</v>
      </c>
      <c r="M50" s="14" t="s">
        <v>11</v>
      </c>
    </row>
    <row r="51" spans="1:13" ht="15.75" thickBot="1" x14ac:dyDescent="0.3">
      <c r="A51" s="81" t="s">
        <v>13</v>
      </c>
      <c r="B51" s="84">
        <v>1.4527925607334931E-3</v>
      </c>
      <c r="C51" s="84">
        <v>-2.009929961106072E-3</v>
      </c>
      <c r="D51" s="84">
        <v>1.0575372452723277E-3</v>
      </c>
      <c r="E51" s="84">
        <v>1.3409263394427492E-3</v>
      </c>
      <c r="F51" s="84">
        <v>1.6004635068975841E-3</v>
      </c>
      <c r="G51" s="84">
        <v>-1.1859752890420194E-2</v>
      </c>
      <c r="H51" s="84">
        <v>6.3291262291552538E-3</v>
      </c>
      <c r="I51" s="84">
        <v>7.9586340833420616E-3</v>
      </c>
      <c r="J51" s="84">
        <v>3.0328119503877276E-3</v>
      </c>
      <c r="K51" s="84">
        <v>3.8655677705239479E-3</v>
      </c>
      <c r="M51" s="15" t="s">
        <v>13</v>
      </c>
    </row>
    <row r="53" spans="1:13" x14ac:dyDescent="0.25">
      <c r="M53" s="90" t="s">
        <v>33</v>
      </c>
    </row>
    <row r="54" spans="1:13" x14ac:dyDescent="0.25">
      <c r="M54" s="90"/>
    </row>
    <row r="55" spans="1:13" ht="15.75" thickBot="1" x14ac:dyDescent="0.3">
      <c r="D55" s="88" t="s">
        <v>69</v>
      </c>
      <c r="E55" s="88"/>
      <c r="F55" s="88"/>
      <c r="G55" s="88"/>
      <c r="I55" s="89"/>
      <c r="J55" s="89"/>
      <c r="K55" s="89"/>
    </row>
    <row r="56" spans="1:13" x14ac:dyDescent="0.25">
      <c r="A56" s="16"/>
      <c r="B56" s="16" t="s">
        <v>27</v>
      </c>
      <c r="C56" s="16"/>
      <c r="D56" s="33" t="s">
        <v>28</v>
      </c>
      <c r="E56" s="33" t="s">
        <v>29</v>
      </c>
      <c r="F56" s="33" t="s">
        <v>37</v>
      </c>
      <c r="G56" s="34" t="s">
        <v>38</v>
      </c>
      <c r="H56" s="34" t="s">
        <v>41</v>
      </c>
      <c r="I56" s="33" t="s">
        <v>36</v>
      </c>
      <c r="J56" s="34" t="s">
        <v>40</v>
      </c>
    </row>
    <row r="57" spans="1:13" x14ac:dyDescent="0.25">
      <c r="A57" s="1" t="s">
        <v>5</v>
      </c>
      <c r="B57" s="11">
        <v>0.1</v>
      </c>
      <c r="C57" t="str">
        <f>A57</f>
        <v>ADBE</v>
      </c>
      <c r="D57">
        <v>7.3322873889822116E-2</v>
      </c>
      <c r="E57">
        <v>0</v>
      </c>
      <c r="F57" s="11">
        <v>0</v>
      </c>
      <c r="G57">
        <v>-7.0421962338972813E-2</v>
      </c>
      <c r="H57" s="91">
        <v>-1.2352198182004148</v>
      </c>
      <c r="I57">
        <v>1.8547853036759591E-2</v>
      </c>
      <c r="J57">
        <v>0.61814381892844616</v>
      </c>
    </row>
    <row r="58" spans="1:13" x14ac:dyDescent="0.25">
      <c r="A58" s="1" t="s">
        <v>7</v>
      </c>
      <c r="B58" s="11">
        <v>0.1</v>
      </c>
      <c r="C58" s="77" t="str">
        <f t="shared" ref="C58:C66" si="13">A58</f>
        <v>NKE</v>
      </c>
      <c r="D58">
        <v>0.256409212012921</v>
      </c>
      <c r="E58">
        <v>0.14516350794170135</v>
      </c>
      <c r="F58" s="11">
        <v>0</v>
      </c>
      <c r="G58">
        <v>0.16543911146555129</v>
      </c>
      <c r="H58">
        <v>10.166019663352184</v>
      </c>
      <c r="I58">
        <v>0.24788406420176126</v>
      </c>
      <c r="J58">
        <v>-0.32297861212290485</v>
      </c>
    </row>
    <row r="59" spans="1:13" x14ac:dyDescent="0.25">
      <c r="A59" s="1" t="s">
        <v>16</v>
      </c>
      <c r="B59" s="11">
        <v>0.1</v>
      </c>
      <c r="C59" s="77" t="str">
        <f t="shared" si="13"/>
        <v>PEG</v>
      </c>
      <c r="D59">
        <v>-0.17415201273151432</v>
      </c>
      <c r="E59">
        <v>5.2465359244314259E-2</v>
      </c>
      <c r="F59" s="11">
        <v>0</v>
      </c>
      <c r="G59">
        <v>0.11517687893463743</v>
      </c>
      <c r="H59">
        <v>-8.9877677808156147</v>
      </c>
      <c r="I59">
        <v>-0.19497343616339366</v>
      </c>
      <c r="J59">
        <v>0.66712088984348983</v>
      </c>
    </row>
    <row r="60" spans="1:13" x14ac:dyDescent="0.25">
      <c r="A60" s="1" t="s">
        <v>17</v>
      </c>
      <c r="B60" s="11">
        <v>0.1</v>
      </c>
      <c r="C60" s="77" t="str">
        <f t="shared" si="13"/>
        <v>CVA</v>
      </c>
      <c r="D60">
        <v>0.13370076905638531</v>
      </c>
      <c r="E60">
        <v>7.1295093102686086E-2</v>
      </c>
      <c r="F60" s="11">
        <v>0</v>
      </c>
      <c r="G60">
        <v>0.15764415627199413</v>
      </c>
      <c r="H60">
        <v>3.8548102215231483</v>
      </c>
      <c r="I60">
        <v>7.6147614240580599E-2</v>
      </c>
      <c r="J60">
        <v>0.37411237741097408</v>
      </c>
    </row>
    <row r="61" spans="1:13" x14ac:dyDescent="0.25">
      <c r="A61" s="1" t="s">
        <v>19</v>
      </c>
      <c r="B61" s="11">
        <v>0.1</v>
      </c>
      <c r="C61" s="77" t="str">
        <f t="shared" si="13"/>
        <v>NVO</v>
      </c>
      <c r="D61">
        <v>-0.16905677985184611</v>
      </c>
      <c r="E61">
        <v>0</v>
      </c>
      <c r="F61" s="11">
        <v>1</v>
      </c>
      <c r="G61">
        <v>-0.15918669204584868</v>
      </c>
      <c r="H61">
        <v>-4.1450656726531632</v>
      </c>
      <c r="I61">
        <v>-0.14532722577105059</v>
      </c>
      <c r="J61">
        <v>-8.1205784310008799E-2</v>
      </c>
    </row>
    <row r="62" spans="1:13" x14ac:dyDescent="0.25">
      <c r="A62" s="1" t="s">
        <v>21</v>
      </c>
      <c r="B62" s="11">
        <v>0.1</v>
      </c>
      <c r="C62" s="77" t="str">
        <f t="shared" si="13"/>
        <v>MSG</v>
      </c>
      <c r="D62">
        <v>0.15536474676304443</v>
      </c>
      <c r="E62">
        <v>8.8782784601457221E-2</v>
      </c>
      <c r="F62" s="11">
        <v>0</v>
      </c>
      <c r="G62">
        <v>0.17728321277905079</v>
      </c>
      <c r="H62">
        <v>0.97859312429999723</v>
      </c>
      <c r="I62">
        <v>0.1487663759403576</v>
      </c>
      <c r="J62">
        <v>0.12725610632449233</v>
      </c>
    </row>
    <row r="63" spans="1:13" x14ac:dyDescent="0.25">
      <c r="A63" s="1" t="s">
        <v>9</v>
      </c>
      <c r="B63" s="11">
        <v>0.1</v>
      </c>
      <c r="C63" s="77" t="str">
        <f t="shared" si="13"/>
        <v>BMW.DE</v>
      </c>
      <c r="D63">
        <v>0.11380998959773607</v>
      </c>
      <c r="E63">
        <v>0</v>
      </c>
      <c r="F63" s="11">
        <v>0</v>
      </c>
      <c r="G63">
        <v>-1.1103090433104324E-3</v>
      </c>
      <c r="H63">
        <v>-7.6805097080986165E-2</v>
      </c>
      <c r="I63">
        <v>5.2713981361499775E-2</v>
      </c>
      <c r="J63">
        <v>0.61526946784204917</v>
      </c>
    </row>
    <row r="64" spans="1:13" x14ac:dyDescent="0.25">
      <c r="A64" s="1" t="s">
        <v>24</v>
      </c>
      <c r="B64" s="11">
        <v>0.1</v>
      </c>
      <c r="C64" s="77" t="str">
        <f t="shared" si="13"/>
        <v>AAXJ</v>
      </c>
      <c r="D64">
        <v>-9.358921617726744E-2</v>
      </c>
      <c r="E64">
        <v>0</v>
      </c>
      <c r="F64" s="11">
        <v>0</v>
      </c>
      <c r="G64">
        <v>0.12944392826772499</v>
      </c>
      <c r="H64">
        <v>10.517107163833414</v>
      </c>
      <c r="I64">
        <v>-0.10963475977200222</v>
      </c>
      <c r="J64">
        <v>-0.67241266979142156</v>
      </c>
    </row>
    <row r="65" spans="1:13" x14ac:dyDescent="0.25">
      <c r="A65" s="1" t="s">
        <v>11</v>
      </c>
      <c r="B65" s="11">
        <v>0.1</v>
      </c>
      <c r="C65" s="77" t="str">
        <f t="shared" si="13"/>
        <v>IGF</v>
      </c>
      <c r="D65">
        <v>0.20495532971180644</v>
      </c>
      <c r="E65">
        <v>4.3059928147957255E-2</v>
      </c>
      <c r="F65" s="11">
        <v>0</v>
      </c>
      <c r="G65">
        <v>0.20077053182476981</v>
      </c>
      <c r="H65">
        <v>-2.0938414225693758</v>
      </c>
      <c r="I65">
        <v>0.46895132871771994</v>
      </c>
      <c r="J65">
        <v>-1.9209557858050681</v>
      </c>
    </row>
    <row r="66" spans="1:13" ht="15.75" thickBot="1" x14ac:dyDescent="0.3">
      <c r="A66" s="1" t="s">
        <v>13</v>
      </c>
      <c r="B66" s="28">
        <v>0.1</v>
      </c>
      <c r="C66" s="77" t="str">
        <f t="shared" si="13"/>
        <v>PFUAX</v>
      </c>
      <c r="D66" s="29">
        <v>0.49923508772891262</v>
      </c>
      <c r="E66" s="29">
        <v>0.59923332696188392</v>
      </c>
      <c r="F66" s="28">
        <v>0</v>
      </c>
      <c r="G66" s="29">
        <v>0.28496114387466215</v>
      </c>
      <c r="H66" s="29">
        <v>-7.9778303541350635</v>
      </c>
      <c r="I66" s="29">
        <v>0.43692420420776734</v>
      </c>
      <c r="J66" s="29">
        <v>1.5956501916799513</v>
      </c>
    </row>
    <row r="67" spans="1:13" x14ac:dyDescent="0.25">
      <c r="A67" t="s">
        <v>30</v>
      </c>
      <c r="B67">
        <f>SUM(B57:B66)</f>
        <v>0.99999999999999989</v>
      </c>
      <c r="D67" s="12">
        <f t="shared" ref="D67:J67" si="14">SUM(D57:D66)</f>
        <v>1</v>
      </c>
      <c r="E67" s="12">
        <f t="shared" si="14"/>
        <v>1</v>
      </c>
      <c r="F67" s="12">
        <f t="shared" si="14"/>
        <v>1</v>
      </c>
      <c r="G67">
        <f t="shared" si="14"/>
        <v>0.99999999999025868</v>
      </c>
      <c r="H67" s="12">
        <f t="shared" si="14"/>
        <v>1.0000000275541243</v>
      </c>
      <c r="I67">
        <f t="shared" si="14"/>
        <v>0.99999999999999967</v>
      </c>
      <c r="J67">
        <f t="shared" si="14"/>
        <v>0.99999999999999956</v>
      </c>
    </row>
    <row r="69" spans="1:13" x14ac:dyDescent="0.25">
      <c r="A69" s="23" t="s">
        <v>31</v>
      </c>
      <c r="B69" s="31">
        <f t="array" ref="B69">SUM(TRANSPOSE(B57:B66)*B12:K12)</f>
        <v>0.14984316842323836</v>
      </c>
      <c r="C69" s="31"/>
      <c r="D69" s="31">
        <f t="array" ref="D69">SUM(TRANSPOSE(D57:D66)*B12:K12)</f>
        <v>0.10810977587527069</v>
      </c>
      <c r="E69" s="31">
        <f t="array" ref="E69">SUM(TRANSPOSE(E57:E66)*C12:L12)</f>
        <v>0.13390587131071172</v>
      </c>
      <c r="F69" s="31">
        <f t="array" ref="F69">SUM(TRANSPOSE(F57:F66)*D12:M12)</f>
        <v>0.17658928103125482</v>
      </c>
      <c r="G69" s="31">
        <f t="array" ref="G69">SUM(TRANSPOSE(G57:G66)*E12:N12)</f>
        <v>0.18202083043529421</v>
      </c>
      <c r="H69" s="31">
        <f t="array" ref="H69">SUM(TRANSPOSE(H57:H66)*F12:O12)</f>
        <v>3.4791476550829654</v>
      </c>
      <c r="I69" s="31">
        <f t="array" ref="I69">SUM(TRANSPOSE(I57:I66)*G12:P12)</f>
        <v>5.9999999898671386E-2</v>
      </c>
      <c r="J69" s="31">
        <f t="array" ref="J69">SUM(TRANSPOSE(J57:J66)*H12:Q12)</f>
        <v>0.1800000012703222</v>
      </c>
    </row>
    <row r="70" spans="1:13" x14ac:dyDescent="0.25">
      <c r="A70" s="77" t="s">
        <v>143</v>
      </c>
      <c r="B70" s="24" t="str">
        <f>IF(B69=M12,"you got it!","try again")</f>
        <v>you got it!</v>
      </c>
      <c r="C70" s="24"/>
      <c r="D70" s="31"/>
      <c r="E70" s="31"/>
      <c r="F70" s="31"/>
      <c r="G70" s="31"/>
      <c r="H70" s="31"/>
      <c r="I70" s="31"/>
      <c r="J70" s="31"/>
      <c r="M70" t="s">
        <v>39</v>
      </c>
    </row>
    <row r="71" spans="1:13" x14ac:dyDescent="0.25">
      <c r="A71" s="20" t="s">
        <v>32</v>
      </c>
      <c r="B71" s="30">
        <f t="array" ref="B71">SQRT(MMULT(MMULT(TRANSPOSE(B57:B66),Q),B57:B66))</f>
        <v>8.8145353083452727E-2</v>
      </c>
      <c r="C71" s="21"/>
      <c r="D71" s="30">
        <f t="array" ref="D71">SQRT(MMULT(MMULT(TRANSPOSE(D57:D66),Q),D57:D66))</f>
        <v>1.844641034865216E-7</v>
      </c>
      <c r="E71" s="30">
        <f t="array" ref="E71">SQRT(MMULT(MMULT(TRANSPOSE(E57:E66),Q),E57:E66))</f>
        <v>3.5402543096408286E-2</v>
      </c>
      <c r="F71" s="30">
        <f t="array" ref="F71">SQRT(MMULT(MMULT(TRANSPOSE(F57:F66),Q),F57:F66))</f>
        <v>0.31605663537265954</v>
      </c>
      <c r="G71" s="30">
        <f t="array" ref="G71">SQRT(MMULT(MMULT(TRANSPOSE(G57:G66),Q),G57:G66))</f>
        <v>5.0000093792535921E-2</v>
      </c>
      <c r="H71" s="30">
        <f t="array" ref="H71">SQRT(MMULT(MMULT(TRANSPOSE(H57:H66),Q),H57:H66))</f>
        <v>0.1299998700008024</v>
      </c>
      <c r="I71" s="93">
        <f t="array" ref="I71">SQRT(MMULT(MMULT(TRANSPOSE(I57:I66),Q),I57:I66))</f>
        <v>1.6568886010355946E-7</v>
      </c>
      <c r="J71" s="92">
        <f t="array" ref="J71">SQRT(MMULT(MMULT(TRANSPOSE(J57:J66),Q),J57:J66))</f>
        <v>1.8053720894573855E-7</v>
      </c>
    </row>
    <row r="72" spans="1:13" x14ac:dyDescent="0.25">
      <c r="B72" s="22" t="str">
        <f t="array" ref="B72">IF(B71=N12,"you got it!","try again")</f>
        <v>you got it!</v>
      </c>
    </row>
  </sheetData>
  <mergeCells count="4">
    <mergeCell ref="A2:L2"/>
    <mergeCell ref="D55:G55"/>
    <mergeCell ref="I55:K55"/>
    <mergeCell ref="M53:M5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6"/>
  <sheetViews>
    <sheetView topLeftCell="A10" zoomScale="90" zoomScaleNormal="90" workbookViewId="0">
      <selection activeCell="C32" sqref="C32"/>
    </sheetView>
  </sheetViews>
  <sheetFormatPr defaultRowHeight="15" x14ac:dyDescent="0.25"/>
  <cols>
    <col min="1" max="1" width="15" bestFit="1" customWidth="1"/>
    <col min="2" max="3" width="18" bestFit="1" customWidth="1"/>
    <col min="4" max="6" width="16.28515625" bestFit="1" customWidth="1"/>
    <col min="7" max="7" width="18" bestFit="1" customWidth="1"/>
    <col min="8" max="8" width="14.42578125" customWidth="1"/>
    <col min="9" max="10" width="16.28515625" bestFit="1" customWidth="1"/>
    <col min="11" max="11" width="18" bestFit="1" customWidth="1"/>
    <col min="12" max="12" width="22.85546875" customWidth="1"/>
  </cols>
  <sheetData>
    <row r="1" spans="1:14" x14ac:dyDescent="0.25">
      <c r="A1" t="s">
        <v>4</v>
      </c>
    </row>
    <row r="2" spans="1:14" x14ac:dyDescent="0.25">
      <c r="A2" s="25" t="s">
        <v>57</v>
      </c>
      <c r="B2" s="37">
        <v>2400000000</v>
      </c>
      <c r="C2" s="37"/>
      <c r="D2" s="37"/>
      <c r="E2" s="37"/>
      <c r="F2" s="37"/>
      <c r="G2" s="37"/>
      <c r="H2" s="37"/>
      <c r="I2" s="37"/>
      <c r="J2" s="37"/>
      <c r="K2" s="37"/>
      <c r="L2" s="45" t="s">
        <v>63</v>
      </c>
      <c r="N2" s="7" t="s">
        <v>53</v>
      </c>
    </row>
    <row r="3" spans="1:14" x14ac:dyDescent="0.25">
      <c r="A3" t="s">
        <v>55</v>
      </c>
      <c r="B3" s="5" t="s">
        <v>43</v>
      </c>
      <c r="C3" s="5" t="s">
        <v>44</v>
      </c>
      <c r="D3" s="5" t="s">
        <v>45</v>
      </c>
      <c r="E3" s="5" t="s">
        <v>46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46"/>
      <c r="N3" t="s">
        <v>54</v>
      </c>
    </row>
    <row r="4" spans="1:14" x14ac:dyDescent="0.25">
      <c r="A4" s="10">
        <v>42979</v>
      </c>
      <c r="B4">
        <v>170.86999499999999</v>
      </c>
      <c r="C4">
        <v>154.11999499999999</v>
      </c>
      <c r="D4">
        <v>961.34997599999997</v>
      </c>
      <c r="E4">
        <v>181.35000600000001</v>
      </c>
      <c r="F4">
        <v>973.71997099999999</v>
      </c>
      <c r="G4">
        <v>172.71000699999999</v>
      </c>
      <c r="H4">
        <v>247.69000199999999</v>
      </c>
      <c r="I4">
        <v>178.770004</v>
      </c>
      <c r="J4">
        <v>341.10000600000001</v>
      </c>
      <c r="K4">
        <v>16.870000999999998</v>
      </c>
    </row>
    <row r="5" spans="1:14" x14ac:dyDescent="0.25">
      <c r="A5" s="10">
        <v>43009</v>
      </c>
    </row>
    <row r="6" spans="1:14" x14ac:dyDescent="0.25">
      <c r="A6" s="10">
        <v>43040</v>
      </c>
    </row>
    <row r="7" spans="1:14" x14ac:dyDescent="0.25">
      <c r="A7" s="10">
        <v>43070</v>
      </c>
    </row>
    <row r="8" spans="1:14" x14ac:dyDescent="0.25">
      <c r="A8" s="10">
        <v>43101</v>
      </c>
    </row>
    <row r="10" spans="1:14" x14ac:dyDescent="0.25">
      <c r="B10" s="5" t="s">
        <v>43</v>
      </c>
      <c r="C10" s="5" t="s">
        <v>44</v>
      </c>
      <c r="D10" s="5" t="s">
        <v>45</v>
      </c>
      <c r="E10" s="5" t="s">
        <v>46</v>
      </c>
      <c r="F10" s="5" t="s">
        <v>47</v>
      </c>
      <c r="G10" s="5" t="s">
        <v>48</v>
      </c>
      <c r="H10" s="5" t="s">
        <v>49</v>
      </c>
      <c r="I10" s="5" t="s">
        <v>50</v>
      </c>
      <c r="J10" s="5" t="s">
        <v>51</v>
      </c>
      <c r="K10" s="5" t="s">
        <v>52</v>
      </c>
    </row>
    <row r="11" spans="1:14" x14ac:dyDescent="0.25">
      <c r="A11" t="s">
        <v>56</v>
      </c>
    </row>
    <row r="12" spans="1:14" x14ac:dyDescent="0.25">
      <c r="A12" s="10">
        <v>43009</v>
      </c>
      <c r="B12">
        <f>(B5-B4)/B4</f>
        <v>-1</v>
      </c>
    </row>
    <row r="13" spans="1:14" x14ac:dyDescent="0.25">
      <c r="A13" s="10">
        <v>43040</v>
      </c>
      <c r="B13" t="e">
        <f t="shared" ref="B13" si="0">(B6-B5)/B5</f>
        <v>#DIV/0!</v>
      </c>
    </row>
    <row r="14" spans="1:14" x14ac:dyDescent="0.25">
      <c r="A14" s="10">
        <v>43070</v>
      </c>
      <c r="B14" t="e">
        <f t="shared" ref="B14" si="1">(B7-B6)/B6</f>
        <v>#DIV/0!</v>
      </c>
    </row>
    <row r="15" spans="1:14" x14ac:dyDescent="0.25">
      <c r="A15" s="10">
        <v>43101</v>
      </c>
      <c r="B15" t="e">
        <f t="shared" ref="B15" si="2">(B8-B7)/B7</f>
        <v>#DIV/0!</v>
      </c>
    </row>
    <row r="17" spans="1:8" x14ac:dyDescent="0.25">
      <c r="B17" s="39" t="s">
        <v>58</v>
      </c>
    </row>
    <row r="18" spans="1:8" x14ac:dyDescent="0.25">
      <c r="A18" s="40">
        <v>1000000</v>
      </c>
      <c r="B18" s="50" t="s">
        <v>59</v>
      </c>
      <c r="C18" s="51" t="s">
        <v>62</v>
      </c>
      <c r="D18" s="50" t="s">
        <v>60</v>
      </c>
      <c r="E18" s="52" t="s">
        <v>62</v>
      </c>
      <c r="F18" s="50" t="s">
        <v>61</v>
      </c>
      <c r="G18" s="52" t="s">
        <v>62</v>
      </c>
    </row>
    <row r="19" spans="1:8" x14ac:dyDescent="0.25">
      <c r="A19" s="5" t="s">
        <v>43</v>
      </c>
      <c r="B19" s="42">
        <f>1/10</f>
        <v>0.1</v>
      </c>
      <c r="C19" s="47">
        <f>$A$18*B19</f>
        <v>100000</v>
      </c>
      <c r="D19" s="43">
        <f>B4/(SUM($B$4:$K$4))</f>
        <v>5.0277323229100924E-2</v>
      </c>
      <c r="E19" s="48">
        <f>$A$18*D19</f>
        <v>50277.323229100926</v>
      </c>
      <c r="F19" s="44" t="e">
        <f>(B4*B2)/$L$3</f>
        <v>#DIV/0!</v>
      </c>
      <c r="G19" s="41" t="e">
        <f>$A$18*F19</f>
        <v>#DIV/0!</v>
      </c>
      <c r="H19" s="40"/>
    </row>
    <row r="20" spans="1:8" x14ac:dyDescent="0.25">
      <c r="A20" s="5" t="s">
        <v>44</v>
      </c>
      <c r="B20" s="42">
        <f t="shared" ref="B20:B28" si="3">1/10</f>
        <v>0.1</v>
      </c>
      <c r="C20" s="47"/>
      <c r="D20" s="43"/>
      <c r="E20" s="48"/>
      <c r="F20" s="44"/>
      <c r="G20" s="41">
        <f t="shared" ref="G20:G28" si="4">$A$18*F20</f>
        <v>0</v>
      </c>
    </row>
    <row r="21" spans="1:8" x14ac:dyDescent="0.25">
      <c r="A21" s="5" t="s">
        <v>45</v>
      </c>
      <c r="B21" s="42">
        <f t="shared" si="3"/>
        <v>0.1</v>
      </c>
      <c r="C21" s="47"/>
      <c r="D21" s="43"/>
      <c r="E21" s="48"/>
      <c r="F21" s="44"/>
      <c r="G21" s="41">
        <f t="shared" si="4"/>
        <v>0</v>
      </c>
    </row>
    <row r="22" spans="1:8" x14ac:dyDescent="0.25">
      <c r="A22" s="5" t="s">
        <v>46</v>
      </c>
      <c r="B22" s="42">
        <f t="shared" si="3"/>
        <v>0.1</v>
      </c>
      <c r="C22" s="47"/>
      <c r="D22" s="43"/>
      <c r="E22" s="48"/>
      <c r="F22" s="44"/>
      <c r="G22" s="41">
        <f t="shared" si="4"/>
        <v>0</v>
      </c>
    </row>
    <row r="23" spans="1:8" x14ac:dyDescent="0.25">
      <c r="A23" s="5" t="s">
        <v>47</v>
      </c>
      <c r="B23" s="42">
        <f t="shared" si="3"/>
        <v>0.1</v>
      </c>
      <c r="C23" s="47"/>
      <c r="D23" s="43"/>
      <c r="E23" s="48"/>
      <c r="F23" s="44"/>
      <c r="G23" s="41">
        <f t="shared" si="4"/>
        <v>0</v>
      </c>
    </row>
    <row r="24" spans="1:8" x14ac:dyDescent="0.25">
      <c r="A24" s="5" t="s">
        <v>48</v>
      </c>
      <c r="B24" s="42">
        <f t="shared" si="3"/>
        <v>0.1</v>
      </c>
      <c r="C24" s="47"/>
      <c r="D24" s="43"/>
      <c r="E24" s="48"/>
      <c r="F24" s="44"/>
      <c r="G24" s="41">
        <f t="shared" si="4"/>
        <v>0</v>
      </c>
    </row>
    <row r="25" spans="1:8" x14ac:dyDescent="0.25">
      <c r="A25" s="5" t="s">
        <v>49</v>
      </c>
      <c r="B25" s="42">
        <f t="shared" si="3"/>
        <v>0.1</v>
      </c>
      <c r="C25" s="47"/>
      <c r="D25" s="43"/>
      <c r="E25" s="48"/>
      <c r="F25" s="44"/>
      <c r="G25" s="41">
        <f t="shared" si="4"/>
        <v>0</v>
      </c>
    </row>
    <row r="26" spans="1:8" x14ac:dyDescent="0.25">
      <c r="A26" s="5" t="s">
        <v>50</v>
      </c>
      <c r="B26" s="42">
        <f t="shared" si="3"/>
        <v>0.1</v>
      </c>
      <c r="C26" s="47"/>
      <c r="D26" s="43"/>
      <c r="E26" s="48"/>
      <c r="F26" s="44"/>
      <c r="G26" s="41">
        <f t="shared" si="4"/>
        <v>0</v>
      </c>
    </row>
    <row r="27" spans="1:8" x14ac:dyDescent="0.25">
      <c r="A27" s="5" t="s">
        <v>51</v>
      </c>
      <c r="B27" s="42">
        <f t="shared" si="3"/>
        <v>0.1</v>
      </c>
      <c r="C27" s="47"/>
      <c r="D27" s="43"/>
      <c r="E27" s="48"/>
      <c r="F27" s="44"/>
      <c r="G27" s="41">
        <f t="shared" si="4"/>
        <v>0</v>
      </c>
    </row>
    <row r="28" spans="1:8" x14ac:dyDescent="0.25">
      <c r="A28" s="5" t="s">
        <v>52</v>
      </c>
      <c r="B28" s="42">
        <f t="shared" si="3"/>
        <v>0.1</v>
      </c>
      <c r="C28" s="47"/>
      <c r="D28" s="43"/>
      <c r="E28" s="48"/>
      <c r="F28" s="44"/>
      <c r="G28" s="41">
        <f t="shared" si="4"/>
        <v>0</v>
      </c>
    </row>
    <row r="29" spans="1:8" s="13" customFormat="1" x14ac:dyDescent="0.25">
      <c r="B29" s="49">
        <f>SUM(B19:B28)</f>
        <v>0.99999999999999989</v>
      </c>
      <c r="C29" s="49">
        <f>SUM(C19:C28)</f>
        <v>100000</v>
      </c>
      <c r="D29" s="49">
        <f t="shared" ref="D29:G29" si="5">SUM(D19:D28)</f>
        <v>5.0277323229100924E-2</v>
      </c>
      <c r="E29" s="49">
        <f t="shared" si="5"/>
        <v>50277.323229100926</v>
      </c>
      <c r="F29" s="49" t="e">
        <f t="shared" si="5"/>
        <v>#DIV/0!</v>
      </c>
      <c r="G29" s="49" t="e">
        <f t="shared" si="5"/>
        <v>#DIV/0!</v>
      </c>
    </row>
    <row r="31" spans="1:8" x14ac:dyDescent="0.25">
      <c r="A31" s="5" t="s">
        <v>65</v>
      </c>
      <c r="B31" s="10">
        <v>43009</v>
      </c>
      <c r="C31" s="10">
        <v>43009</v>
      </c>
      <c r="D31" s="10">
        <v>43009</v>
      </c>
      <c r="E31" s="10" t="s">
        <v>67</v>
      </c>
    </row>
    <row r="32" spans="1:8" x14ac:dyDescent="0.25">
      <c r="A32" s="5" t="s">
        <v>43</v>
      </c>
      <c r="B32" s="55"/>
      <c r="C32" s="56">
        <f>E19*(1+E32)</f>
        <v>50277.323229100926</v>
      </c>
      <c r="D32" s="56"/>
      <c r="F32" s="36"/>
    </row>
    <row r="33" spans="1:6" x14ac:dyDescent="0.25">
      <c r="A33" s="5" t="s">
        <v>44</v>
      </c>
      <c r="B33" s="42"/>
      <c r="C33" s="56"/>
      <c r="D33" s="56"/>
      <c r="F33" s="36"/>
    </row>
    <row r="34" spans="1:6" x14ac:dyDescent="0.25">
      <c r="A34" s="5" t="s">
        <v>45</v>
      </c>
      <c r="B34" s="42"/>
      <c r="C34" s="56"/>
      <c r="D34" s="56"/>
      <c r="F34" s="36"/>
    </row>
    <row r="35" spans="1:6" x14ac:dyDescent="0.25">
      <c r="A35" s="5" t="s">
        <v>46</v>
      </c>
      <c r="B35" s="42"/>
      <c r="C35" s="56"/>
      <c r="D35" s="56"/>
      <c r="F35" s="36"/>
    </row>
    <row r="36" spans="1:6" x14ac:dyDescent="0.25">
      <c r="A36" s="5" t="s">
        <v>47</v>
      </c>
      <c r="B36" s="42"/>
      <c r="C36" s="56"/>
      <c r="D36" s="56"/>
      <c r="F36" s="36"/>
    </row>
    <row r="37" spans="1:6" x14ac:dyDescent="0.25">
      <c r="A37" s="5" t="s">
        <v>48</v>
      </c>
      <c r="B37" s="42"/>
      <c r="C37" s="56"/>
      <c r="D37" s="56"/>
      <c r="F37" s="36"/>
    </row>
    <row r="38" spans="1:6" x14ac:dyDescent="0.25">
      <c r="A38" s="5" t="s">
        <v>49</v>
      </c>
      <c r="B38" s="42"/>
      <c r="C38" s="56"/>
      <c r="D38" s="56"/>
      <c r="F38" s="36"/>
    </row>
    <row r="39" spans="1:6" x14ac:dyDescent="0.25">
      <c r="A39" s="5" t="s">
        <v>50</v>
      </c>
      <c r="B39" s="42"/>
      <c r="C39" s="56"/>
      <c r="D39" s="56"/>
      <c r="F39" s="36"/>
    </row>
    <row r="40" spans="1:6" x14ac:dyDescent="0.25">
      <c r="A40" s="5" t="s">
        <v>51</v>
      </c>
      <c r="B40" s="42"/>
      <c r="C40" s="56"/>
      <c r="D40" s="56"/>
      <c r="F40" s="36"/>
    </row>
    <row r="41" spans="1:6" ht="15.75" thickBot="1" x14ac:dyDescent="0.3">
      <c r="A41" s="5" t="s">
        <v>52</v>
      </c>
      <c r="B41" s="57"/>
      <c r="C41" s="58"/>
      <c r="D41" s="58"/>
      <c r="F41" s="36"/>
    </row>
    <row r="42" spans="1:6" ht="15.75" thickTop="1" x14ac:dyDescent="0.25">
      <c r="B42">
        <f>SUM(B32:B41)</f>
        <v>0</v>
      </c>
      <c r="C42">
        <f t="shared" ref="C42:D42" si="6">SUM(C32:C41)</f>
        <v>50277.323229100926</v>
      </c>
      <c r="D42">
        <f t="shared" si="6"/>
        <v>0</v>
      </c>
    </row>
    <row r="43" spans="1:6" x14ac:dyDescent="0.25">
      <c r="A43" s="4" t="s">
        <v>64</v>
      </c>
      <c r="B43" s="4">
        <f>C25*(1+H12)</f>
        <v>0</v>
      </c>
      <c r="C43" s="4">
        <f>E25*(1+H12)</f>
        <v>0</v>
      </c>
      <c r="D43" s="4">
        <f>G25*(1+H12)</f>
        <v>0</v>
      </c>
    </row>
    <row r="44" spans="1:6" x14ac:dyDescent="0.25">
      <c r="A44" s="4"/>
      <c r="B44" s="4" t="str">
        <f>IF(B43=B38,"you got it!","try again")</f>
        <v>you got it!</v>
      </c>
      <c r="C44" s="4" t="str">
        <f>IF(C43=C38,"you got it!","try again")</f>
        <v>you got it!</v>
      </c>
      <c r="D44" s="4" t="str">
        <f>IF(D43=D38,"you got it!","try again")</f>
        <v>you got it!</v>
      </c>
    </row>
    <row r="46" spans="1:6" x14ac:dyDescent="0.25">
      <c r="A46" s="53" t="s">
        <v>66</v>
      </c>
      <c r="B46" s="54"/>
      <c r="C46" s="54"/>
      <c r="D46" s="54"/>
    </row>
  </sheetData>
  <hyperlinks>
    <hyperlink ref="N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tabSelected="1" workbookViewId="0">
      <selection activeCell="E18" sqref="E18"/>
    </sheetView>
  </sheetViews>
  <sheetFormatPr defaultRowHeight="15" x14ac:dyDescent="0.25"/>
  <cols>
    <col min="5" max="5" width="11.85546875" bestFit="1" customWidth="1"/>
  </cols>
  <sheetData>
    <row r="1" spans="1:9" ht="21" x14ac:dyDescent="0.35">
      <c r="A1" s="59" t="s">
        <v>70</v>
      </c>
    </row>
    <row r="2" spans="1:9" x14ac:dyDescent="0.25">
      <c r="A2" s="38" t="s">
        <v>71</v>
      </c>
      <c r="B2">
        <v>5000</v>
      </c>
    </row>
    <row r="3" spans="1:9" x14ac:dyDescent="0.25">
      <c r="A3" s="38" t="s">
        <v>72</v>
      </c>
      <c r="B3">
        <v>0.47</v>
      </c>
      <c r="C3" t="s">
        <v>84</v>
      </c>
    </row>
    <row r="4" spans="1:9" x14ac:dyDescent="0.25">
      <c r="A4" s="38"/>
      <c r="B4">
        <f>(1-B3)</f>
        <v>0.53</v>
      </c>
      <c r="C4" t="s">
        <v>85</v>
      </c>
    </row>
    <row r="5" spans="1:9" x14ac:dyDescent="0.25">
      <c r="C5" s="60" t="s">
        <v>73</v>
      </c>
    </row>
    <row r="6" spans="1:9" x14ac:dyDescent="0.25">
      <c r="A6" s="5" t="s">
        <v>74</v>
      </c>
      <c r="B6" s="5">
        <f>B2*B3</f>
        <v>2350</v>
      </c>
      <c r="C6" s="5">
        <f>B6/$B$8</f>
        <v>0.47</v>
      </c>
    </row>
    <row r="7" spans="1:9" x14ac:dyDescent="0.25">
      <c r="A7" s="5" t="s">
        <v>75</v>
      </c>
      <c r="B7" s="5">
        <f>B2*B4</f>
        <v>2650</v>
      </c>
      <c r="C7" s="5">
        <f>B7/$B$8</f>
        <v>0.53</v>
      </c>
      <c r="I7" s="94"/>
    </row>
    <row r="8" spans="1:9" x14ac:dyDescent="0.25">
      <c r="A8" s="26" t="s">
        <v>76</v>
      </c>
      <c r="B8" s="26">
        <f>SUM(B6:B7)</f>
        <v>5000</v>
      </c>
    </row>
    <row r="10" spans="1:9" ht="18.75" x14ac:dyDescent="0.3">
      <c r="A10" s="61" t="s">
        <v>86</v>
      </c>
    </row>
    <row r="11" spans="1:9" x14ac:dyDescent="0.25">
      <c r="C11" s="60" t="s">
        <v>73</v>
      </c>
    </row>
    <row r="12" spans="1:9" x14ac:dyDescent="0.25">
      <c r="A12" s="21" t="s">
        <v>74</v>
      </c>
      <c r="B12" s="21">
        <f>B6*1.08</f>
        <v>2538</v>
      </c>
      <c r="C12" s="21">
        <f>B12/$B$14</f>
        <v>0.48733888582195234</v>
      </c>
    </row>
    <row r="13" spans="1:9" x14ac:dyDescent="0.25">
      <c r="A13" s="21" t="s">
        <v>75</v>
      </c>
      <c r="B13" s="21">
        <f>B7*1.0075</f>
        <v>2669.875</v>
      </c>
      <c r="C13" s="21">
        <f>B13/$B$14</f>
        <v>0.51266111417804772</v>
      </c>
    </row>
    <row r="14" spans="1:9" x14ac:dyDescent="0.25">
      <c r="A14" s="26" t="s">
        <v>77</v>
      </c>
      <c r="B14" s="72">
        <f>SUM(B12:B13)</f>
        <v>5207.875</v>
      </c>
    </row>
    <row r="16" spans="1:9" ht="18.75" x14ac:dyDescent="0.3">
      <c r="A16" s="62" t="s">
        <v>78</v>
      </c>
      <c r="B16" s="63"/>
      <c r="C16" s="60" t="s">
        <v>73</v>
      </c>
    </row>
    <row r="17" spans="1:6" x14ac:dyDescent="0.25">
      <c r="A17" s="25" t="s">
        <v>74</v>
      </c>
      <c r="B17" s="64">
        <f>B12-E18</f>
        <v>2447.7012499998896</v>
      </c>
      <c r="C17" s="65">
        <f>B17/$B$14</f>
        <v>0.46999999999997877</v>
      </c>
      <c r="D17" s="66" t="s">
        <v>79</v>
      </c>
      <c r="E17" s="67">
        <f>C17-C12</f>
        <v>-1.7338885821973571E-2</v>
      </c>
      <c r="F17" s="68" t="s">
        <v>80</v>
      </c>
    </row>
    <row r="18" spans="1:6" x14ac:dyDescent="0.25">
      <c r="A18" s="25" t="s">
        <v>75</v>
      </c>
      <c r="B18" s="64">
        <v>2760.1737500001104</v>
      </c>
      <c r="C18" s="65">
        <f>B18/$B$14</f>
        <v>0.53000000000002123</v>
      </c>
      <c r="D18" s="69" t="s">
        <v>81</v>
      </c>
      <c r="E18" s="70">
        <f>B18-B13</f>
        <v>90.298750000110431</v>
      </c>
      <c r="F18" s="71" t="s">
        <v>82</v>
      </c>
    </row>
    <row r="19" spans="1:6" x14ac:dyDescent="0.25">
      <c r="A19" s="26" t="s">
        <v>77</v>
      </c>
      <c r="B19" s="72">
        <f>SUM(B17:B18)</f>
        <v>5207.875</v>
      </c>
    </row>
    <row r="21" spans="1:6" x14ac:dyDescent="0.25">
      <c r="A21" s="27" t="s">
        <v>83</v>
      </c>
      <c r="B21" s="73">
        <f>(B14-B8)/B8</f>
        <v>4.1575000000000001E-2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14"/>
  <sheetViews>
    <sheetView workbookViewId="0">
      <selection activeCell="A13" sqref="A13"/>
    </sheetView>
  </sheetViews>
  <sheetFormatPr defaultRowHeight="15" x14ac:dyDescent="0.25"/>
  <sheetData>
    <row r="2" spans="1:9" x14ac:dyDescent="0.25">
      <c r="A2" t="s">
        <v>87</v>
      </c>
      <c r="C2" t="s">
        <v>97</v>
      </c>
      <c r="I2" s="7" t="s">
        <v>100</v>
      </c>
    </row>
    <row r="4" spans="1:9" x14ac:dyDescent="0.25">
      <c r="A4" s="5" t="s">
        <v>139</v>
      </c>
      <c r="B4" t="s">
        <v>88</v>
      </c>
    </row>
    <row r="5" spans="1:9" x14ac:dyDescent="0.25">
      <c r="A5" s="5" t="s">
        <v>142</v>
      </c>
      <c r="B5" t="s">
        <v>89</v>
      </c>
    </row>
    <row r="6" spans="1:9" x14ac:dyDescent="0.25">
      <c r="A6" s="5" t="s">
        <v>139</v>
      </c>
      <c r="B6" t="s">
        <v>90</v>
      </c>
    </row>
    <row r="7" spans="1:9" x14ac:dyDescent="0.25">
      <c r="A7" s="5" t="s">
        <v>142</v>
      </c>
      <c r="B7" t="s">
        <v>91</v>
      </c>
    </row>
    <row r="8" spans="1:9" x14ac:dyDescent="0.25">
      <c r="A8" s="5" t="s">
        <v>140</v>
      </c>
      <c r="B8" t="s">
        <v>92</v>
      </c>
    </row>
    <row r="9" spans="1:9" x14ac:dyDescent="0.25">
      <c r="A9" s="5"/>
      <c r="B9" t="s">
        <v>93</v>
      </c>
    </row>
    <row r="10" spans="1:9" x14ac:dyDescent="0.25">
      <c r="A10" s="5" t="s">
        <v>141</v>
      </c>
      <c r="B10" t="s">
        <v>94</v>
      </c>
    </row>
    <row r="11" spans="1:9" x14ac:dyDescent="0.25">
      <c r="A11" s="5" t="s">
        <v>141</v>
      </c>
      <c r="B11" t="s">
        <v>95</v>
      </c>
    </row>
    <row r="12" spans="1:9" x14ac:dyDescent="0.25">
      <c r="A12" s="5" t="s">
        <v>140</v>
      </c>
      <c r="B12" t="s">
        <v>96</v>
      </c>
    </row>
    <row r="13" spans="1:9" x14ac:dyDescent="0.25">
      <c r="A13" s="5"/>
      <c r="B13" t="s">
        <v>98</v>
      </c>
    </row>
    <row r="14" spans="1:9" x14ac:dyDescent="0.25">
      <c r="A14" s="5" t="s">
        <v>140</v>
      </c>
      <c r="B14" t="s">
        <v>99</v>
      </c>
    </row>
  </sheetData>
  <hyperlinks>
    <hyperlink ref="I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data</vt:lpstr>
      <vt:lpstr>csv_data</vt:lpstr>
      <vt:lpstr>portfolio scenario testing</vt:lpstr>
      <vt:lpstr>Compare Index weighting</vt:lpstr>
      <vt:lpstr>SAA</vt:lpstr>
      <vt:lpstr>Extra</vt:lpstr>
      <vt:lpstr>EXCESS_RETURNS</vt:lpstr>
      <vt:lpstr>'portfolio scenario testing'!M</vt:lpstr>
      <vt:lpstr>'portfolio scenario testing'!Q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HP</cp:lastModifiedBy>
  <dcterms:created xsi:type="dcterms:W3CDTF">2018-02-23T21:18:16Z</dcterms:created>
  <dcterms:modified xsi:type="dcterms:W3CDTF">2018-03-02T23:36:08Z</dcterms:modified>
</cp:coreProperties>
</file>