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vocado\Desktop\Rutgers\Spring 2018\Portfolio Theory\excels\"/>
    </mc:Choice>
  </mc:AlternateContent>
  <xr:revisionPtr revIDLastSave="0" documentId="8_{FC55233B-7A08-4E8F-A99F-4EACA50DC893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VaR+CVaR" sheetId="11" r:id="rId1"/>
    <sheet name="P1_data" sheetId="12" r:id="rId2"/>
    <sheet name="CAPM, FF3F" sheetId="9" r:id="rId3"/>
    <sheet name="P2_data" sheetId="10" r:id="rId4"/>
    <sheet name="portfolio scenario testing" sheetId="5" r:id="rId5"/>
    <sheet name="P3_data" sheetId="4" r:id="rId6"/>
    <sheet name="Extra" sheetId="6" r:id="rId7"/>
  </sheets>
  <externalReferences>
    <externalReference r:id="rId8"/>
    <externalReference r:id="rId9"/>
  </externalReferences>
  <definedNames>
    <definedName name="M" localSheetId="4">'portfolio scenario testing'!$M$1</definedName>
    <definedName name="M">#REF!</definedName>
    <definedName name="Q" localSheetId="4">'portfolio scenario testing'!$B$16:$K$25</definedName>
    <definedName name="Q">#REF!</definedName>
    <definedName name="solver_adj" localSheetId="4" hidden="1">'portfolio scenario testing'!$J$31:$J$40</definedName>
    <definedName name="solver_cvg" localSheetId="4" hidden="1">0.0001</definedName>
    <definedName name="solver_drv" localSheetId="4" hidden="1">1</definedName>
    <definedName name="solver_eng" localSheetId="2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'portfolio scenario testing'!$J$41</definedName>
    <definedName name="solver_lhs2" localSheetId="4" hidden="1">'portfolio scenario testing'!$F$41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2" hidden="1">1</definedName>
    <definedName name="solver_neg" localSheetId="4" hidden="1">2</definedName>
    <definedName name="solver_nod" localSheetId="4" hidden="1">2147483647</definedName>
    <definedName name="solver_num" localSheetId="2" hidden="1">0</definedName>
    <definedName name="solver_num" localSheetId="4" hidden="1">1</definedName>
    <definedName name="solver_nwt" localSheetId="4" hidden="1">1</definedName>
    <definedName name="solver_opt" localSheetId="2" hidden="1">'CAPM, FF3F'!$B$6</definedName>
    <definedName name="solver_opt" localSheetId="4" hidden="1">'portfolio scenario testing'!$J$43</definedName>
    <definedName name="solver_pre" localSheetId="4" hidden="1">0.000001</definedName>
    <definedName name="solver_rbv" localSheetId="4" hidden="1">1</definedName>
    <definedName name="solver_rel1" localSheetId="4" hidden="1">2</definedName>
    <definedName name="solver_rel2" localSheetId="4" hidden="1">2</definedName>
    <definedName name="solver_rhs1" localSheetId="4" hidden="1">1</definedName>
    <definedName name="solver_rhs2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2" hidden="1">1</definedName>
    <definedName name="solver_typ" localSheetId="4" hidden="1">3</definedName>
    <definedName name="solver_val" localSheetId="2" hidden="1">0</definedName>
    <definedName name="solver_val" localSheetId="4" hidden="1">0.18</definedName>
    <definedName name="solver_ver" localSheetId="2" hidden="1">3</definedName>
    <definedName name="solver_ver" localSheetId="4" hidden="1">3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7" i="11" l="1"/>
  <c r="L17" i="11" s="1"/>
  <c r="O20" i="11"/>
  <c r="M16" i="11" s="1"/>
  <c r="L16" i="11" s="1"/>
  <c r="P17" i="11"/>
  <c r="P18" i="11"/>
  <c r="P16" i="11"/>
  <c r="P20" i="11" s="1"/>
  <c r="O24" i="11" l="1"/>
  <c r="O23" i="11"/>
  <c r="M18" i="11"/>
  <c r="L18" i="11" s="1"/>
  <c r="L19" i="11" s="1"/>
  <c r="J41" i="5"/>
  <c r="I41" i="5"/>
  <c r="H41" i="5"/>
  <c r="G41" i="5"/>
  <c r="F41" i="5"/>
  <c r="E41" i="5"/>
  <c r="D41" i="5"/>
  <c r="B41" i="5"/>
  <c r="W25" i="5"/>
  <c r="V24" i="5"/>
  <c r="U23" i="5"/>
  <c r="T22" i="5"/>
  <c r="S21" i="5"/>
  <c r="R20" i="5"/>
  <c r="Q19" i="5"/>
  <c r="P18" i="5"/>
  <c r="O17" i="5"/>
  <c r="N16" i="5"/>
  <c r="P11" i="5"/>
  <c r="K11" i="5"/>
  <c r="J11" i="5"/>
  <c r="I11" i="5"/>
  <c r="H11" i="5"/>
  <c r="G11" i="5"/>
  <c r="F11" i="5"/>
  <c r="E11" i="5"/>
  <c r="D11" i="5"/>
  <c r="C11" i="5"/>
  <c r="B11" i="5"/>
  <c r="P10" i="5"/>
  <c r="K10" i="5"/>
  <c r="J10" i="5"/>
  <c r="I10" i="5"/>
  <c r="H10" i="5"/>
  <c r="G10" i="5"/>
  <c r="F10" i="5"/>
  <c r="E10" i="5"/>
  <c r="D10" i="5"/>
  <c r="C10" i="5"/>
  <c r="B10" i="5"/>
  <c r="P9" i="5"/>
  <c r="K9" i="5"/>
  <c r="J9" i="5"/>
  <c r="I9" i="5"/>
  <c r="H9" i="5"/>
  <c r="G9" i="5"/>
  <c r="F9" i="5"/>
  <c r="E9" i="5"/>
  <c r="D9" i="5"/>
  <c r="C9" i="5"/>
  <c r="B9" i="5"/>
  <c r="P8" i="5"/>
  <c r="K8" i="5"/>
  <c r="J8" i="5"/>
  <c r="I8" i="5"/>
  <c r="H8" i="5"/>
  <c r="G8" i="5"/>
  <c r="F8" i="5"/>
  <c r="E8" i="5"/>
  <c r="D8" i="5"/>
  <c r="C8" i="5"/>
  <c r="B8" i="5"/>
  <c r="P7" i="5"/>
  <c r="K7" i="5"/>
  <c r="J7" i="5"/>
  <c r="I7" i="5"/>
  <c r="H7" i="5"/>
  <c r="G7" i="5"/>
  <c r="F7" i="5"/>
  <c r="E7" i="5"/>
  <c r="D7" i="5"/>
  <c r="C7" i="5"/>
  <c r="B7" i="5"/>
  <c r="P6" i="5"/>
  <c r="K6" i="5"/>
  <c r="J6" i="5"/>
  <c r="I6" i="5"/>
  <c r="H6" i="5"/>
  <c r="G6" i="5"/>
  <c r="F6" i="5"/>
  <c r="E6" i="5"/>
  <c r="D6" i="5"/>
  <c r="C6" i="5"/>
  <c r="B6" i="5"/>
  <c r="P5" i="5"/>
  <c r="K5" i="5"/>
  <c r="J5" i="5"/>
  <c r="I5" i="5"/>
  <c r="H5" i="5"/>
  <c r="G5" i="5"/>
  <c r="G1" i="5" s="1"/>
  <c r="F5" i="5"/>
  <c r="E5" i="5"/>
  <c r="D5" i="5"/>
  <c r="C5" i="5"/>
  <c r="B5" i="5"/>
  <c r="P4" i="5"/>
  <c r="K4" i="5"/>
  <c r="J4" i="5"/>
  <c r="I4" i="5"/>
  <c r="H4" i="5"/>
  <c r="G4" i="5"/>
  <c r="F4" i="5"/>
  <c r="E4" i="5"/>
  <c r="D4" i="5"/>
  <c r="C4" i="5"/>
  <c r="B4" i="5"/>
  <c r="K3" i="5"/>
  <c r="J3" i="5"/>
  <c r="I3" i="5"/>
  <c r="H3" i="5"/>
  <c r="G3" i="5"/>
  <c r="F3" i="5"/>
  <c r="E3" i="5"/>
  <c r="D3" i="5"/>
  <c r="C3" i="5"/>
  <c r="B3" i="5"/>
  <c r="M1" i="5"/>
  <c r="I1" i="5"/>
  <c r="H12" i="5" l="1"/>
  <c r="K1" i="5"/>
  <c r="D12" i="5"/>
  <c r="E12" i="5"/>
  <c r="I12" i="5"/>
  <c r="L5" i="5"/>
  <c r="L9" i="5"/>
  <c r="C1" i="5"/>
  <c r="B52" i="5" a="1"/>
  <c r="B52" i="5" s="1"/>
  <c r="F1" i="5"/>
  <c r="Q27" i="5"/>
  <c r="Q28" i="5" s="1"/>
  <c r="E1" i="5"/>
  <c r="C12" i="5"/>
  <c r="G12" i="5"/>
  <c r="K12" i="5"/>
  <c r="L7" i="5"/>
  <c r="L11" i="5"/>
  <c r="P12" i="5"/>
  <c r="B54" i="5" a="1"/>
  <c r="B54" i="5" s="1"/>
  <c r="B58" i="5" a="1"/>
  <c r="B58" i="5" s="1"/>
  <c r="N27" i="5"/>
  <c r="N28" i="5" s="1"/>
  <c r="B56" i="5" a="1"/>
  <c r="B56" i="5" s="1"/>
  <c r="P13" i="5"/>
  <c r="F12" i="5"/>
  <c r="D1" i="5"/>
  <c r="H1" i="5"/>
  <c r="B53" i="5" a="1"/>
  <c r="B53" i="5" s="1"/>
  <c r="B55" i="5" a="1"/>
  <c r="B55" i="5" s="1"/>
  <c r="B57" i="5" a="1"/>
  <c r="B57" i="5" s="1"/>
  <c r="B59" i="5" a="1"/>
  <c r="B59" i="5" s="1"/>
  <c r="B12" i="5"/>
  <c r="L4" i="5"/>
  <c r="L8" i="5"/>
  <c r="L10" i="5"/>
  <c r="J12" i="5"/>
  <c r="L6" i="5"/>
  <c r="B1" i="5"/>
  <c r="J1" i="5"/>
  <c r="B61" i="5" l="1"/>
  <c r="R34" i="5"/>
  <c r="N34" i="5"/>
  <c r="O34" i="5"/>
  <c r="Q34" i="5"/>
  <c r="M34" i="5"/>
  <c r="T34" i="5"/>
  <c r="P34" i="5"/>
  <c r="V34" i="5" s="1"/>
  <c r="S34" i="5"/>
  <c r="M12" i="5"/>
  <c r="N12" i="5"/>
  <c r="B48" i="5" a="1"/>
  <c r="B48" i="5" s="1"/>
  <c r="I43" i="5" a="1"/>
  <c r="I43" i="5" s="1"/>
  <c r="G43" i="5" a="1"/>
  <c r="G43" i="5" s="1"/>
  <c r="E43" i="5" a="1"/>
  <c r="E43" i="5" s="1"/>
  <c r="B43" i="5" a="1"/>
  <c r="B43" i="5" s="1"/>
  <c r="B16" i="5" a="1"/>
  <c r="L12" i="5"/>
  <c r="J43" i="5" a="1"/>
  <c r="J43" i="5" s="1"/>
  <c r="H43" i="5" a="1"/>
  <c r="H43" i="5" s="1"/>
  <c r="F43" i="5" a="1"/>
  <c r="F43" i="5" s="1"/>
  <c r="D43" i="5" a="1"/>
  <c r="D43" i="5" s="1"/>
  <c r="K25" i="5" l="1"/>
  <c r="G25" i="5"/>
  <c r="C25" i="5"/>
  <c r="I24" i="5"/>
  <c r="E24" i="5"/>
  <c r="K23" i="5"/>
  <c r="G23" i="5"/>
  <c r="C23" i="5"/>
  <c r="I22" i="5"/>
  <c r="E22" i="5"/>
  <c r="K21" i="5"/>
  <c r="G21" i="5"/>
  <c r="C21" i="5"/>
  <c r="I20" i="5"/>
  <c r="E20" i="5"/>
  <c r="K19" i="5"/>
  <c r="G19" i="5"/>
  <c r="C19" i="5"/>
  <c r="I18" i="5"/>
  <c r="E18" i="5"/>
  <c r="K17" i="5"/>
  <c r="G17" i="5"/>
  <c r="C17" i="5"/>
  <c r="I16" i="5"/>
  <c r="E16" i="5"/>
  <c r="J25" i="5"/>
  <c r="B21" i="5"/>
  <c r="B19" i="5"/>
  <c r="J17" i="5"/>
  <c r="B17" i="5"/>
  <c r="H16" i="5"/>
  <c r="F25" i="5"/>
  <c r="B25" i="5"/>
  <c r="H24" i="5"/>
  <c r="D24" i="5"/>
  <c r="J23" i="5"/>
  <c r="F23" i="5"/>
  <c r="B23" i="5"/>
  <c r="H22" i="5"/>
  <c r="D22" i="5"/>
  <c r="J21" i="5"/>
  <c r="F21" i="5"/>
  <c r="H20" i="5"/>
  <c r="D20" i="5"/>
  <c r="J19" i="5"/>
  <c r="F19" i="5"/>
  <c r="H18" i="5"/>
  <c r="D18" i="5"/>
  <c r="F17" i="5"/>
  <c r="D16" i="5"/>
  <c r="H25" i="5"/>
  <c r="D25" i="5"/>
  <c r="J24" i="5"/>
  <c r="F24" i="5"/>
  <c r="B24" i="5"/>
  <c r="H23" i="5"/>
  <c r="D23" i="5"/>
  <c r="J22" i="5"/>
  <c r="F22" i="5"/>
  <c r="B22" i="5"/>
  <c r="H21" i="5"/>
  <c r="D21" i="5"/>
  <c r="J20" i="5"/>
  <c r="F20" i="5"/>
  <c r="B20" i="5"/>
  <c r="H19" i="5"/>
  <c r="D19" i="5"/>
  <c r="J18" i="5"/>
  <c r="F18" i="5"/>
  <c r="B18" i="5"/>
  <c r="H17" i="5"/>
  <c r="D17" i="5"/>
  <c r="J16" i="5"/>
  <c r="F16" i="5"/>
  <c r="B16" i="5"/>
  <c r="I25" i="5"/>
  <c r="E25" i="5"/>
  <c r="K24" i="5"/>
  <c r="G24" i="5"/>
  <c r="C24" i="5"/>
  <c r="I23" i="5"/>
  <c r="E23" i="5"/>
  <c r="K22" i="5"/>
  <c r="G22" i="5"/>
  <c r="C22" i="5"/>
  <c r="I21" i="5"/>
  <c r="E21" i="5"/>
  <c r="K20" i="5"/>
  <c r="G20" i="5"/>
  <c r="C20" i="5"/>
  <c r="I19" i="5"/>
  <c r="E19" i="5"/>
  <c r="K18" i="5"/>
  <c r="G18" i="5"/>
  <c r="C18" i="5"/>
  <c r="I17" i="5"/>
  <c r="E17" i="5"/>
  <c r="K16" i="5"/>
  <c r="G16" i="5"/>
  <c r="C16" i="5"/>
  <c r="S33" i="5"/>
  <c r="S38" i="5"/>
  <c r="S36" i="5"/>
  <c r="R33" i="5"/>
  <c r="R38" i="5"/>
  <c r="R36" i="5"/>
  <c r="B44" i="5"/>
  <c r="M38" i="5"/>
  <c r="M36" i="5"/>
  <c r="M33" i="5"/>
  <c r="T38" i="5"/>
  <c r="T36" i="5"/>
  <c r="T33" i="5"/>
  <c r="P38" i="5"/>
  <c r="P36" i="5"/>
  <c r="P33" i="5"/>
  <c r="O33" i="5"/>
  <c r="O38" i="5"/>
  <c r="O36" i="5"/>
  <c r="N33" i="5"/>
  <c r="N36" i="5"/>
  <c r="N38" i="5"/>
  <c r="Q38" i="5"/>
  <c r="Q36" i="5"/>
  <c r="Q33" i="5"/>
  <c r="H45" i="5" l="1" a="1"/>
  <c r="H45" i="5" s="1"/>
  <c r="J45" i="5" a="1"/>
  <c r="J45" i="5" s="1"/>
  <c r="F45" i="5" a="1"/>
  <c r="F45" i="5" s="1"/>
  <c r="D45" i="5" a="1"/>
  <c r="D45" i="5" s="1"/>
  <c r="G45" i="5" a="1"/>
  <c r="G45" i="5" s="1"/>
  <c r="E45" i="5" a="1"/>
  <c r="E45" i="5" s="1"/>
  <c r="B45" i="5" a="1"/>
  <c r="B45" i="5" s="1"/>
  <c r="I45" i="5" a="1"/>
  <c r="I45" i="5" s="1"/>
  <c r="T35" i="5" l="1"/>
  <c r="T37" i="5"/>
  <c r="Q35" i="5"/>
  <c r="Q37" i="5"/>
  <c r="R37" i="5"/>
  <c r="R35" i="5"/>
  <c r="S37" i="5"/>
  <c r="S35" i="5"/>
  <c r="N35" i="5"/>
  <c r="N37" i="5"/>
  <c r="B46" i="5"/>
  <c r="M35" i="5"/>
  <c r="M37" i="5"/>
  <c r="P37" i="5"/>
  <c r="P35" i="5"/>
  <c r="O35" i="5"/>
  <c r="O37" i="5"/>
  <c r="F147" i="11" l="1" a="1"/>
  <c r="F147" i="11" s="1"/>
  <c r="F146" i="11" a="1"/>
  <c r="F146" i="11" s="1"/>
  <c r="F145" i="11" a="1"/>
  <c r="F145" i="11" s="1"/>
  <c r="F144" i="11" a="1"/>
  <c r="F144" i="11" s="1"/>
  <c r="G143" i="11" s="1"/>
  <c r="F143" i="11" a="1"/>
  <c r="F143" i="11" s="1"/>
  <c r="F142" i="11" a="1"/>
  <c r="F142" i="11" s="1"/>
  <c r="F141" i="11" a="1"/>
  <c r="F141" i="11" s="1"/>
  <c r="F140" i="11" a="1"/>
  <c r="F140" i="11" s="1"/>
  <c r="G139" i="11" s="1"/>
  <c r="F139" i="11" a="1"/>
  <c r="F139" i="11" s="1"/>
  <c r="F138" i="11" a="1"/>
  <c r="F138" i="11" s="1"/>
  <c r="G137" i="11" s="1"/>
  <c r="F137" i="11" a="1"/>
  <c r="F137" i="11" s="1"/>
  <c r="G136" i="11" s="1"/>
  <c r="F136" i="11" a="1"/>
  <c r="F136" i="11" s="1"/>
  <c r="F135" i="11" a="1"/>
  <c r="F135" i="11" s="1"/>
  <c r="F134" i="11" a="1"/>
  <c r="F134" i="11" s="1"/>
  <c r="F133" i="11" a="1"/>
  <c r="F133" i="11" s="1"/>
  <c r="G132" i="11" s="1"/>
  <c r="F132" i="11" a="1"/>
  <c r="F132" i="11" s="1"/>
  <c r="F131" i="11" a="1"/>
  <c r="F131" i="11" s="1"/>
  <c r="F130" i="11" a="1"/>
  <c r="F130" i="11" s="1"/>
  <c r="G129" i="11" s="1"/>
  <c r="F129" i="11" a="1"/>
  <c r="F129" i="11" s="1"/>
  <c r="F128" i="11" a="1"/>
  <c r="F128" i="11" s="1"/>
  <c r="F127" i="11" a="1"/>
  <c r="F127" i="11" s="1"/>
  <c r="F126" i="11" a="1"/>
  <c r="F126" i="11" s="1"/>
  <c r="G125" i="11" s="1"/>
  <c r="F125" i="11" a="1"/>
  <c r="F125" i="11" s="1"/>
  <c r="F124" i="11" a="1"/>
  <c r="F124" i="11" s="1"/>
  <c r="F123" i="11" a="1"/>
  <c r="F123" i="11" s="1"/>
  <c r="F122" i="11"/>
  <c r="G121" i="11" s="1"/>
  <c r="F122" i="11" a="1"/>
  <c r="F121" i="11" a="1"/>
  <c r="F121" i="11" s="1"/>
  <c r="F120" i="11" a="1"/>
  <c r="F120" i="11" s="1"/>
  <c r="F119" i="11" a="1"/>
  <c r="F119" i="11" s="1"/>
  <c r="G118" i="11" s="1"/>
  <c r="F118" i="11" a="1"/>
  <c r="F118" i="11" s="1"/>
  <c r="F117" i="11" a="1"/>
  <c r="F117" i="11" s="1"/>
  <c r="F116" i="11" a="1"/>
  <c r="F116" i="11" s="1"/>
  <c r="F115" i="11" a="1"/>
  <c r="F115" i="11" s="1"/>
  <c r="F114" i="11" a="1"/>
  <c r="F114" i="11" s="1"/>
  <c r="G113" i="11" s="1"/>
  <c r="F113" i="11" a="1"/>
  <c r="F113" i="11" s="1"/>
  <c r="F112" i="11" a="1"/>
  <c r="F112" i="11" s="1"/>
  <c r="G111" i="11" s="1"/>
  <c r="F111" i="11" a="1"/>
  <c r="F111" i="11" s="1"/>
  <c r="F110" i="11" a="1"/>
  <c r="F110" i="11" s="1"/>
  <c r="F109" i="11" a="1"/>
  <c r="F109" i="11" s="1"/>
  <c r="F108" i="11" a="1"/>
  <c r="F108" i="11" s="1"/>
  <c r="G107" i="11" s="1"/>
  <c r="F107" i="11" a="1"/>
  <c r="F107" i="11" s="1"/>
  <c r="F106" i="11" a="1"/>
  <c r="F106" i="11" s="1"/>
  <c r="G105" i="11" s="1"/>
  <c r="F105" i="11" a="1"/>
  <c r="F105" i="11" s="1"/>
  <c r="G104" i="11" s="1"/>
  <c r="F104" i="11" a="1"/>
  <c r="F104" i="11" s="1"/>
  <c r="F103" i="11" a="1"/>
  <c r="F103" i="11" s="1"/>
  <c r="F102" i="11" a="1"/>
  <c r="F102" i="11" s="1"/>
  <c r="F101" i="11" a="1"/>
  <c r="F101" i="11" s="1"/>
  <c r="G100" i="11" s="1"/>
  <c r="F100" i="11" a="1"/>
  <c r="F100" i="11" s="1"/>
  <c r="F99" i="11" a="1"/>
  <c r="F99" i="11" s="1"/>
  <c r="F98" i="11" a="1"/>
  <c r="F98" i="11" s="1"/>
  <c r="F97" i="11" a="1"/>
  <c r="F97" i="11" s="1"/>
  <c r="G96" i="11" s="1"/>
  <c r="F96" i="11" a="1"/>
  <c r="F96" i="11" s="1"/>
  <c r="F95" i="11" a="1"/>
  <c r="F95" i="11" s="1"/>
  <c r="F94" i="11" a="1"/>
  <c r="F94" i="11" s="1"/>
  <c r="F93" i="11" a="1"/>
  <c r="F93" i="11" s="1"/>
  <c r="G92" i="11" s="1"/>
  <c r="F92" i="11" a="1"/>
  <c r="F92" i="11" s="1"/>
  <c r="F91" i="11" a="1"/>
  <c r="F91" i="11" s="1"/>
  <c r="F90" i="11" a="1"/>
  <c r="F90" i="11" s="1"/>
  <c r="F89" i="11" a="1"/>
  <c r="F89" i="11" s="1"/>
  <c r="G88" i="11" s="1"/>
  <c r="F88" i="11" a="1"/>
  <c r="F88" i="11" s="1"/>
  <c r="F87" i="11" a="1"/>
  <c r="F87" i="11" s="1"/>
  <c r="F86" i="11" a="1"/>
  <c r="F86" i="11" s="1"/>
  <c r="F85" i="11" a="1"/>
  <c r="F85" i="11" s="1"/>
  <c r="G84" i="11" s="1"/>
  <c r="F84" i="11" a="1"/>
  <c r="F84" i="11" s="1"/>
  <c r="F83" i="11" a="1"/>
  <c r="F83" i="11" s="1"/>
  <c r="F82" i="11" a="1"/>
  <c r="F82" i="11" s="1"/>
  <c r="F81" i="11" a="1"/>
  <c r="F81" i="11" s="1"/>
  <c r="G80" i="11" s="1"/>
  <c r="F80" i="11" a="1"/>
  <c r="F80" i="11" s="1"/>
  <c r="F79" i="11" a="1"/>
  <c r="F79" i="11" s="1"/>
  <c r="F78" i="11" a="1"/>
  <c r="F78" i="11" s="1"/>
  <c r="F77" i="11" a="1"/>
  <c r="F77" i="11" s="1"/>
  <c r="G76" i="11" s="1"/>
  <c r="F76" i="11" a="1"/>
  <c r="F76" i="11" s="1"/>
  <c r="F75" i="11" a="1"/>
  <c r="F75" i="11" s="1"/>
  <c r="F74" i="11" a="1"/>
  <c r="F74" i="11" s="1"/>
  <c r="F73" i="11" a="1"/>
  <c r="F73" i="11" s="1"/>
  <c r="G72" i="11" s="1"/>
  <c r="F72" i="11" a="1"/>
  <c r="F72" i="11" s="1"/>
  <c r="F71" i="11" a="1"/>
  <c r="F71" i="11" s="1"/>
  <c r="F70" i="11" a="1"/>
  <c r="F70" i="11" s="1"/>
  <c r="F69" i="11" a="1"/>
  <c r="F69" i="11" s="1"/>
  <c r="G68" i="11" s="1"/>
  <c r="F68" i="11" a="1"/>
  <c r="F68" i="11" s="1"/>
  <c r="F67" i="11" a="1"/>
  <c r="F67" i="11" s="1"/>
  <c r="F66" i="11" a="1"/>
  <c r="F66" i="11" s="1"/>
  <c r="F65" i="11" a="1"/>
  <c r="F65" i="11" s="1"/>
  <c r="G64" i="11" s="1"/>
  <c r="F64" i="11" a="1"/>
  <c r="F64" i="11" s="1"/>
  <c r="F63" i="11" a="1"/>
  <c r="F63" i="11" s="1"/>
  <c r="F62" i="11" a="1"/>
  <c r="F62" i="11" s="1"/>
  <c r="F61" i="11" a="1"/>
  <c r="F61" i="11" s="1"/>
  <c r="G60" i="11" s="1"/>
  <c r="F60" i="11" a="1"/>
  <c r="F60" i="11" s="1"/>
  <c r="F59" i="11" a="1"/>
  <c r="F59" i="11" s="1"/>
  <c r="F58" i="11" a="1"/>
  <c r="F58" i="11" s="1"/>
  <c r="F57" i="11" a="1"/>
  <c r="F57" i="11" s="1"/>
  <c r="G56" i="11" s="1"/>
  <c r="F56" i="11" a="1"/>
  <c r="F56" i="11" s="1"/>
  <c r="F55" i="11" a="1"/>
  <c r="F55" i="11" s="1"/>
  <c r="F54" i="11" a="1"/>
  <c r="F54" i="11" s="1"/>
  <c r="F53" i="11" a="1"/>
  <c r="F53" i="11" s="1"/>
  <c r="G52" i="11" s="1"/>
  <c r="F52" i="11" a="1"/>
  <c r="F52" i="11" s="1"/>
  <c r="F51" i="11" a="1"/>
  <c r="F51" i="11" s="1"/>
  <c r="F50" i="11" a="1"/>
  <c r="F50" i="11" s="1"/>
  <c r="F49" i="11" a="1"/>
  <c r="F49" i="11" s="1"/>
  <c r="G48" i="11" s="1"/>
  <c r="F48" i="11" a="1"/>
  <c r="F48" i="11" s="1"/>
  <c r="F47" i="11" a="1"/>
  <c r="F47" i="11" s="1"/>
  <c r="F46" i="11" a="1"/>
  <c r="F46" i="11" s="1"/>
  <c r="F45" i="11"/>
  <c r="G44" i="11" s="1"/>
  <c r="F45" i="11" a="1"/>
  <c r="F44" i="11" a="1"/>
  <c r="F44" i="11" s="1"/>
  <c r="F43" i="11" a="1"/>
  <c r="F43" i="11" s="1"/>
  <c r="F42" i="11" a="1"/>
  <c r="F42" i="11" s="1"/>
  <c r="G41" i="11" s="1"/>
  <c r="F41" i="11" a="1"/>
  <c r="F41" i="11" s="1"/>
  <c r="G40" i="11" s="1"/>
  <c r="F40" i="11" a="1"/>
  <c r="F40" i="11" s="1"/>
  <c r="F39" i="11" a="1"/>
  <c r="F39" i="11" s="1"/>
  <c r="F38" i="11"/>
  <c r="G37" i="11" s="1"/>
  <c r="F38" i="11" a="1"/>
  <c r="F37" i="11" a="1"/>
  <c r="F37" i="11" s="1"/>
  <c r="F36" i="11" a="1"/>
  <c r="F36" i="11" s="1"/>
  <c r="F35" i="11" a="1"/>
  <c r="F35" i="11" s="1"/>
  <c r="G34" i="11" s="1"/>
  <c r="F34" i="11" a="1"/>
  <c r="F34" i="11" s="1"/>
  <c r="G33" i="11" s="1"/>
  <c r="F33" i="11" a="1"/>
  <c r="F33" i="11" s="1"/>
  <c r="F32" i="11" a="1"/>
  <c r="F32" i="11" s="1"/>
  <c r="F31" i="11" a="1"/>
  <c r="F31" i="11" s="1"/>
  <c r="G30" i="11" s="1"/>
  <c r="F30" i="11" a="1"/>
  <c r="F30" i="11" s="1"/>
  <c r="G29" i="11" s="1"/>
  <c r="F29" i="11" a="1"/>
  <c r="F29" i="11" s="1"/>
  <c r="F28" i="11" a="1"/>
  <c r="F28" i="11" s="1"/>
  <c r="F27" i="11" a="1"/>
  <c r="F27" i="11" s="1"/>
  <c r="G26" i="11" s="1"/>
  <c r="F26" i="11"/>
  <c r="F26" i="11" a="1"/>
  <c r="F25" i="11" a="1"/>
  <c r="F25" i="11" s="1"/>
  <c r="F24" i="11" a="1"/>
  <c r="F24" i="11" s="1"/>
  <c r="G23" i="11" s="1"/>
  <c r="F23" i="11" a="1"/>
  <c r="F23" i="11" s="1"/>
  <c r="G22" i="11" s="1"/>
  <c r="F22" i="11" a="1"/>
  <c r="F22" i="11" s="1"/>
  <c r="F21" i="11" a="1"/>
  <c r="F21" i="11" s="1"/>
  <c r="F20" i="11" a="1"/>
  <c r="F20" i="11" s="1"/>
  <c r="G19" i="11" s="1"/>
  <c r="F19" i="11" a="1"/>
  <c r="F19" i="11" s="1"/>
  <c r="G18" i="11" s="1"/>
  <c r="F18" i="11" a="1"/>
  <c r="F18" i="11" s="1"/>
  <c r="F17" i="11" a="1"/>
  <c r="F17" i="11" s="1"/>
  <c r="G16" i="11" s="1"/>
  <c r="F16" i="11" a="1"/>
  <c r="F16" i="11" s="1"/>
  <c r="G15" i="11" s="1"/>
  <c r="F15" i="11" a="1"/>
  <c r="F15" i="11" s="1"/>
  <c r="F14" i="11" a="1"/>
  <c r="F14" i="11" s="1"/>
  <c r="G13" i="11" s="1"/>
  <c r="S13" i="11"/>
  <c r="F13" i="11" a="1"/>
  <c r="F13" i="11" s="1"/>
  <c r="G12" i="11" s="1"/>
  <c r="F12" i="11" a="1"/>
  <c r="F12" i="11" s="1"/>
  <c r="F11" i="11" a="1"/>
  <c r="F11" i="11" s="1"/>
  <c r="F10" i="11" a="1"/>
  <c r="F10" i="11" s="1"/>
  <c r="G9" i="11" s="1"/>
  <c r="F9" i="11" a="1"/>
  <c r="F9" i="11" s="1"/>
  <c r="O8" i="11"/>
  <c r="F8" i="11" a="1"/>
  <c r="F8" i="11" s="1"/>
  <c r="G7" i="11" s="1"/>
  <c r="O7" i="11"/>
  <c r="F7" i="11" a="1"/>
  <c r="F7" i="11" s="1"/>
  <c r="O6" i="11"/>
  <c r="F6" i="11" a="1"/>
  <c r="F6" i="11" s="1"/>
  <c r="G5" i="11" s="1"/>
  <c r="F5" i="11" a="1"/>
  <c r="F5" i="11" s="1"/>
  <c r="Q4" i="11"/>
  <c r="M4" i="11"/>
  <c r="O3" i="11" s="1"/>
  <c r="F4" i="11" a="1"/>
  <c r="F4" i="11" s="1"/>
  <c r="Q3" i="11"/>
  <c r="S12" i="11" s="1"/>
  <c r="E3" i="11"/>
  <c r="D3" i="11"/>
  <c r="C3" i="11"/>
  <c r="B3" i="11"/>
  <c r="A3" i="11"/>
  <c r="Q2" i="11"/>
  <c r="S11" i="11" s="1"/>
  <c r="G114" i="11" l="1"/>
  <c r="G20" i="11"/>
  <c r="G24" i="11"/>
  <c r="G27" i="11"/>
  <c r="G31" i="11"/>
  <c r="G35" i="11"/>
  <c r="G38" i="11"/>
  <c r="G42" i="11"/>
  <c r="G45" i="11"/>
  <c r="G49" i="11"/>
  <c r="G53" i="11"/>
  <c r="G57" i="11"/>
  <c r="G61" i="11"/>
  <c r="G65" i="11"/>
  <c r="G69" i="11"/>
  <c r="G73" i="11"/>
  <c r="G77" i="11"/>
  <c r="G81" i="11"/>
  <c r="G85" i="11"/>
  <c r="G89" i="11"/>
  <c r="G93" i="11"/>
  <c r="G97" i="11"/>
  <c r="G101" i="11"/>
  <c r="G108" i="11"/>
  <c r="G112" i="11"/>
  <c r="G115" i="11"/>
  <c r="G119" i="11"/>
  <c r="G122" i="11"/>
  <c r="G126" i="11"/>
  <c r="G133" i="11"/>
  <c r="G140" i="11"/>
  <c r="G144" i="11"/>
  <c r="G6" i="11"/>
  <c r="G11" i="11"/>
  <c r="G14" i="11"/>
  <c r="G17" i="11"/>
  <c r="G21" i="11"/>
  <c r="G28" i="11"/>
  <c r="G32" i="11"/>
  <c r="G36" i="11"/>
  <c r="G39" i="11"/>
  <c r="G43" i="11"/>
  <c r="G46" i="11"/>
  <c r="G50" i="11"/>
  <c r="G54" i="11"/>
  <c r="G58" i="11"/>
  <c r="G62" i="11"/>
  <c r="G66" i="11"/>
  <c r="G70" i="11"/>
  <c r="G74" i="11"/>
  <c r="G78" i="11"/>
  <c r="G82" i="11"/>
  <c r="G86" i="11"/>
  <c r="G90" i="11"/>
  <c r="G94" i="11"/>
  <c r="G98" i="11"/>
  <c r="G102" i="11"/>
  <c r="G109" i="11"/>
  <c r="G116" i="11"/>
  <c r="G120" i="11"/>
  <c r="G123" i="11"/>
  <c r="G127" i="11"/>
  <c r="G130" i="11"/>
  <c r="G134" i="11"/>
  <c r="G141" i="11"/>
  <c r="G145" i="11"/>
  <c r="G10" i="11"/>
  <c r="G4" i="11"/>
  <c r="G8" i="11"/>
  <c r="G25" i="11"/>
  <c r="G47" i="11"/>
  <c r="G51" i="11"/>
  <c r="G55" i="11"/>
  <c r="G59" i="11"/>
  <c r="G63" i="11"/>
  <c r="G67" i="11"/>
  <c r="G71" i="11"/>
  <c r="G75" i="11"/>
  <c r="G79" i="11"/>
  <c r="G83" i="11"/>
  <c r="G87" i="11"/>
  <c r="G91" i="11"/>
  <c r="G95" i="11"/>
  <c r="G99" i="11"/>
  <c r="G103" i="11"/>
  <c r="G106" i="11"/>
  <c r="G110" i="11"/>
  <c r="G117" i="11"/>
  <c r="G124" i="11"/>
  <c r="G128" i="11"/>
  <c r="G131" i="11"/>
  <c r="G135" i="11"/>
  <c r="G138" i="11"/>
  <c r="G142" i="11"/>
  <c r="G146" i="11"/>
  <c r="Q7" i="11"/>
  <c r="W12" i="11" s="1"/>
  <c r="O2" i="11"/>
  <c r="Q6" i="11" s="1"/>
  <c r="W11" i="11" s="1"/>
  <c r="O4" i="11"/>
  <c r="Q8" i="11" s="1"/>
  <c r="W13" i="11" s="1"/>
  <c r="H3" i="10" l="1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" i="10"/>
  <c r="B257" i="9" l="1"/>
  <c r="D257" i="9" s="1"/>
  <c r="B256" i="9"/>
  <c r="D256" i="9" s="1"/>
  <c r="B255" i="9"/>
  <c r="D255" i="9" s="1"/>
  <c r="B254" i="9"/>
  <c r="D254" i="9" s="1"/>
  <c r="B253" i="9"/>
  <c r="D253" i="9" s="1"/>
  <c r="B252" i="9"/>
  <c r="D252" i="9" s="1"/>
  <c r="B251" i="9"/>
  <c r="D251" i="9"/>
  <c r="B250" i="9"/>
  <c r="D250" i="9" s="1"/>
  <c r="B249" i="9"/>
  <c r="D249" i="9" s="1"/>
  <c r="B248" i="9"/>
  <c r="D248" i="9" s="1"/>
  <c r="B247" i="9"/>
  <c r="D247" i="9" s="1"/>
  <c r="B246" i="9"/>
  <c r="D246" i="9" s="1"/>
  <c r="B245" i="9"/>
  <c r="D245" i="9" s="1"/>
  <c r="B244" i="9"/>
  <c r="D244" i="9" s="1"/>
  <c r="B243" i="9"/>
  <c r="D243" i="9" s="1"/>
  <c r="B242" i="9"/>
  <c r="D242" i="9" s="1"/>
  <c r="B241" i="9"/>
  <c r="D241" i="9" s="1"/>
  <c r="B240" i="9"/>
  <c r="D240" i="9" s="1"/>
  <c r="B239" i="9"/>
  <c r="D239" i="9" s="1"/>
  <c r="B238" i="9"/>
  <c r="D238" i="9" s="1"/>
  <c r="B237" i="9"/>
  <c r="D237" i="9" s="1"/>
  <c r="B236" i="9"/>
  <c r="D236" i="9" s="1"/>
  <c r="B235" i="9"/>
  <c r="D235" i="9" s="1"/>
  <c r="B234" i="9"/>
  <c r="D234" i="9" s="1"/>
  <c r="B233" i="9"/>
  <c r="D233" i="9" s="1"/>
  <c r="B232" i="9"/>
  <c r="D232" i="9" s="1"/>
  <c r="B231" i="9"/>
  <c r="D231" i="9" s="1"/>
  <c r="B230" i="9"/>
  <c r="D230" i="9" s="1"/>
  <c r="B229" i="9"/>
  <c r="D229" i="9" s="1"/>
  <c r="B228" i="9"/>
  <c r="D228" i="9" s="1"/>
  <c r="B227" i="9"/>
  <c r="D227" i="9" s="1"/>
  <c r="B226" i="9"/>
  <c r="D226" i="9" s="1"/>
  <c r="B225" i="9"/>
  <c r="D225" i="9" s="1"/>
  <c r="B224" i="9"/>
  <c r="D224" i="9" s="1"/>
  <c r="B223" i="9"/>
  <c r="D223" i="9" s="1"/>
  <c r="B222" i="9"/>
  <c r="D222" i="9" s="1"/>
  <c r="B221" i="9"/>
  <c r="D221" i="9" s="1"/>
  <c r="B220" i="9"/>
  <c r="D220" i="9" s="1"/>
  <c r="B219" i="9"/>
  <c r="D219" i="9" s="1"/>
  <c r="B218" i="9"/>
  <c r="D218" i="9" s="1"/>
  <c r="B217" i="9"/>
  <c r="D217" i="9" s="1"/>
  <c r="B216" i="9"/>
  <c r="D216" i="9" s="1"/>
  <c r="B215" i="9"/>
  <c r="D215" i="9" s="1"/>
  <c r="B214" i="9"/>
  <c r="D214" i="9" s="1"/>
  <c r="B213" i="9"/>
  <c r="D213" i="9" s="1"/>
  <c r="B212" i="9"/>
  <c r="D212" i="9" s="1"/>
  <c r="B211" i="9"/>
  <c r="D211" i="9" s="1"/>
  <c r="B210" i="9"/>
  <c r="D210" i="9" s="1"/>
  <c r="B209" i="9"/>
  <c r="D209" i="9" s="1"/>
  <c r="B208" i="9"/>
  <c r="D208" i="9" s="1"/>
  <c r="B207" i="9"/>
  <c r="D207" i="9" s="1"/>
  <c r="B206" i="9"/>
  <c r="D206" i="9" s="1"/>
  <c r="B205" i="9"/>
  <c r="D205" i="9" s="1"/>
  <c r="B204" i="9"/>
  <c r="D204" i="9" s="1"/>
  <c r="B203" i="9"/>
  <c r="D203" i="9" s="1"/>
  <c r="B202" i="9"/>
  <c r="D202" i="9" s="1"/>
  <c r="B201" i="9"/>
  <c r="D201" i="9" s="1"/>
  <c r="B200" i="9"/>
  <c r="D200" i="9" s="1"/>
  <c r="B199" i="9"/>
  <c r="D199" i="9" s="1"/>
  <c r="B198" i="9"/>
  <c r="D198" i="9" s="1"/>
  <c r="B197" i="9"/>
  <c r="D197" i="9" s="1"/>
  <c r="B196" i="9"/>
  <c r="D196" i="9" s="1"/>
  <c r="B195" i="9"/>
  <c r="D195" i="9" s="1"/>
  <c r="B194" i="9"/>
  <c r="D194" i="9" s="1"/>
  <c r="B193" i="9"/>
  <c r="D193" i="9" s="1"/>
  <c r="B192" i="9"/>
  <c r="D192" i="9" s="1"/>
  <c r="B191" i="9"/>
  <c r="D191" i="9" s="1"/>
  <c r="B190" i="9"/>
  <c r="D190" i="9" s="1"/>
  <c r="B189" i="9"/>
  <c r="D189" i="9" s="1"/>
  <c r="B188" i="9"/>
  <c r="D188" i="9" s="1"/>
  <c r="B187" i="9"/>
  <c r="D187" i="9" s="1"/>
  <c r="B186" i="9"/>
  <c r="D186" i="9" s="1"/>
  <c r="B185" i="9"/>
  <c r="D185" i="9" s="1"/>
  <c r="B184" i="9"/>
  <c r="D184" i="9" s="1"/>
  <c r="B183" i="9"/>
  <c r="D183" i="9" s="1"/>
  <c r="B182" i="9"/>
  <c r="D182" i="9" s="1"/>
  <c r="B181" i="9"/>
  <c r="D181" i="9" s="1"/>
  <c r="B180" i="9"/>
  <c r="D180" i="9" s="1"/>
  <c r="B179" i="9"/>
  <c r="D179" i="9" s="1"/>
  <c r="B178" i="9"/>
  <c r="D178" i="9" s="1"/>
  <c r="B177" i="9"/>
  <c r="D177" i="9" s="1"/>
  <c r="B176" i="9"/>
  <c r="D176" i="9" s="1"/>
  <c r="B175" i="9"/>
  <c r="D175" i="9" s="1"/>
  <c r="B174" i="9"/>
  <c r="D174" i="9" s="1"/>
  <c r="B173" i="9"/>
  <c r="D173" i="9" s="1"/>
  <c r="B172" i="9"/>
  <c r="D172" i="9" s="1"/>
  <c r="B171" i="9"/>
  <c r="D171" i="9" s="1"/>
  <c r="B170" i="9"/>
  <c r="D170" i="9" s="1"/>
  <c r="B169" i="9"/>
  <c r="D169" i="9" s="1"/>
  <c r="B168" i="9"/>
  <c r="D168" i="9" s="1"/>
  <c r="B167" i="9"/>
  <c r="D167" i="9" s="1"/>
  <c r="B166" i="9"/>
  <c r="D166" i="9" s="1"/>
  <c r="B165" i="9"/>
  <c r="D165" i="9" s="1"/>
  <c r="B164" i="9"/>
  <c r="D164" i="9" s="1"/>
  <c r="B163" i="9"/>
  <c r="D163" i="9" s="1"/>
  <c r="B162" i="9"/>
  <c r="D162" i="9" s="1"/>
  <c r="B161" i="9"/>
  <c r="D161" i="9" s="1"/>
  <c r="B160" i="9"/>
  <c r="D160" i="9" s="1"/>
  <c r="B159" i="9"/>
  <c r="D159" i="9" s="1"/>
  <c r="B158" i="9"/>
  <c r="D158" i="9" s="1"/>
  <c r="B157" i="9"/>
  <c r="D157" i="9" s="1"/>
  <c r="B156" i="9"/>
  <c r="D156" i="9" s="1"/>
  <c r="B155" i="9"/>
  <c r="D155" i="9" s="1"/>
  <c r="B154" i="9"/>
  <c r="D154" i="9" s="1"/>
  <c r="B153" i="9"/>
  <c r="D153" i="9" s="1"/>
  <c r="B152" i="9"/>
  <c r="D152" i="9" s="1"/>
  <c r="B151" i="9"/>
  <c r="D151" i="9" s="1"/>
  <c r="B150" i="9"/>
  <c r="D150" i="9" s="1"/>
  <c r="B149" i="9"/>
  <c r="D149" i="9" s="1"/>
  <c r="B148" i="9"/>
  <c r="D148" i="9" s="1"/>
  <c r="B147" i="9"/>
  <c r="D147" i="9" s="1"/>
  <c r="B146" i="9"/>
  <c r="D146" i="9" s="1"/>
  <c r="B145" i="9"/>
  <c r="D145" i="9" s="1"/>
  <c r="B144" i="9"/>
  <c r="D144" i="9" s="1"/>
  <c r="B143" i="9"/>
  <c r="D143" i="9" s="1"/>
  <c r="B142" i="9"/>
  <c r="D142" i="9" s="1"/>
  <c r="B141" i="9"/>
  <c r="D141" i="9" s="1"/>
  <c r="B140" i="9"/>
  <c r="D140" i="9" s="1"/>
  <c r="B139" i="9"/>
  <c r="D139" i="9" s="1"/>
  <c r="B138" i="9"/>
  <c r="D138" i="9" s="1"/>
  <c r="B137" i="9"/>
  <c r="D137" i="9" s="1"/>
  <c r="B136" i="9"/>
  <c r="D136" i="9" s="1"/>
  <c r="B135" i="9"/>
  <c r="D135" i="9" s="1"/>
  <c r="B134" i="9"/>
  <c r="D134" i="9" s="1"/>
  <c r="B133" i="9"/>
  <c r="D133" i="9" s="1"/>
  <c r="B132" i="9"/>
  <c r="D132" i="9" s="1"/>
  <c r="B131" i="9"/>
  <c r="D131" i="9" s="1"/>
  <c r="B130" i="9"/>
  <c r="D130" i="9" s="1"/>
  <c r="B129" i="9"/>
  <c r="D129" i="9" s="1"/>
  <c r="B128" i="9"/>
  <c r="D128" i="9" s="1"/>
  <c r="B127" i="9"/>
  <c r="D127" i="9" s="1"/>
  <c r="B126" i="9"/>
  <c r="D126" i="9" s="1"/>
  <c r="B125" i="9"/>
  <c r="D125" i="9" s="1"/>
  <c r="B124" i="9"/>
  <c r="D124" i="9" s="1"/>
  <c r="B123" i="9"/>
  <c r="D123" i="9"/>
  <c r="B122" i="9"/>
  <c r="D122" i="9" s="1"/>
  <c r="B121" i="9"/>
  <c r="D121" i="9" s="1"/>
  <c r="B120" i="9"/>
  <c r="D120" i="9" s="1"/>
  <c r="B119" i="9"/>
  <c r="D119" i="9" s="1"/>
  <c r="B118" i="9"/>
  <c r="D118" i="9" s="1"/>
  <c r="B117" i="9"/>
  <c r="D117" i="9" s="1"/>
  <c r="B116" i="9"/>
  <c r="D116" i="9" s="1"/>
  <c r="B115" i="9"/>
  <c r="D115" i="9" s="1"/>
  <c r="B114" i="9"/>
  <c r="D114" i="9" s="1"/>
  <c r="B113" i="9"/>
  <c r="D113" i="9" s="1"/>
  <c r="B112" i="9"/>
  <c r="D112" i="9" s="1"/>
  <c r="B111" i="9"/>
  <c r="D111" i="9" s="1"/>
  <c r="B110" i="9"/>
  <c r="D110" i="9" s="1"/>
  <c r="B109" i="9"/>
  <c r="D109" i="9" s="1"/>
  <c r="B108" i="9"/>
  <c r="D108" i="9" s="1"/>
  <c r="B107" i="9"/>
  <c r="D107" i="9" s="1"/>
  <c r="B106" i="9"/>
  <c r="D106" i="9" s="1"/>
  <c r="B105" i="9"/>
  <c r="D105" i="9" s="1"/>
  <c r="B104" i="9"/>
  <c r="D104" i="9" s="1"/>
  <c r="B103" i="9"/>
  <c r="D103" i="9" s="1"/>
  <c r="B102" i="9"/>
  <c r="D102" i="9" s="1"/>
  <c r="B101" i="9"/>
  <c r="D101" i="9" s="1"/>
  <c r="B100" i="9"/>
  <c r="D100" i="9" s="1"/>
  <c r="B99" i="9"/>
  <c r="D99" i="9" s="1"/>
  <c r="B98" i="9"/>
  <c r="D98" i="9" s="1"/>
  <c r="B97" i="9"/>
  <c r="D97" i="9" s="1"/>
  <c r="B96" i="9"/>
  <c r="D96" i="9" s="1"/>
  <c r="B95" i="9"/>
  <c r="D95" i="9" s="1"/>
  <c r="B94" i="9"/>
  <c r="D94" i="9" s="1"/>
  <c r="B93" i="9"/>
  <c r="D93" i="9" s="1"/>
  <c r="B92" i="9"/>
  <c r="D92" i="9" s="1"/>
  <c r="B91" i="9"/>
  <c r="D91" i="9" s="1"/>
  <c r="B90" i="9"/>
  <c r="D90" i="9" s="1"/>
  <c r="B89" i="9"/>
  <c r="D89" i="9" s="1"/>
  <c r="B88" i="9"/>
  <c r="D88" i="9" s="1"/>
  <c r="B87" i="9"/>
  <c r="D87" i="9" s="1"/>
  <c r="B86" i="9"/>
  <c r="D86" i="9" s="1"/>
  <c r="B85" i="9"/>
  <c r="D85" i="9" s="1"/>
  <c r="B84" i="9"/>
  <c r="D84" i="9" s="1"/>
  <c r="B83" i="9"/>
  <c r="D83" i="9" s="1"/>
  <c r="B82" i="9"/>
  <c r="D82" i="9" s="1"/>
  <c r="B81" i="9"/>
  <c r="D81" i="9" s="1"/>
  <c r="B80" i="9"/>
  <c r="D80" i="9" s="1"/>
  <c r="B79" i="9"/>
  <c r="D79" i="9" s="1"/>
  <c r="B78" i="9"/>
  <c r="D78" i="9" s="1"/>
  <c r="B77" i="9"/>
  <c r="D77" i="9" s="1"/>
  <c r="B76" i="9"/>
  <c r="D76" i="9" s="1"/>
  <c r="B75" i="9"/>
  <c r="D75" i="9" s="1"/>
  <c r="B74" i="9"/>
  <c r="D74" i="9" s="1"/>
  <c r="B73" i="9"/>
  <c r="D73" i="9" s="1"/>
  <c r="B72" i="9"/>
  <c r="D72" i="9" s="1"/>
  <c r="B71" i="9"/>
  <c r="D71" i="9" s="1"/>
  <c r="B70" i="9"/>
  <c r="D70" i="9" s="1"/>
  <c r="B69" i="9"/>
  <c r="D69" i="9" s="1"/>
  <c r="B68" i="9"/>
  <c r="D68" i="9" s="1"/>
  <c r="B67" i="9"/>
  <c r="D67" i="9" s="1"/>
  <c r="B66" i="9"/>
  <c r="D66" i="9" s="1"/>
  <c r="B65" i="9"/>
  <c r="D65" i="9" s="1"/>
  <c r="B64" i="9"/>
  <c r="D64" i="9" s="1"/>
  <c r="B63" i="9"/>
  <c r="D63" i="9" s="1"/>
  <c r="B62" i="9"/>
  <c r="D62" i="9" s="1"/>
  <c r="B61" i="9"/>
  <c r="D61" i="9" s="1"/>
  <c r="B60" i="9"/>
  <c r="D60" i="9" s="1"/>
  <c r="B59" i="9"/>
  <c r="D59" i="9" s="1"/>
  <c r="B58" i="9"/>
  <c r="D58" i="9" s="1"/>
  <c r="B57" i="9"/>
  <c r="D57" i="9" s="1"/>
  <c r="B56" i="9"/>
  <c r="D56" i="9" s="1"/>
  <c r="B55" i="9"/>
  <c r="D55" i="9" s="1"/>
  <c r="B54" i="9"/>
  <c r="D54" i="9" s="1"/>
  <c r="B53" i="9"/>
  <c r="D53" i="9" s="1"/>
  <c r="B52" i="9"/>
  <c r="D52" i="9" s="1"/>
  <c r="B51" i="9"/>
  <c r="D51" i="9" s="1"/>
  <c r="B50" i="9"/>
  <c r="D50" i="9" s="1"/>
  <c r="B49" i="9"/>
  <c r="D49" i="9" s="1"/>
  <c r="B48" i="9"/>
  <c r="D48" i="9" s="1"/>
  <c r="B47" i="9"/>
  <c r="D47" i="9" s="1"/>
  <c r="B46" i="9"/>
  <c r="D46" i="9" s="1"/>
  <c r="B45" i="9"/>
  <c r="D45" i="9" s="1"/>
  <c r="B44" i="9"/>
  <c r="D44" i="9" s="1"/>
  <c r="B43" i="9"/>
  <c r="D43" i="9" s="1"/>
  <c r="B42" i="9"/>
  <c r="D42" i="9" s="1"/>
  <c r="B41" i="9"/>
  <c r="D41" i="9" s="1"/>
  <c r="B40" i="9"/>
  <c r="D40" i="9" s="1"/>
  <c r="B39" i="9"/>
  <c r="D39" i="9" s="1"/>
  <c r="B38" i="9"/>
  <c r="D38" i="9" s="1"/>
  <c r="B37" i="9"/>
  <c r="D37" i="9" s="1"/>
  <c r="B36" i="9"/>
  <c r="D36" i="9" s="1"/>
  <c r="B35" i="9"/>
  <c r="D35" i="9" s="1"/>
  <c r="B34" i="9"/>
  <c r="D34" i="9" s="1"/>
  <c r="B33" i="9"/>
  <c r="D33" i="9" s="1"/>
  <c r="B32" i="9"/>
  <c r="D32" i="9" s="1"/>
  <c r="B31" i="9"/>
  <c r="D31" i="9" s="1"/>
  <c r="B30" i="9"/>
  <c r="D30" i="9" s="1"/>
  <c r="B29" i="9"/>
  <c r="D29" i="9" s="1"/>
  <c r="B28" i="9"/>
  <c r="D28" i="9" s="1"/>
  <c r="B27" i="9"/>
  <c r="D27" i="9" s="1"/>
  <c r="B26" i="9"/>
  <c r="D26" i="9" s="1"/>
  <c r="B25" i="9"/>
  <c r="D25" i="9" s="1"/>
  <c r="B24" i="9"/>
  <c r="D24" i="9" s="1"/>
  <c r="B23" i="9"/>
  <c r="D23" i="9" s="1"/>
  <c r="B22" i="9"/>
  <c r="D22" i="9" s="1"/>
  <c r="B21" i="9"/>
  <c r="D21" i="9" s="1"/>
  <c r="B20" i="9"/>
  <c r="D20" i="9" s="1"/>
  <c r="B19" i="9"/>
  <c r="D19" i="9" s="1"/>
  <c r="B18" i="9"/>
  <c r="D18" i="9" s="1"/>
  <c r="B17" i="9"/>
  <c r="D17" i="9" s="1"/>
  <c r="B16" i="9"/>
  <c r="D16" i="9" s="1"/>
  <c r="B15" i="9"/>
  <c r="D15" i="9" s="1"/>
  <c r="B14" i="9"/>
  <c r="D14" i="9" s="1"/>
  <c r="B13" i="9"/>
  <c r="D13" i="9" s="1"/>
  <c r="B12" i="9"/>
  <c r="D12" i="9" s="1"/>
  <c r="B11" i="9"/>
  <c r="D11" i="9" s="1"/>
  <c r="B10" i="9"/>
  <c r="D10" i="9" s="1"/>
  <c r="B9" i="9"/>
  <c r="D9" i="9" s="1"/>
  <c r="B8" i="9"/>
  <c r="D8" i="9" s="1"/>
  <c r="B7" i="9"/>
  <c r="D7" i="9" s="1"/>
  <c r="B6" i="9"/>
  <c r="D6" i="9" s="1"/>
  <c r="I31" i="9"/>
  <c r="M31" i="9"/>
  <c r="M33" i="9" a="1"/>
  <c r="M35" i="9" s="1"/>
  <c r="I33" i="9" a="1"/>
  <c r="I35" i="9" s="1"/>
  <c r="W2" i="9"/>
  <c r="R2" i="9"/>
  <c r="P2" i="9"/>
  <c r="N2" i="9"/>
  <c r="M2" i="9"/>
  <c r="M38" i="9" l="1"/>
  <c r="M36" i="9"/>
  <c r="I36" i="9"/>
  <c r="M34" i="9"/>
  <c r="I38" i="9"/>
  <c r="I34" i="9"/>
  <c r="M37" i="9"/>
  <c r="M33" i="9"/>
  <c r="I37" i="9"/>
  <c r="I33" i="9"/>
</calcChain>
</file>

<file path=xl/sharedStrings.xml><?xml version="1.0" encoding="utf-8"?>
<sst xmlns="http://schemas.openxmlformats.org/spreadsheetml/2006/main" count="284" uniqueCount="179">
  <si>
    <t>Average Annual Total Returns</t>
  </si>
  <si>
    <t>Year</t>
  </si>
  <si>
    <t>Portfolio*</t>
  </si>
  <si>
    <t>Avg Ann'l Ret</t>
  </si>
  <si>
    <t>ADBE</t>
  </si>
  <si>
    <t>Technology</t>
  </si>
  <si>
    <t>NKE</t>
  </si>
  <si>
    <t>Cons Goods</t>
  </si>
  <si>
    <t>BMW.DE</t>
  </si>
  <si>
    <t>Auto-German</t>
  </si>
  <si>
    <t>IGF</t>
  </si>
  <si>
    <t>Global Infrastructure ETF</t>
  </si>
  <si>
    <t>PFUAX</t>
  </si>
  <si>
    <t>PIMCO Foreign Bond A Unhedged</t>
  </si>
  <si>
    <t>Utilities</t>
  </si>
  <si>
    <t>PEG</t>
  </si>
  <si>
    <t>CVA</t>
  </si>
  <si>
    <t>Industrial Goods</t>
  </si>
  <si>
    <t>NVO</t>
  </si>
  <si>
    <t>Healthcare</t>
  </si>
  <si>
    <t>MSG</t>
  </si>
  <si>
    <t>Entertainment services</t>
  </si>
  <si>
    <t>AAXJ</t>
  </si>
  <si>
    <t>ishares MSCI Asia</t>
  </si>
  <si>
    <t>Check with Data Analysis Toolpack Covariance</t>
  </si>
  <si>
    <t>Equal W</t>
  </si>
  <si>
    <t>MVP</t>
  </si>
  <si>
    <t>MVP  LO</t>
  </si>
  <si>
    <t>∑ w</t>
  </si>
  <si>
    <t>E[rp)</t>
  </si>
  <si>
    <t>σp</t>
  </si>
  <si>
    <t>COVAR          (CVA, MSG)</t>
  </si>
  <si>
    <t>Check= AVG</t>
  </si>
  <si>
    <t>STDEV.P</t>
  </si>
  <si>
    <t>target return 6%</t>
  </si>
  <si>
    <t>Max return LO</t>
  </si>
  <si>
    <t>target risk 5%</t>
  </si>
  <si>
    <t xml:space="preserve"> </t>
  </si>
  <si>
    <t>target return 18%</t>
  </si>
  <si>
    <t>target risk 13%</t>
  </si>
  <si>
    <t>VAR.P (IGF)</t>
  </si>
  <si>
    <t>check</t>
  </si>
  <si>
    <t>Scenario Testing</t>
  </si>
  <si>
    <t>True or False</t>
  </si>
  <si>
    <t>Performance Ratios</t>
  </si>
  <si>
    <r>
      <rPr>
        <sz val="8"/>
        <color theme="1"/>
        <rFont val="Calibri"/>
        <family val="2"/>
      </rPr>
      <t>σ</t>
    </r>
    <r>
      <rPr>
        <vertAlign val="subscript"/>
        <sz val="8"/>
        <color theme="1"/>
        <rFont val="Calibri"/>
        <family val="2"/>
      </rPr>
      <t>p</t>
    </r>
    <r>
      <rPr>
        <i/>
        <sz val="7.2"/>
        <color theme="1"/>
        <rFont val="Calibri"/>
        <family val="2"/>
      </rPr>
      <t xml:space="preserve"> =</t>
    </r>
    <r>
      <rPr>
        <i/>
        <sz val="8"/>
        <color theme="1"/>
        <rFont val="Calibri"/>
        <family val="2"/>
        <scheme val="minor"/>
      </rPr>
      <t xml:space="preserve"> 5%</t>
    </r>
  </si>
  <si>
    <r>
      <t>σp</t>
    </r>
    <r>
      <rPr>
        <i/>
        <vertAlign val="subscript"/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= 13%</t>
    </r>
  </si>
  <si>
    <r>
      <t>R</t>
    </r>
    <r>
      <rPr>
        <i/>
        <vertAlign val="subscript"/>
        <sz val="9"/>
        <color theme="1"/>
        <rFont val="Calibri"/>
        <family val="2"/>
        <scheme val="minor"/>
      </rPr>
      <t>p</t>
    </r>
    <r>
      <rPr>
        <i/>
        <sz val="9"/>
        <color theme="1"/>
        <rFont val="Calibri"/>
        <family val="2"/>
        <scheme val="minor"/>
      </rPr>
      <t xml:space="preserve"> = 6%</t>
    </r>
  </si>
  <si>
    <r>
      <t>R</t>
    </r>
    <r>
      <rPr>
        <i/>
        <vertAlign val="subscript"/>
        <sz val="8"/>
        <color theme="1"/>
        <rFont val="Calibri"/>
        <family val="2"/>
        <scheme val="minor"/>
      </rPr>
      <t>p</t>
    </r>
    <r>
      <rPr>
        <i/>
        <sz val="8"/>
        <color theme="1"/>
        <rFont val="Calibri"/>
        <family val="2"/>
        <scheme val="minor"/>
      </rPr>
      <t xml:space="preserve"> = 18%</t>
    </r>
  </si>
  <si>
    <t>beta</t>
  </si>
  <si>
    <t>Sharpe</t>
  </si>
  <si>
    <t>Treynor</t>
  </si>
  <si>
    <t>IR</t>
  </si>
  <si>
    <t>Sortino</t>
  </si>
  <si>
    <r>
      <t>M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</si>
  <si>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t>rf =</t>
  </si>
  <si>
    <t>10 year treasury yield on 3/15/18</t>
  </si>
  <si>
    <t>SP500</t>
  </si>
  <si>
    <t>EW</t>
  </si>
  <si>
    <r>
      <t xml:space="preserve">Beta </t>
    </r>
    <r>
      <rPr>
        <i/>
        <vertAlign val="subscript"/>
        <sz val="11"/>
        <color theme="1"/>
        <rFont val="Calibri"/>
        <family val="2"/>
        <scheme val="minor"/>
      </rPr>
      <t>p</t>
    </r>
  </si>
  <si>
    <r>
      <t>alpha</t>
    </r>
    <r>
      <rPr>
        <i/>
        <vertAlign val="subscript"/>
        <sz val="11"/>
        <color theme="1"/>
        <rFont val="Calibri"/>
        <family val="2"/>
        <scheme val="minor"/>
      </rPr>
      <t>p</t>
    </r>
  </si>
  <si>
    <t>Avg</t>
  </si>
  <si>
    <t>vol</t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</si>
  <si>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e</t>
    </r>
  </si>
  <si>
    <t>Excel IF statement to calculate the sortino ratio</t>
  </si>
  <si>
    <t>Extra</t>
  </si>
  <si>
    <t>rf</t>
  </si>
  <si>
    <t>SMB</t>
  </si>
  <si>
    <t>HML</t>
  </si>
  <si>
    <r>
      <t>RAR = a</t>
    </r>
    <r>
      <rPr>
        <i/>
        <vertAlign val="subscript"/>
        <sz val="11"/>
        <color theme="1"/>
        <rFont val="Calibri"/>
        <family val="2"/>
        <scheme val="minor"/>
      </rPr>
      <t>i</t>
    </r>
    <r>
      <rPr>
        <i/>
        <sz val="11"/>
        <color theme="1"/>
        <rFont val="Calibri"/>
        <family val="2"/>
        <scheme val="minor"/>
      </rPr>
      <t xml:space="preserve"> +B</t>
    </r>
    <r>
      <rPr>
        <i/>
        <vertAlign val="subscript"/>
        <sz val="11"/>
        <color theme="1"/>
        <rFont val="Calibri"/>
        <family val="2"/>
        <scheme val="minor"/>
      </rPr>
      <t>MKT</t>
    </r>
    <r>
      <rPr>
        <i/>
        <sz val="11"/>
        <color theme="1"/>
        <rFont val="Calibri"/>
        <family val="2"/>
        <scheme val="minor"/>
      </rPr>
      <t>MKT + B</t>
    </r>
    <r>
      <rPr>
        <i/>
        <vertAlign val="subscript"/>
        <sz val="11"/>
        <color theme="1"/>
        <rFont val="Calibri"/>
        <family val="2"/>
        <scheme val="minor"/>
      </rPr>
      <t>SMB</t>
    </r>
    <r>
      <rPr>
        <i/>
        <sz val="11"/>
        <color theme="1"/>
        <rFont val="Calibri"/>
        <family val="2"/>
        <scheme val="minor"/>
      </rPr>
      <t>SMB + B</t>
    </r>
    <r>
      <rPr>
        <i/>
        <vertAlign val="subscript"/>
        <sz val="11"/>
        <color theme="1"/>
        <rFont val="Calibri"/>
        <family val="2"/>
        <scheme val="minor"/>
      </rPr>
      <t>HML</t>
    </r>
    <r>
      <rPr>
        <i/>
        <sz val="11"/>
        <color theme="1"/>
        <rFont val="Calibri"/>
        <family val="2"/>
        <scheme val="minor"/>
      </rPr>
      <t>HML</t>
    </r>
  </si>
  <si>
    <t xml:space="preserve">RAR = </t>
  </si>
  <si>
    <t xml:space="preserve">MKT     + </t>
  </si>
  <si>
    <t>SMB   +</t>
  </si>
  <si>
    <t>RAR</t>
  </si>
  <si>
    <t>Fund returns</t>
  </si>
  <si>
    <t>Fund - rf</t>
  </si>
  <si>
    <t>MKT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</si>
  <si>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</si>
  <si>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</si>
  <si>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</si>
  <si>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</si>
  <si>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</si>
  <si>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</si>
  <si>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</si>
  <si>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</si>
  <si>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</si>
  <si>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</si>
  <si>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</si>
  <si>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</si>
  <si>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</si>
  <si>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</si>
  <si>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</si>
  <si>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</si>
  <si>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</si>
  <si>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</si>
  <si>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</si>
  <si>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</si>
  <si>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</si>
  <si>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</si>
  <si>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</si>
  <si>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</si>
  <si>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</si>
  <si>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X Variable 2</t>
  </si>
  <si>
    <t>X Variable 3</t>
  </si>
  <si>
    <t>REMINDER THIS IS ALL YEARLY DATA</t>
  </si>
  <si>
    <t>SPY</t>
  </si>
  <si>
    <t>IYY</t>
  </si>
  <si>
    <t>IYJ</t>
  </si>
  <si>
    <t>GLD</t>
  </si>
  <si>
    <t>XLF</t>
  </si>
  <si>
    <t>Describe these funds</t>
  </si>
  <si>
    <t>FF3F</t>
  </si>
  <si>
    <t>RAR =</t>
  </si>
  <si>
    <t>VOO</t>
  </si>
  <si>
    <t>REMINDER THIS IS ALL DAILY DATA, use log returns for fund returns</t>
  </si>
  <si>
    <t>VS</t>
  </si>
  <si>
    <t>weights</t>
  </si>
  <si>
    <t>portfolio</t>
  </si>
  <si>
    <t>Date</t>
  </si>
  <si>
    <t>SLV</t>
  </si>
  <si>
    <t>USO</t>
  </si>
  <si>
    <t>FXE</t>
  </si>
  <si>
    <t>returns</t>
  </si>
  <si>
    <t>Location</t>
  </si>
  <si>
    <t>sorted returns</t>
  </si>
  <si>
    <t>α</t>
  </si>
  <si>
    <t>α∙N</t>
  </si>
  <si>
    <t>VAR 1%</t>
  </si>
  <si>
    <t>N</t>
  </si>
  <si>
    <t>VAR 5%</t>
  </si>
  <si>
    <t>CVAR 1%</t>
  </si>
  <si>
    <t>CVAR 5%</t>
  </si>
  <si>
    <t>VaR 10%</t>
  </si>
  <si>
    <t>CVAR 10%</t>
  </si>
  <si>
    <t>expected loss</t>
  </si>
  <si>
    <t>99% confident the monthly portfolio losses won't exceed</t>
  </si>
  <si>
    <t xml:space="preserve">if it does I expect a loss of </t>
  </si>
  <si>
    <t>95% confident the monthly portfolio losses won't exceed</t>
  </si>
  <si>
    <t>90% confident the monthly portfolio losses won't exceed</t>
  </si>
  <si>
    <t>round (a*N) to the next whole number for location in column Q</t>
  </si>
  <si>
    <t>do not round (a*N) for the denominator</t>
  </si>
  <si>
    <t>Risk Analysis</t>
  </si>
  <si>
    <t>CAPM</t>
  </si>
  <si>
    <t>Fund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</si>
  <si>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</si>
  <si>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RAR = a</t>
    </r>
    <r>
      <rPr>
        <i/>
        <vertAlign val="subscript"/>
        <sz val="11"/>
        <color theme="1"/>
        <rFont val="Calibri"/>
        <family val="2"/>
        <scheme val="minor"/>
      </rPr>
      <t>i</t>
    </r>
    <r>
      <rPr>
        <i/>
        <sz val="11"/>
        <color theme="1"/>
        <rFont val="Calibri"/>
        <family val="2"/>
        <scheme val="minor"/>
      </rPr>
      <t xml:space="preserve"> +B</t>
    </r>
    <r>
      <rPr>
        <i/>
        <vertAlign val="subscript"/>
        <sz val="11"/>
        <color theme="1"/>
        <rFont val="Calibri"/>
        <family val="2"/>
        <scheme val="minor"/>
      </rPr>
      <t>MKT</t>
    </r>
    <r>
      <rPr>
        <i/>
        <sz val="11"/>
        <color theme="1"/>
        <rFont val="Calibri"/>
        <family val="2"/>
        <scheme val="minor"/>
      </rPr>
      <t>MKT</t>
    </r>
  </si>
  <si>
    <t>Smart beta</t>
  </si>
  <si>
    <t>FF3F is a better linear model for all the funds we have analyzed</t>
  </si>
  <si>
    <t>What is the GLD fund main assets : physical gold, derivative gold contracts, none of these</t>
  </si>
  <si>
    <t>Which fund might  be best explained by an alternate factor model</t>
  </si>
  <si>
    <t>Smart beta is strictly a passive investment</t>
  </si>
  <si>
    <t>Smart beta aims to get a better risk return relationship for investments</t>
  </si>
  <si>
    <t xml:space="preserve">Smart Beta attempts to underperforms benchmark returns by using weighting other than market capitalization </t>
  </si>
  <si>
    <t>Dimensional Fund Advisors believes Smart beta is not about outguessing the markets but more accurately investing in what the market has to offer</t>
  </si>
  <si>
    <t>https://www.youtube.com/watch?v=Y2DSAsEe2ro</t>
  </si>
  <si>
    <t xml:space="preserve"> Global Systematic Investors uses fundamental weighting and this seems similar to hedging activities</t>
  </si>
  <si>
    <t>https://www.youtube.com/watch?v=GMBAMaljqTQ</t>
  </si>
  <si>
    <t>Pt 3</t>
  </si>
  <si>
    <t>Pt 4</t>
  </si>
  <si>
    <t xml:space="preserve">Smart beta should completely replace traditional market cap weighted indexing funds. </t>
  </si>
  <si>
    <t>https://www.youtube.com/watch?v=INukrwWdMjc&amp;t=196s</t>
  </si>
  <si>
    <t>Pt2</t>
  </si>
  <si>
    <t>https://www.youtube.com/watch?v=Ga7Yd8-ebso</t>
  </si>
  <si>
    <t>Pt1</t>
  </si>
  <si>
    <t>Quigley mentions additional factors such as cash and cost of capital of the firms as factors to consider</t>
  </si>
  <si>
    <t>Do you notice any odd values for our ratios? If so can you identify the reasoning?</t>
  </si>
  <si>
    <t>Do you think SP500 is a good index to measure each asset beta and portfolio alpha and beta?</t>
  </si>
  <si>
    <t>Should we have used a 3month Tbill  yield as a measurement of risk free asset?</t>
  </si>
  <si>
    <t xml:space="preserve">_______has odd values because vol and beta is near zero denominator </t>
  </si>
  <si>
    <t>Which portfolio has the best risk-reward ratio</t>
  </si>
  <si>
    <t>Which portfolio has the worst risk-reward ratio</t>
  </si>
  <si>
    <t>T</t>
  </si>
  <si>
    <t>Starting Val of Each Asset</t>
  </si>
  <si>
    <t>Growth Rate</t>
  </si>
  <si>
    <t>v_Final</t>
  </si>
  <si>
    <t>weights per asset</t>
  </si>
  <si>
    <t>return of the price</t>
  </si>
  <si>
    <t>Sum</t>
  </si>
  <si>
    <t>log return of the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</si>
</sst>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%;[Red]\(#,##0.0%\)"/>
    <numFmt numFmtId="165" formatCode="0.0000"/>
    <numFmt numFmtId="166" formatCode="#,##0.000%;[Red]\(#,##0.000%\)"/>
    <numFmt numFmtId="167" formatCode="0.0000000"/>
    <numFmt numFmtId="168" formatCode="0.00000"/>
    <numFmt numFmtId="169" formatCode="0.0000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indexed="8"/>
      <name val="Calibri"/>
      <family val="2"/>
    </font>
    <font>
      <sz val="9"/>
      <color rgb="FF9C6500"/>
      <name val="Calibri"/>
      <family val="2"/>
      <scheme val="minor"/>
    </font>
    <font>
      <sz val="8"/>
      <color rgb="FF9C650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</font>
    <font>
      <i/>
      <sz val="7.2"/>
      <color theme="1"/>
      <name val="Calibri"/>
      <family val="2"/>
    </font>
    <font>
      <vertAlign val="subscript"/>
      <sz val="8"/>
      <color theme="1"/>
      <name val="Calibri"/>
      <family val="2"/>
    </font>
    <font>
      <i/>
      <vertAlign val="subscript"/>
      <sz val="8"/>
      <color theme="1"/>
      <name val="Calibri"/>
      <family val="2"/>
      <scheme val="minor"/>
    </font>
    <font>
      <i/>
      <vertAlign val="subscript"/>
      <sz val="9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2" tint="-9.9978637043366805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28">
    <xf numFmtId="0" fontId="0" fillId="0" borderId="0" xfId="0"/>
    <xf numFmtId="164" fontId="0" fillId="0" borderId="0" xfId="0" applyNumberFormat="1" applyBorder="1"/>
    <xf numFmtId="164" fontId="2" fillId="2" borderId="0" xfId="2" applyNumberFormat="1"/>
    <xf numFmtId="0" fontId="2" fillId="2" borderId="0" xfId="2"/>
    <xf numFmtId="0" fontId="0" fillId="3" borderId="0" xfId="0" applyFill="1"/>
    <xf numFmtId="164" fontId="0" fillId="3" borderId="0" xfId="0" applyNumberFormat="1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6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164" fontId="6" fillId="0" borderId="5" xfId="0" applyNumberFormat="1" applyFont="1" applyBorder="1"/>
    <xf numFmtId="164" fontId="6" fillId="3" borderId="6" xfId="0" applyNumberFormat="1" applyFont="1" applyFill="1" applyBorder="1"/>
    <xf numFmtId="166" fontId="2" fillId="2" borderId="0" xfId="2" applyNumberFormat="1"/>
    <xf numFmtId="0" fontId="4" fillId="5" borderId="0" xfId="0" applyFont="1" applyFill="1" applyBorder="1" applyAlignment="1">
      <alignment horizontal="center"/>
    </xf>
    <xf numFmtId="0" fontId="0" fillId="5" borderId="0" xfId="0" applyFill="1"/>
    <xf numFmtId="0" fontId="6" fillId="5" borderId="0" xfId="0" applyFont="1" applyFill="1"/>
    <xf numFmtId="0" fontId="4" fillId="6" borderId="0" xfId="0" applyFont="1" applyFill="1" applyBorder="1" applyAlignment="1">
      <alignment horizontal="center"/>
    </xf>
    <xf numFmtId="0" fontId="6" fillId="6" borderId="0" xfId="0" applyFont="1" applyFill="1"/>
    <xf numFmtId="0" fontId="0" fillId="7" borderId="0" xfId="0" applyFill="1"/>
    <xf numFmtId="2" fontId="0" fillId="0" borderId="2" xfId="0" applyNumberFormat="1" applyBorder="1"/>
    <xf numFmtId="0" fontId="0" fillId="0" borderId="2" xfId="0" applyBorder="1"/>
    <xf numFmtId="165" fontId="0" fillId="5" borderId="0" xfId="0" applyNumberFormat="1" applyFill="1"/>
    <xf numFmtId="165" fontId="0" fillId="6" borderId="0" xfId="0" applyNumberFormat="1" applyFill="1"/>
    <xf numFmtId="0" fontId="11" fillId="0" borderId="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9" fillId="2" borderId="0" xfId="2" applyFont="1"/>
    <xf numFmtId="0" fontId="0" fillId="4" borderId="0" xfId="0" applyFill="1"/>
    <xf numFmtId="2" fontId="6" fillId="0" borderId="0" xfId="0" applyNumberFormat="1" applyFont="1"/>
    <xf numFmtId="167" fontId="0" fillId="0" borderId="0" xfId="0" applyNumberFormat="1"/>
    <xf numFmtId="167" fontId="0" fillId="0" borderId="2" xfId="0" applyNumberFormat="1" applyBorder="1"/>
    <xf numFmtId="0" fontId="0" fillId="0" borderId="0" xfId="0"/>
    <xf numFmtId="0" fontId="0" fillId="0" borderId="0" xfId="0"/>
    <xf numFmtId="0" fontId="13" fillId="0" borderId="1" xfId="0" applyFont="1" applyBorder="1"/>
    <xf numFmtId="0" fontId="0" fillId="0" borderId="1" xfId="0" applyBorder="1"/>
    <xf numFmtId="0" fontId="0" fillId="8" borderId="0" xfId="0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10" fontId="0" fillId="8" borderId="0" xfId="1" applyNumberFormat="1" applyFont="1" applyFill="1"/>
    <xf numFmtId="0" fontId="0" fillId="10" borderId="0" xfId="0" applyFill="1"/>
    <xf numFmtId="0" fontId="0" fillId="0" borderId="0" xfId="0" applyBorder="1"/>
    <xf numFmtId="0" fontId="0" fillId="0" borderId="7" xfId="0" applyBorder="1"/>
    <xf numFmtId="165" fontId="6" fillId="8" borderId="0" xfId="0" applyNumberFormat="1" applyFont="1" applyFill="1"/>
    <xf numFmtId="2" fontId="6" fillId="8" borderId="0" xfId="0" applyNumberFormat="1" applyFont="1" applyFill="1"/>
    <xf numFmtId="2" fontId="2" fillId="2" borderId="0" xfId="2" applyNumberFormat="1"/>
    <xf numFmtId="0" fontId="0" fillId="9" borderId="0" xfId="0" applyFill="1"/>
    <xf numFmtId="0" fontId="0" fillId="11" borderId="0" xfId="0" applyFill="1"/>
    <xf numFmtId="10" fontId="6" fillId="8" borderId="0" xfId="1" applyNumberFormat="1" applyFont="1" applyFill="1"/>
    <xf numFmtId="0" fontId="6" fillId="11" borderId="0" xfId="0" applyFont="1" applyFill="1"/>
    <xf numFmtId="0" fontId="6" fillId="9" borderId="0" xfId="0" applyFont="1" applyFill="1"/>
    <xf numFmtId="0" fontId="21" fillId="12" borderId="0" xfId="0" applyFont="1" applyFill="1"/>
    <xf numFmtId="0" fontId="0" fillId="12" borderId="0" xfId="0" applyFill="1"/>
    <xf numFmtId="0" fontId="0" fillId="12" borderId="0" xfId="0" applyNumberFormat="1" applyFill="1"/>
    <xf numFmtId="0" fontId="7" fillId="0" borderId="0" xfId="0" applyFont="1"/>
    <xf numFmtId="165" fontId="7" fillId="0" borderId="0" xfId="0" applyNumberFormat="1" applyFont="1"/>
    <xf numFmtId="0" fontId="23" fillId="0" borderId="0" xfId="0" applyNumberFormat="1" applyFont="1"/>
    <xf numFmtId="0" fontId="0" fillId="0" borderId="0" xfId="0"/>
    <xf numFmtId="0" fontId="0" fillId="3" borderId="0" xfId="0" applyFill="1" applyAlignment="1">
      <alignment horizontal="right"/>
    </xf>
    <xf numFmtId="10" fontId="0" fillId="3" borderId="0" xfId="1" applyNumberFormat="1" applyFont="1" applyFill="1"/>
    <xf numFmtId="0" fontId="6" fillId="3" borderId="0" xfId="0" applyFont="1" applyFill="1"/>
    <xf numFmtId="0" fontId="6" fillId="0" borderId="3" xfId="0" applyFont="1" applyFill="1" applyBorder="1" applyAlignment="1">
      <alignment horizontal="centerContinuous"/>
    </xf>
    <xf numFmtId="0" fontId="24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9" fontId="0" fillId="0" borderId="0" xfId="0" applyNumberFormat="1"/>
    <xf numFmtId="0" fontId="21" fillId="13" borderId="8" xfId="0" applyFont="1" applyFill="1" applyBorder="1" applyAlignment="1">
      <alignment horizontal="right"/>
    </xf>
    <xf numFmtId="9" fontId="0" fillId="13" borderId="9" xfId="1" applyFont="1" applyFill="1" applyBorder="1"/>
    <xf numFmtId="0" fontId="0" fillId="13" borderId="10" xfId="0" applyFill="1" applyBorder="1" applyAlignment="1">
      <alignment horizontal="right"/>
    </xf>
    <xf numFmtId="9" fontId="0" fillId="13" borderId="11" xfId="1" applyFont="1" applyFill="1" applyBorder="1"/>
    <xf numFmtId="0" fontId="0" fillId="10" borderId="8" xfId="0" applyFill="1" applyBorder="1"/>
    <xf numFmtId="0" fontId="0" fillId="10" borderId="9" xfId="0" applyFill="1" applyBorder="1"/>
    <xf numFmtId="0" fontId="0" fillId="13" borderId="12" xfId="0" applyFill="1" applyBorder="1" applyAlignment="1">
      <alignment horizontal="right"/>
    </xf>
    <xf numFmtId="0" fontId="0" fillId="13" borderId="13" xfId="0" applyFill="1" applyBorder="1"/>
    <xf numFmtId="0" fontId="0" fillId="10" borderId="12" xfId="0" applyFill="1" applyBorder="1"/>
    <xf numFmtId="0" fontId="0" fillId="14" borderId="8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0" borderId="10" xfId="0" applyFill="1" applyBorder="1"/>
    <xf numFmtId="0" fontId="0" fillId="10" borderId="11" xfId="0" applyFill="1" applyBorder="1"/>
    <xf numFmtId="0" fontId="6" fillId="4" borderId="0" xfId="0" applyFont="1" applyFill="1"/>
    <xf numFmtId="0" fontId="0" fillId="15" borderId="0" xfId="0" applyFill="1"/>
    <xf numFmtId="9" fontId="0" fillId="15" borderId="0" xfId="0" applyNumberFormat="1" applyFill="1"/>
    <xf numFmtId="10" fontId="0" fillId="15" borderId="0" xfId="1" applyNumberFormat="1" applyFont="1" applyFill="1"/>
    <xf numFmtId="0" fontId="6" fillId="12" borderId="0" xfId="0" applyFont="1" applyFill="1"/>
    <xf numFmtId="0" fontId="25" fillId="0" borderId="0" xfId="0" applyFont="1"/>
    <xf numFmtId="0" fontId="26" fillId="0" borderId="0" xfId="0" applyFont="1"/>
    <xf numFmtId="0" fontId="6" fillId="7" borderId="0" xfId="0" applyFont="1" applyFill="1"/>
    <xf numFmtId="0" fontId="0" fillId="16" borderId="0" xfId="0" applyFill="1"/>
    <xf numFmtId="0" fontId="0" fillId="17" borderId="0" xfId="0" applyFill="1" applyBorder="1" applyAlignme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8" xfId="0" applyBorder="1"/>
    <xf numFmtId="0" fontId="0" fillId="0" borderId="1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3" applyBorder="1"/>
    <xf numFmtId="0" fontId="0" fillId="0" borderId="12" xfId="0" applyBorder="1"/>
    <xf numFmtId="0" fontId="0" fillId="0" borderId="13" xfId="0" applyBorder="1"/>
    <xf numFmtId="0" fontId="0" fillId="0" borderId="0" xfId="0"/>
    <xf numFmtId="0" fontId="0" fillId="0" borderId="0" xfId="0" applyFont="1"/>
    <xf numFmtId="0" fontId="0" fillId="0" borderId="0" xfId="0"/>
    <xf numFmtId="168" fontId="0" fillId="0" borderId="0" xfId="0" applyNumberFormat="1"/>
    <xf numFmtId="168" fontId="0" fillId="14" borderId="13" xfId="0" applyNumberFormat="1" applyFill="1" applyBorder="1"/>
    <xf numFmtId="168" fontId="0" fillId="10" borderId="11" xfId="0" applyNumberFormat="1" applyFill="1" applyBorder="1"/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5" fillId="0" borderId="14" xfId="3" applyBorder="1"/>
    <xf numFmtId="43" fontId="6" fillId="8" borderId="0" xfId="4" applyNumberFormat="1" applyFont="1" applyFill="1"/>
    <xf numFmtId="43" fontId="6" fillId="8" borderId="0" xfId="0" applyNumberFormat="1" applyFont="1" applyFill="1"/>
    <xf numFmtId="0" fontId="3" fillId="0" borderId="0" xfId="0" applyFont="1"/>
    <xf numFmtId="0" fontId="0" fillId="3" borderId="0" xfId="0" applyFill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/>
    <xf numFmtId="0" fontId="0" fillId="0" borderId="0" xfId="0"/>
    <xf numFmtId="0" fontId="10" fillId="2" borderId="0" xfId="2" applyFont="1" applyAlignment="1">
      <alignment horizontal="center" wrapText="1"/>
    </xf>
    <xf numFmtId="169" fontId="3" fillId="0" borderId="0" xfId="0" applyNumberFormat="1" applyFont="1"/>
  </cellXfs>
  <cellStyles count="5">
    <cellStyle name="Comma" xfId="4" builtinId="3"/>
    <cellStyle name="Hyperlink" xfId="3" builtinId="8"/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138112</xdr:colOff>
      <xdr:row>4</xdr:row>
      <xdr:rowOff>100012</xdr:rowOff>
    </xdr:from>
    <xdr:ext cx="500063" cy="4750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3186112" y="671512"/>
              <a:ext cx="500063" cy="4750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186112" y="671512"/>
              <a:ext cx="500063" cy="4750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_1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𝛼∙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𝑁)▒〖</a:t>
              </a:r>
              <a:r>
                <a:rPr lang="en-US" sz="1100" b="0" i="0">
                  <a:latin typeface="Cambria Math" panose="02040503050406030204" pitchFamily="18" charset="0"/>
                </a:rPr>
                <a:t>𝑟=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</a:t>
              </a:r>
              <a:endParaRPr lang="en-US" sz="1000"/>
            </a:p>
          </xdr:txBody>
        </xdr:sp>
      </mc:Fallback>
    </mc:AlternateContent>
    <xdr:clientData/>
  </xdr:oneCellAnchor>
  <xdr:oneCellAnchor>
    <xdr:from>
      <xdr:col>13</xdr:col>
      <xdr:colOff>138112</xdr:colOff>
      <xdr:row>4</xdr:row>
      <xdr:rowOff>100012</xdr:rowOff>
    </xdr:from>
    <xdr:ext cx="500063" cy="4750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8177212" y="862012"/>
              <a:ext cx="500063" cy="4750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177212" y="862012"/>
              <a:ext cx="500063" cy="4750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_1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𝛼∙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𝑁)▒〖</a:t>
              </a:r>
              <a:r>
                <a:rPr lang="en-US" sz="1100" b="0" i="0">
                  <a:latin typeface="Cambria Math" panose="02040503050406030204" pitchFamily="18" charset="0"/>
                </a:rPr>
                <a:t>𝑟=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</a:t>
              </a:r>
              <a:endParaRPr lang="en-US" sz="10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257/Downloads/rp3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257/Downloads/rp3_ay257_rmp230_jap5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+CVaR"/>
      <sheetName val="P1_data"/>
      <sheetName val="CAPM, FF3F"/>
      <sheetName val="P2_data"/>
      <sheetName val="portfolio scenario testing"/>
      <sheetName val="P3_data"/>
      <sheetName val="Extra"/>
    </sheetNames>
    <sheetDataSet>
      <sheetData sheetId="0" refreshError="1"/>
      <sheetData sheetId="1">
        <row r="2">
          <cell r="A2" t="str">
            <v>Date</v>
          </cell>
          <cell r="B2" t="str">
            <v>GLD</v>
          </cell>
          <cell r="C2" t="str">
            <v>USO</v>
          </cell>
          <cell r="D2" t="str">
            <v>SLV</v>
          </cell>
          <cell r="E2" t="str">
            <v>FXE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+CVaR"/>
      <sheetName val="P1_data"/>
      <sheetName val="CAPM, FF3F"/>
      <sheetName val="P2_data"/>
      <sheetName val="portfolio scenario testing"/>
      <sheetName val="P3_data"/>
      <sheetName val="Extra"/>
    </sheetNames>
    <sheetDataSet>
      <sheetData sheetId="0"/>
      <sheetData sheetId="1"/>
      <sheetData sheetId="2"/>
      <sheetData sheetId="3"/>
      <sheetData sheetId="4">
        <row r="4">
          <cell r="B4">
            <v>2.3219814241486069E-2</v>
          </cell>
          <cell r="C4">
            <v>0.2938039215686275</v>
          </cell>
          <cell r="D4">
            <v>6.0150375939849621E-2</v>
          </cell>
          <cell r="E4">
            <v>-3.3142857142857043E-2</v>
          </cell>
          <cell r="F4">
            <v>0.67773980424143554</v>
          </cell>
          <cell r="G4">
            <v>0.28673464285714284</v>
          </cell>
          <cell r="H4">
            <v>0.81136963215018199</v>
          </cell>
          <cell r="I4">
            <v>0.18187057806798534</v>
          </cell>
          <cell r="J4">
            <v>0.10519912147154507</v>
          </cell>
          <cell r="K4">
            <v>3.831041257367393E-2</v>
          </cell>
        </row>
        <row r="5">
          <cell r="B5">
            <v>-6.3540090771558186E-2</v>
          </cell>
          <cell r="C5">
            <v>0.26079044616876818</v>
          </cell>
          <cell r="D5">
            <v>-6.444650015417823E-2</v>
          </cell>
          <cell r="E5">
            <v>-0.15543735224586303</v>
          </cell>
          <cell r="F5">
            <v>5.3478345862209148E-2</v>
          </cell>
          <cell r="G5">
            <v>0.13758929966650663</v>
          </cell>
          <cell r="H5">
            <v>0.16601277938613487</v>
          </cell>
          <cell r="I5">
            <v>-0.10497235773525575</v>
          </cell>
          <cell r="J5">
            <v>-6.1072823167693142E-2</v>
          </cell>
          <cell r="K5">
            <v>5.3926206244087067E-2</v>
          </cell>
        </row>
        <row r="6">
          <cell r="B6">
            <v>0.22229402261712436</v>
          </cell>
          <cell r="C6">
            <v>3.9523071046180143E-2</v>
          </cell>
          <cell r="D6">
            <v>2.7686222808174024E-2</v>
          </cell>
          <cell r="E6">
            <v>0.37998593421973426</v>
          </cell>
          <cell r="F6">
            <v>0.54681989427756339</v>
          </cell>
          <cell r="G6">
            <v>0.81317525921313161</v>
          </cell>
          <cell r="H6">
            <v>0.13396548606767827</v>
          </cell>
          <cell r="I6">
            <v>9.7857639874450314E-2</v>
          </cell>
          <cell r="J6">
            <v>7.0905301174764096E-2</v>
          </cell>
          <cell r="K6">
            <v>-3.7701974865350082E-2</v>
          </cell>
        </row>
        <row r="7">
          <cell r="B7">
            <v>0.56463124504361617</v>
          </cell>
          <cell r="C7">
            <v>0.34782604995374661</v>
          </cell>
          <cell r="D7">
            <v>6.9275176395125204E-2</v>
          </cell>
          <cell r="E7">
            <v>-8.72210490477206E-2</v>
          </cell>
          <cell r="F7">
            <v>7.5942475615472613E-2</v>
          </cell>
          <cell r="G7">
            <v>0.11553246828143009</v>
          </cell>
          <cell r="H7">
            <v>8.9952768983067491E-2</v>
          </cell>
          <cell r="I7">
            <v>-7.5078566643317954E-2</v>
          </cell>
          <cell r="J7">
            <v>5.1436417275962168E-2</v>
          </cell>
          <cell r="K7">
            <v>-6.3432835820895664E-2</v>
          </cell>
        </row>
        <row r="8">
          <cell r="B8">
            <v>0.18482851833079908</v>
          </cell>
          <cell r="C8">
            <v>0.26630065247222107</v>
          </cell>
          <cell r="D8">
            <v>0.28014397120575874</v>
          </cell>
          <cell r="E8">
            <v>0.13555561111111103</v>
          </cell>
          <cell r="F8">
            <v>0.1232670341954643</v>
          </cell>
          <cell r="G8">
            <v>0.3053593194099487</v>
          </cell>
          <cell r="H8">
            <v>0.279386315268498</v>
          </cell>
          <cell r="I8">
            <v>0.10691936349007683</v>
          </cell>
          <cell r="J8">
            <v>9.9921935987509841E-2</v>
          </cell>
          <cell r="K8">
            <v>-2.3904382470119369E-2</v>
          </cell>
        </row>
        <row r="9">
          <cell r="B9">
            <v>0.27092542421217741</v>
          </cell>
          <cell r="C9">
            <v>0.34439020054200548</v>
          </cell>
          <cell r="D9">
            <v>-3.2333669165885662E-2</v>
          </cell>
          <cell r="E9">
            <v>-0.30821921192665297</v>
          </cell>
          <cell r="F9">
            <v>0.25381503021061425</v>
          </cell>
          <cell r="G9">
            <v>1.0340594323432344</v>
          </cell>
          <cell r="H9">
            <v>-0.25860732575227607</v>
          </cell>
          <cell r="I9">
            <v>-0.19641414957195924</v>
          </cell>
          <cell r="J9">
            <v>-0.15093449254790631</v>
          </cell>
          <cell r="K9">
            <v>-8.0612244897959276E-2</v>
          </cell>
        </row>
        <row r="10">
          <cell r="B10">
            <v>0.27207449792438015</v>
          </cell>
          <cell r="C10">
            <v>-0.14691172865382129</v>
          </cell>
          <cell r="D10">
            <v>7.142859737115248E-2</v>
          </cell>
          <cell r="E10">
            <v>0.13861386138613868</v>
          </cell>
          <cell r="F10">
            <v>-0.35260428409887745</v>
          </cell>
          <cell r="G10">
            <v>0.14012198675854109</v>
          </cell>
          <cell r="H10">
            <v>9.7964957058963964E-2</v>
          </cell>
          <cell r="I10">
            <v>0.18572868341708537</v>
          </cell>
          <cell r="J10">
            <v>0.1067150210842859</v>
          </cell>
          <cell r="K10">
            <v>4.5504994450610452E-2</v>
          </cell>
        </row>
        <row r="11">
          <cell r="B11">
            <v>0.76186276239195627</v>
          </cell>
          <cell r="C11">
            <v>0.2896029947220039</v>
          </cell>
          <cell r="D11">
            <v>0.17220336723163843</v>
          </cell>
          <cell r="E11">
            <v>1.5527950310559004E-2</v>
          </cell>
          <cell r="F11">
            <v>0.53442087555548112</v>
          </cell>
          <cell r="G11">
            <v>0.2286673789339943</v>
          </cell>
          <cell r="H11">
            <v>9.2669635087789706E-2</v>
          </cell>
          <cell r="I11">
            <v>0.38633660327728092</v>
          </cell>
          <cell r="J11">
            <v>0.15231618448347972</v>
          </cell>
          <cell r="K11">
            <v>0.11040339702760095</v>
          </cell>
        </row>
      </sheetData>
      <sheetData sheetId="5">
        <row r="2">
          <cell r="B2" t="str">
            <v>ADBE</v>
          </cell>
          <cell r="C2" t="str">
            <v>NKE</v>
          </cell>
          <cell r="D2" t="str">
            <v>PEG</v>
          </cell>
          <cell r="E2" t="str">
            <v>CVA</v>
          </cell>
          <cell r="F2" t="str">
            <v>NVO</v>
          </cell>
          <cell r="G2" t="str">
            <v>MSG</v>
          </cell>
          <cell r="H2" t="str">
            <v>BMW.DE</v>
          </cell>
          <cell r="I2" t="str">
            <v>AAXJ</v>
          </cell>
          <cell r="J2" t="str">
            <v>IGF</v>
          </cell>
          <cell r="K2" t="str">
            <v>PFUAX</v>
          </cell>
        </row>
        <row r="3">
          <cell r="B3">
            <v>32.299999999999997</v>
          </cell>
          <cell r="C3">
            <v>15.9375</v>
          </cell>
          <cell r="D3">
            <v>30.59</v>
          </cell>
          <cell r="E3">
            <v>17.5</v>
          </cell>
          <cell r="F3">
            <v>13.486000000000001</v>
          </cell>
          <cell r="G3">
            <v>19.600000000000001</v>
          </cell>
          <cell r="H3">
            <v>30.959999</v>
          </cell>
          <cell r="I3">
            <v>52.07</v>
          </cell>
          <cell r="J3">
            <v>32.889999000000003</v>
          </cell>
          <cell r="K3">
            <v>10.18</v>
          </cell>
          <cell r="L3">
            <v>1073.869995</v>
          </cell>
        </row>
        <row r="4">
          <cell r="B4">
            <v>33.049999999999997</v>
          </cell>
          <cell r="C4">
            <v>20.62</v>
          </cell>
          <cell r="D4">
            <v>32.43</v>
          </cell>
          <cell r="E4">
            <v>16.920000000000002</v>
          </cell>
          <cell r="F4">
            <v>22.625999</v>
          </cell>
          <cell r="G4">
            <v>25.219999000000001</v>
          </cell>
          <cell r="H4">
            <v>56.080002</v>
          </cell>
          <cell r="I4">
            <v>61.540000999999997</v>
          </cell>
          <cell r="J4">
            <v>36.349997999999999</v>
          </cell>
          <cell r="K4">
            <v>10.57</v>
          </cell>
          <cell r="L4">
            <v>1286.119995</v>
          </cell>
        </row>
        <row r="5">
          <cell r="B5">
            <v>30.95</v>
          </cell>
          <cell r="C5">
            <v>25.997499000000001</v>
          </cell>
          <cell r="D5">
            <v>30.34</v>
          </cell>
          <cell r="E5">
            <v>14.29</v>
          </cell>
          <cell r="F5">
            <v>23.835999999999999</v>
          </cell>
          <cell r="G5">
            <v>28.690000999999999</v>
          </cell>
          <cell r="H5">
            <v>65.389999000000003</v>
          </cell>
          <cell r="I5">
            <v>55.080002</v>
          </cell>
          <cell r="J5">
            <v>34.130001</v>
          </cell>
          <cell r="K5">
            <v>11.14</v>
          </cell>
          <cell r="L5">
            <v>1312.410034</v>
          </cell>
        </row>
        <row r="6">
          <cell r="B6">
            <v>37.83</v>
          </cell>
          <cell r="C6">
            <v>27.024999999999999</v>
          </cell>
          <cell r="D6">
            <v>31.18</v>
          </cell>
          <cell r="E6">
            <v>19.719999000000001</v>
          </cell>
          <cell r="F6">
            <v>36.869999</v>
          </cell>
          <cell r="G6">
            <v>52.02</v>
          </cell>
          <cell r="H6">
            <v>74.150002000000001</v>
          </cell>
          <cell r="I6">
            <v>60.470001000000003</v>
          </cell>
          <cell r="J6">
            <v>36.549999</v>
          </cell>
          <cell r="K6">
            <v>10.72</v>
          </cell>
          <cell r="L6">
            <v>1498.1099850000001</v>
          </cell>
        </row>
        <row r="7">
          <cell r="B7">
            <v>59.19</v>
          </cell>
          <cell r="C7">
            <v>36.424999</v>
          </cell>
          <cell r="D7">
            <v>33.340000000000003</v>
          </cell>
          <cell r="E7">
            <v>18</v>
          </cell>
          <cell r="F7">
            <v>39.669998</v>
          </cell>
          <cell r="G7">
            <v>58.029998999999997</v>
          </cell>
          <cell r="H7">
            <v>80.819999999999993</v>
          </cell>
          <cell r="I7">
            <v>55.93</v>
          </cell>
          <cell r="J7">
            <v>38.43</v>
          </cell>
          <cell r="K7">
            <v>10.039999999999999</v>
          </cell>
          <cell r="L7">
            <v>1782.589966</v>
          </cell>
        </row>
        <row r="8">
          <cell r="B8">
            <v>70.13</v>
          </cell>
          <cell r="C8">
            <v>46.125</v>
          </cell>
          <cell r="D8">
            <v>42.68</v>
          </cell>
          <cell r="E8">
            <v>20.440000999999999</v>
          </cell>
          <cell r="F8">
            <v>44.560001</v>
          </cell>
          <cell r="G8">
            <v>75.75</v>
          </cell>
          <cell r="H8">
            <v>103.400002</v>
          </cell>
          <cell r="I8">
            <v>61.91</v>
          </cell>
          <cell r="J8">
            <v>42.27</v>
          </cell>
          <cell r="K8">
            <v>9.8000000000000007</v>
          </cell>
          <cell r="L8">
            <v>1994.98999</v>
          </cell>
        </row>
        <row r="9">
          <cell r="B9">
            <v>89.13</v>
          </cell>
          <cell r="C9">
            <v>62.009998000000003</v>
          </cell>
          <cell r="D9">
            <v>41.299999</v>
          </cell>
          <cell r="E9">
            <v>14.14</v>
          </cell>
          <cell r="F9">
            <v>55.869999</v>
          </cell>
          <cell r="G9">
            <v>154.08000200000001</v>
          </cell>
          <cell r="H9">
            <v>76.660004000000001</v>
          </cell>
          <cell r="I9">
            <v>49.75</v>
          </cell>
          <cell r="J9">
            <v>35.889999000000003</v>
          </cell>
          <cell r="K9">
            <v>9.01</v>
          </cell>
          <cell r="L9">
            <v>1940.23999</v>
          </cell>
        </row>
        <row r="10">
          <cell r="B10">
            <v>113.38</v>
          </cell>
          <cell r="C10">
            <v>52.900002000000001</v>
          </cell>
          <cell r="D10">
            <v>44.25</v>
          </cell>
          <cell r="E10">
            <v>16.100000000000001</v>
          </cell>
          <cell r="F10">
            <v>36.169998</v>
          </cell>
          <cell r="G10">
            <v>175.66999799999999</v>
          </cell>
          <cell r="H10">
            <v>84.169998000000007</v>
          </cell>
          <cell r="I10">
            <v>58.990001999999997</v>
          </cell>
          <cell r="J10">
            <v>39.720001000000003</v>
          </cell>
          <cell r="K10">
            <v>9.42</v>
          </cell>
          <cell r="L10">
            <v>2278.8701169999999</v>
          </cell>
        </row>
        <row r="11">
          <cell r="B11">
            <v>199.76</v>
          </cell>
          <cell r="C11">
            <v>68.220000999999996</v>
          </cell>
          <cell r="D11">
            <v>51.869999</v>
          </cell>
          <cell r="E11">
            <v>16.350000000000001</v>
          </cell>
          <cell r="F11">
            <v>55.5</v>
          </cell>
          <cell r="G11">
            <v>215.83999600000001</v>
          </cell>
          <cell r="H11">
            <v>91.970000999999996</v>
          </cell>
          <cell r="I11">
            <v>81.779999000000004</v>
          </cell>
          <cell r="J11">
            <v>45.77</v>
          </cell>
          <cell r="K11">
            <v>10.46</v>
          </cell>
          <cell r="L11">
            <v>2823.8100589999999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Ga7Yd8-eb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9"/>
  <sheetViews>
    <sheetView tabSelected="1" topLeftCell="F13" workbookViewId="0">
      <selection activeCell="R40" sqref="R40"/>
    </sheetView>
  </sheetViews>
  <sheetFormatPr defaultColWidth="8.85546875" defaultRowHeight="15" x14ac:dyDescent="0.25"/>
  <cols>
    <col min="1" max="1" width="12.85546875" style="115" customWidth="1"/>
    <col min="2" max="5" width="8.85546875" style="115"/>
    <col min="6" max="6" width="8.85546875" style="32"/>
    <col min="7" max="8" width="8.85546875" style="115"/>
    <col min="9" max="9" width="10.28515625" style="115" bestFit="1" customWidth="1"/>
    <col min="10" max="11" width="8.85546875" style="115"/>
    <col min="12" max="12" width="10.5703125" style="115" bestFit="1" customWidth="1"/>
    <col min="13" max="13" width="52.7109375" style="115" bestFit="1" customWidth="1"/>
    <col min="14" max="14" width="20.5703125" style="115" bestFit="1" customWidth="1"/>
    <col min="15" max="15" width="23.5703125" style="115" bestFit="1" customWidth="1"/>
    <col min="16" max="16384" width="8.85546875" style="115"/>
  </cols>
  <sheetData>
    <row r="1" spans="1:24" x14ac:dyDescent="0.25">
      <c r="A1" s="115" t="s">
        <v>116</v>
      </c>
      <c r="B1" s="70">
        <v>0.55000000000000004</v>
      </c>
      <c r="C1" s="70">
        <v>0.3</v>
      </c>
      <c r="D1" s="70">
        <v>0.11</v>
      </c>
      <c r="E1" s="70">
        <v>0.04</v>
      </c>
      <c r="L1" s="71" t="s">
        <v>125</v>
      </c>
      <c r="M1" s="72">
        <v>0.01</v>
      </c>
      <c r="O1" s="55" t="s">
        <v>126</v>
      </c>
    </row>
    <row r="2" spans="1:24" x14ac:dyDescent="0.25">
      <c r="B2" s="11" t="s">
        <v>122</v>
      </c>
      <c r="I2" s="121" t="s">
        <v>124</v>
      </c>
      <c r="L2" s="73"/>
      <c r="M2" s="74">
        <v>0.05</v>
      </c>
      <c r="N2" s="56">
        <v>1</v>
      </c>
      <c r="O2" s="56">
        <f>M1*M4</f>
        <v>1.43</v>
      </c>
      <c r="P2" s="75" t="s">
        <v>127</v>
      </c>
      <c r="Q2" s="76">
        <f>I4</f>
        <v>-0.23260902033202915</v>
      </c>
      <c r="S2" s="91" t="s">
        <v>139</v>
      </c>
      <c r="T2" s="56"/>
      <c r="U2" s="56"/>
      <c r="V2" s="56"/>
      <c r="W2" s="56"/>
      <c r="X2" s="56"/>
    </row>
    <row r="3" spans="1:24" x14ac:dyDescent="0.25">
      <c r="A3" s="115" t="str">
        <f>[1]P1_data!A2</f>
        <v>Date</v>
      </c>
      <c r="B3" s="115" t="str">
        <f>[1]P1_data!B2</f>
        <v>GLD</v>
      </c>
      <c r="C3" s="115" t="str">
        <f>[1]P1_data!C2</f>
        <v>USO</v>
      </c>
      <c r="D3" s="115" t="str">
        <f>[1]P1_data!D2</f>
        <v>SLV</v>
      </c>
      <c r="E3" s="115" t="str">
        <f>[1]P1_data!E2</f>
        <v>FXE</v>
      </c>
      <c r="F3" s="87" t="s">
        <v>117</v>
      </c>
      <c r="H3" s="115" t="s">
        <v>123</v>
      </c>
      <c r="I3" s="121"/>
      <c r="L3" s="73"/>
      <c r="M3" s="74">
        <v>0.1</v>
      </c>
      <c r="N3" s="56">
        <v>7</v>
      </c>
      <c r="O3" s="56">
        <f>M2*M4</f>
        <v>7.15</v>
      </c>
      <c r="P3" s="85" t="s">
        <v>129</v>
      </c>
      <c r="Q3" s="86">
        <f>I10</f>
        <v>-7.8700795714450142E-2</v>
      </c>
    </row>
    <row r="4" spans="1:24" x14ac:dyDescent="0.25">
      <c r="A4" s="8">
        <v>38808</v>
      </c>
      <c r="B4" s="115">
        <v>65.089995999999999</v>
      </c>
      <c r="C4" s="115">
        <v>69.620002999999997</v>
      </c>
      <c r="D4" s="115">
        <v>13.811999999999999</v>
      </c>
      <c r="E4" s="115">
        <v>126.610001</v>
      </c>
      <c r="F4" s="32">
        <f t="array" ref="F4">MMULT(B4:E4,TRANSPOSE($B$1:$E$1))</f>
        <v>63.269218740000007</v>
      </c>
      <c r="G4" s="115">
        <f>LN(F5/F4)</f>
        <v>-1.7491259937996596E-2</v>
      </c>
      <c r="H4" s="115">
        <v>1</v>
      </c>
      <c r="I4" s="116">
        <v>-0.23260902033202915</v>
      </c>
      <c r="L4" s="77" t="s">
        <v>128</v>
      </c>
      <c r="M4" s="78">
        <f>COUNT(H4:H166)</f>
        <v>143</v>
      </c>
      <c r="N4" s="56">
        <v>14</v>
      </c>
      <c r="O4" s="56">
        <f>M3*M4</f>
        <v>14.3</v>
      </c>
      <c r="P4" s="79" t="s">
        <v>132</v>
      </c>
      <c r="Q4" s="112">
        <f>I17</f>
        <v>-5.7316072119643811E-2</v>
      </c>
    </row>
    <row r="5" spans="1:24" x14ac:dyDescent="0.25">
      <c r="A5" s="8">
        <v>38838</v>
      </c>
      <c r="B5" s="115">
        <v>64.230002999999996</v>
      </c>
      <c r="C5" s="115">
        <v>67.730002999999996</v>
      </c>
      <c r="D5" s="115">
        <v>12.628</v>
      </c>
      <c r="E5" s="115">
        <v>128.44000199999999</v>
      </c>
      <c r="F5" s="32">
        <f t="array" ref="F5">MMULT(B5:E5,TRANSPOSE($B$1:$E$1))</f>
        <v>62.172182630000002</v>
      </c>
      <c r="G5" s="116">
        <f t="shared" ref="G5:G68" si="0">LN(F6/F5)</f>
        <v>-1.9742433428035694E-2</v>
      </c>
      <c r="H5" s="115">
        <v>2</v>
      </c>
      <c r="I5" s="116">
        <v>-0.12286502175842541</v>
      </c>
      <c r="N5" s="80"/>
      <c r="O5" s="81"/>
    </row>
    <row r="6" spans="1:24" x14ac:dyDescent="0.25">
      <c r="A6" s="8">
        <v>38869</v>
      </c>
      <c r="B6" s="115">
        <v>61.23</v>
      </c>
      <c r="C6" s="115">
        <v>69.769997000000004</v>
      </c>
      <c r="D6" s="115">
        <v>11.138999999999999</v>
      </c>
      <c r="E6" s="115">
        <v>128.10000600000001</v>
      </c>
      <c r="F6" s="32">
        <f t="array" ref="F6">MMULT(B6:E6,TRANSPOSE($B$1:$E$1))</f>
        <v>60.956789340000007</v>
      </c>
      <c r="G6" s="116">
        <f t="shared" si="0"/>
        <v>1.6460128996267608E-2</v>
      </c>
      <c r="H6" s="115">
        <v>3</v>
      </c>
      <c r="I6" s="116">
        <v>-0.10073362584328717</v>
      </c>
      <c r="N6" s="82"/>
      <c r="O6" s="83">
        <f>SUM(I4)</f>
        <v>-0.23260902033202915</v>
      </c>
      <c r="P6" s="50" t="s">
        <v>130</v>
      </c>
      <c r="Q6" s="50">
        <f>O6/O2</f>
        <v>-0.16266365058183857</v>
      </c>
      <c r="R6" s="11" t="s">
        <v>134</v>
      </c>
      <c r="T6" s="53" t="s">
        <v>140</v>
      </c>
      <c r="U6" s="51"/>
      <c r="V6" s="51"/>
      <c r="W6" s="51"/>
    </row>
    <row r="7" spans="1:24" x14ac:dyDescent="0.25">
      <c r="A7" s="8">
        <v>38899</v>
      </c>
      <c r="B7" s="115">
        <v>63.16</v>
      </c>
      <c r="C7" s="115">
        <v>69.519997000000004</v>
      </c>
      <c r="D7" s="115">
        <v>11.414999999999999</v>
      </c>
      <c r="E7" s="115">
        <v>127.970001</v>
      </c>
      <c r="F7" s="32">
        <f t="array" ref="F7">MMULT(B7:E7,TRANSPOSE($B$1:$E$1))</f>
        <v>61.968449140000004</v>
      </c>
      <c r="G7" s="116">
        <f t="shared" si="0"/>
        <v>-2.8000294112484496E-2</v>
      </c>
      <c r="H7" s="115">
        <v>4</v>
      </c>
      <c r="I7" s="116">
        <v>-9.1352694323499295E-2</v>
      </c>
      <c r="N7" s="82"/>
      <c r="O7" s="83">
        <f>SUM(I4:I10)</f>
        <v>-0.79687486791892104</v>
      </c>
      <c r="P7" s="50" t="s">
        <v>131</v>
      </c>
      <c r="Q7" s="50">
        <f>O7/O3</f>
        <v>-0.11145103047817077</v>
      </c>
      <c r="R7" s="11" t="s">
        <v>134</v>
      </c>
    </row>
    <row r="8" spans="1:24" x14ac:dyDescent="0.25">
      <c r="A8" s="8">
        <v>38930</v>
      </c>
      <c r="B8" s="115">
        <v>62.290000999999997</v>
      </c>
      <c r="C8" s="115">
        <v>64.800003000000004</v>
      </c>
      <c r="D8" s="115">
        <v>12.907999999999999</v>
      </c>
      <c r="E8" s="115">
        <v>128.449997</v>
      </c>
      <c r="F8" s="32">
        <f t="array" ref="F8">MMULT(B8:E8,TRANSPOSE($B$1:$E$1))</f>
        <v>60.257381330000001</v>
      </c>
      <c r="G8" s="116">
        <f t="shared" si="0"/>
        <v>-7.056793476116506E-2</v>
      </c>
      <c r="H8" s="115">
        <v>5</v>
      </c>
      <c r="I8" s="116">
        <v>-9.0242486713230249E-2</v>
      </c>
      <c r="N8" s="84"/>
      <c r="O8" s="111">
        <f>SUM(I4:I17)</f>
        <v>-1.2703834008691177</v>
      </c>
      <c r="P8" s="50" t="s">
        <v>133</v>
      </c>
      <c r="Q8" s="50">
        <f>O8/O4</f>
        <v>-8.8838000060777453E-2</v>
      </c>
      <c r="R8" s="11" t="s">
        <v>134</v>
      </c>
    </row>
    <row r="9" spans="1:24" x14ac:dyDescent="0.25">
      <c r="A9" s="8">
        <v>38961</v>
      </c>
      <c r="B9" s="115">
        <v>59.470001000000003</v>
      </c>
      <c r="C9" s="115">
        <v>57</v>
      </c>
      <c r="D9" s="115">
        <v>11.451000000000001</v>
      </c>
      <c r="E9" s="115">
        <v>127.089996</v>
      </c>
      <c r="F9" s="32">
        <f t="array" ref="F9">MMULT(B9:E9,TRANSPOSE($B$1:$E$1))</f>
        <v>56.151710390000005</v>
      </c>
      <c r="G9" s="116">
        <f t="shared" si="0"/>
        <v>-1.6538534594757157E-2</v>
      </c>
      <c r="H9" s="115">
        <v>6</v>
      </c>
      <c r="I9" s="116">
        <v>-8.0371223233999728E-2</v>
      </c>
    </row>
    <row r="10" spans="1:24" x14ac:dyDescent="0.25">
      <c r="A10" s="8">
        <v>38991</v>
      </c>
      <c r="B10" s="115">
        <v>60.240001999999997</v>
      </c>
      <c r="C10" s="115">
        <v>52.099997999999999</v>
      </c>
      <c r="D10" s="115">
        <v>12.268000000000001</v>
      </c>
      <c r="E10" s="115">
        <v>127.980003</v>
      </c>
      <c r="F10" s="32">
        <f t="array" ref="F10">MMULT(B10:E10,TRANSPOSE($B$1:$E$1))</f>
        <v>55.230680620000001</v>
      </c>
      <c r="G10" s="116">
        <f t="shared" si="0"/>
        <v>5.9833305167954202E-2</v>
      </c>
      <c r="H10" s="115">
        <v>7</v>
      </c>
      <c r="I10" s="116">
        <v>-7.8700795714450142E-2</v>
      </c>
      <c r="M10" s="64" t="s">
        <v>141</v>
      </c>
      <c r="N10" s="4"/>
    </row>
    <row r="11" spans="1:24" x14ac:dyDescent="0.25">
      <c r="A11" s="8">
        <v>39022</v>
      </c>
      <c r="B11" s="115">
        <v>64.389999000000003</v>
      </c>
      <c r="C11" s="115">
        <v>54.580002</v>
      </c>
      <c r="D11" s="115">
        <v>13.968</v>
      </c>
      <c r="E11" s="115">
        <v>132.779999</v>
      </c>
      <c r="F11" s="32">
        <f t="array" ref="F11">MMULT(B11:E11,TRANSPOSE($B$1:$E$1))</f>
        <v>58.636180010000011</v>
      </c>
      <c r="G11" s="116">
        <f t="shared" si="0"/>
        <v>-2.9126621184385117E-2</v>
      </c>
      <c r="H11" s="115">
        <v>8</v>
      </c>
      <c r="I11" s="116">
        <v>-7.8186591884982767E-2</v>
      </c>
      <c r="M11" s="88" t="s">
        <v>135</v>
      </c>
      <c r="N11" s="88"/>
      <c r="O11" s="88"/>
      <c r="P11" s="89"/>
      <c r="Q11" s="88"/>
      <c r="R11" s="88"/>
      <c r="S11" s="90">
        <f>Q2</f>
        <v>-0.23260902033202915</v>
      </c>
      <c r="T11" s="88" t="s">
        <v>136</v>
      </c>
      <c r="U11" s="88"/>
      <c r="V11" s="88"/>
      <c r="W11" s="90">
        <f>Q6</f>
        <v>-0.16266365058183857</v>
      </c>
    </row>
    <row r="12" spans="1:24" x14ac:dyDescent="0.25">
      <c r="A12" s="8">
        <v>39052</v>
      </c>
      <c r="B12" s="115">
        <v>63.209999000000003</v>
      </c>
      <c r="C12" s="115">
        <v>51.599997999999999</v>
      </c>
      <c r="D12" s="115">
        <v>12.864000000000001</v>
      </c>
      <c r="E12" s="115">
        <v>132.30999800000001</v>
      </c>
      <c r="F12" s="32">
        <f t="array" ref="F12">MMULT(B12:E12,TRANSPOSE($B$1:$E$1))</f>
        <v>56.952938770000003</v>
      </c>
      <c r="G12" s="116">
        <f t="shared" si="0"/>
        <v>-1.8924218782064288E-3</v>
      </c>
      <c r="H12" s="115">
        <v>9</v>
      </c>
      <c r="I12" s="116">
        <v>-7.2702711472756462E-2</v>
      </c>
      <c r="M12" s="88" t="s">
        <v>137</v>
      </c>
      <c r="N12" s="88"/>
      <c r="O12" s="88"/>
      <c r="P12" s="89"/>
      <c r="Q12" s="88"/>
      <c r="R12" s="88"/>
      <c r="S12" s="90">
        <f t="shared" ref="S12:S13" si="1">Q3</f>
        <v>-7.8700795714450142E-2</v>
      </c>
      <c r="T12" s="88" t="s">
        <v>136</v>
      </c>
      <c r="U12" s="88"/>
      <c r="V12" s="88"/>
      <c r="W12" s="90">
        <f t="shared" ref="W12:W13" si="2">Q7</f>
        <v>-0.11145103047817077</v>
      </c>
    </row>
    <row r="13" spans="1:24" x14ac:dyDescent="0.25">
      <c r="A13" s="8">
        <v>39083</v>
      </c>
      <c r="B13" s="115">
        <v>64.830001999999993</v>
      </c>
      <c r="C13" s="115">
        <v>48.240001999999997</v>
      </c>
      <c r="D13" s="115">
        <v>13.516</v>
      </c>
      <c r="E13" s="115">
        <v>130.75</v>
      </c>
      <c r="F13" s="32">
        <f t="array" ref="F13">MMULT(B13:E13,TRANSPOSE($B$1:$E$1))</f>
        <v>56.845261699999995</v>
      </c>
      <c r="G13" s="116">
        <f t="shared" si="0"/>
        <v>3.3430536603341131E-2</v>
      </c>
      <c r="H13" s="115">
        <v>10</v>
      </c>
      <c r="I13" s="116">
        <v>-7.2112883455129645E-2</v>
      </c>
      <c r="M13" s="88" t="s">
        <v>138</v>
      </c>
      <c r="N13" s="88"/>
      <c r="O13" s="88"/>
      <c r="P13" s="89"/>
      <c r="Q13" s="88"/>
      <c r="R13" s="88"/>
      <c r="S13" s="90">
        <f t="shared" si="1"/>
        <v>-5.7316072119643811E-2</v>
      </c>
      <c r="T13" s="88" t="s">
        <v>136</v>
      </c>
      <c r="U13" s="88"/>
      <c r="V13" s="88"/>
      <c r="W13" s="90">
        <f t="shared" si="2"/>
        <v>-8.8838000060777453E-2</v>
      </c>
    </row>
    <row r="14" spans="1:24" x14ac:dyDescent="0.25">
      <c r="A14" s="8">
        <v>39114</v>
      </c>
      <c r="B14" s="115">
        <v>66.480002999999996</v>
      </c>
      <c r="C14" s="115">
        <v>51.18</v>
      </c>
      <c r="D14" s="115">
        <v>14.125</v>
      </c>
      <c r="E14" s="115">
        <v>132.64999399999999</v>
      </c>
      <c r="F14" s="32">
        <f t="array" ref="F14">MMULT(B14:E14,TRANSPOSE($B$1:$E$1))</f>
        <v>58.77775141</v>
      </c>
      <c r="G14" s="116">
        <f t="shared" si="0"/>
        <v>3.569237692692163E-3</v>
      </c>
      <c r="H14" s="115">
        <v>11</v>
      </c>
      <c r="I14" s="116">
        <v>-7.056793476116506E-2</v>
      </c>
    </row>
    <row r="15" spans="1:24" x14ac:dyDescent="0.25">
      <c r="A15" s="8">
        <v>39142</v>
      </c>
      <c r="B15" s="115">
        <v>65.739998</v>
      </c>
      <c r="C15" s="115">
        <v>53.349997999999999</v>
      </c>
      <c r="D15" s="115">
        <v>13.352</v>
      </c>
      <c r="E15" s="115">
        <v>133.929993</v>
      </c>
      <c r="F15" s="32">
        <f t="array" ref="F15">MMULT(B15:E15,TRANSPOSE($B$1:$E$1))</f>
        <v>58.987918020000002</v>
      </c>
      <c r="G15" s="116">
        <f t="shared" si="0"/>
        <v>3.8379983295092905E-3</v>
      </c>
      <c r="H15" s="115">
        <v>12</v>
      </c>
      <c r="I15" s="116">
        <v>-6.1870082072455479E-2</v>
      </c>
      <c r="L15" s="115" t="s">
        <v>117</v>
      </c>
      <c r="M15" s="88" t="s">
        <v>175</v>
      </c>
      <c r="N15" s="115" t="s">
        <v>173</v>
      </c>
      <c r="O15" s="115" t="s">
        <v>172</v>
      </c>
      <c r="P15" s="115" t="s">
        <v>174</v>
      </c>
    </row>
    <row r="16" spans="1:24" x14ac:dyDescent="0.25">
      <c r="A16" s="8">
        <v>39173</v>
      </c>
      <c r="B16" s="115">
        <v>67.089995999999999</v>
      </c>
      <c r="C16" s="115">
        <v>51.240001999999997</v>
      </c>
      <c r="D16" s="115">
        <v>13.335000000000001</v>
      </c>
      <c r="E16" s="115">
        <v>136.91000399999999</v>
      </c>
      <c r="F16" s="32">
        <f t="array" ref="F16">MMULT(B16:E16,TRANSPOSE($B$1:$E$1))</f>
        <v>59.214748560000004</v>
      </c>
      <c r="G16" s="116">
        <f t="shared" si="0"/>
        <v>-2.7621507059389379E-2</v>
      </c>
      <c r="H16" s="115">
        <v>13</v>
      </c>
      <c r="I16" s="116">
        <v>-6.0752257184063727E-2</v>
      </c>
      <c r="L16" s="115">
        <f>PRODUCT(M16:N16)</f>
        <v>0.25</v>
      </c>
      <c r="M16" s="115">
        <f>O16/$O$20</f>
        <v>0.23809523809523808</v>
      </c>
      <c r="N16" s="115">
        <v>1.05</v>
      </c>
      <c r="O16" s="115">
        <v>100</v>
      </c>
      <c r="P16" s="115">
        <f>PRODUCT(N16:O16)</f>
        <v>105</v>
      </c>
    </row>
    <row r="17" spans="1:16" x14ac:dyDescent="0.25">
      <c r="A17" s="8">
        <v>39203</v>
      </c>
      <c r="B17" s="115">
        <v>65.540001000000004</v>
      </c>
      <c r="C17" s="115">
        <v>48.959999000000003</v>
      </c>
      <c r="D17" s="115">
        <v>13.382999999999999</v>
      </c>
      <c r="E17" s="115">
        <v>134.86000100000001</v>
      </c>
      <c r="F17" s="32">
        <f t="array" ref="F17">MMULT(B17:E17,TRANSPOSE($B$1:$E$1))</f>
        <v>57.601530290000007</v>
      </c>
      <c r="G17" s="116">
        <f t="shared" si="0"/>
        <v>7.5040106994162647E-3</v>
      </c>
      <c r="H17" s="115">
        <v>14</v>
      </c>
      <c r="I17" s="116">
        <v>-5.7316072119643811E-2</v>
      </c>
      <c r="L17" s="116">
        <f t="shared" ref="L17:L18" si="3">PRODUCT(M17:N17)</f>
        <v>0.32</v>
      </c>
      <c r="M17" s="116">
        <f>O17/$O$20</f>
        <v>0.2857142857142857</v>
      </c>
      <c r="N17" s="115">
        <v>1.1200000000000001</v>
      </c>
      <c r="O17" s="115">
        <v>120</v>
      </c>
      <c r="P17" s="116">
        <f t="shared" ref="P17:P18" si="4">PRODUCT(N17:O17)</f>
        <v>134.4</v>
      </c>
    </row>
    <row r="18" spans="1:16" x14ac:dyDescent="0.25">
      <c r="A18" s="8">
        <v>39234</v>
      </c>
      <c r="B18" s="115">
        <v>64.269997000000004</v>
      </c>
      <c r="C18" s="115">
        <v>53</v>
      </c>
      <c r="D18" s="115">
        <v>12.35</v>
      </c>
      <c r="E18" s="115">
        <v>135.71000699999999</v>
      </c>
      <c r="F18" s="32">
        <f t="array" ref="F18">MMULT(B18:E18,TRANSPOSE($B$1:$E$1))</f>
        <v>58.035398630000003</v>
      </c>
      <c r="G18" s="116">
        <f t="shared" si="0"/>
        <v>4.3923370744836647E-2</v>
      </c>
      <c r="H18" s="115">
        <v>15</v>
      </c>
      <c r="I18" s="116">
        <v>-5.6896539341357764E-2</v>
      </c>
      <c r="L18" s="116">
        <f t="shared" si="3"/>
        <v>0.52380952380952384</v>
      </c>
      <c r="M18" s="116">
        <f>O18/$O$20</f>
        <v>0.47619047619047616</v>
      </c>
      <c r="N18" s="115">
        <v>1.1000000000000001</v>
      </c>
      <c r="O18" s="115">
        <v>200</v>
      </c>
      <c r="P18" s="116">
        <f t="shared" si="4"/>
        <v>220.00000000000003</v>
      </c>
    </row>
    <row r="19" spans="1:16" x14ac:dyDescent="0.25">
      <c r="A19" s="8">
        <v>39264</v>
      </c>
      <c r="B19" s="115">
        <v>65.790001000000004</v>
      </c>
      <c r="C19" s="115">
        <v>58.529998999999997</v>
      </c>
      <c r="D19" s="115">
        <v>12.802</v>
      </c>
      <c r="E19" s="115">
        <v>137.240005</v>
      </c>
      <c r="F19" s="32">
        <f t="array" ref="F19">MMULT(B19:E19,TRANSPOSE($B$1:$E$1))</f>
        <v>60.641320449999995</v>
      </c>
      <c r="G19" s="116">
        <f t="shared" si="0"/>
        <v>-8.8905071384921125E-3</v>
      </c>
      <c r="H19" s="115">
        <v>16</v>
      </c>
      <c r="I19" s="116">
        <v>-5.4870558787107789E-2</v>
      </c>
      <c r="L19" s="127">
        <f>SUM(L16:L18)</f>
        <v>1.093809523809524</v>
      </c>
      <c r="O19" s="115" t="s">
        <v>177</v>
      </c>
      <c r="P19" s="115" t="s">
        <v>177</v>
      </c>
    </row>
    <row r="20" spans="1:16" x14ac:dyDescent="0.25">
      <c r="A20" s="8">
        <v>39295</v>
      </c>
      <c r="B20" s="115">
        <v>66.519997000000004</v>
      </c>
      <c r="C20" s="115">
        <v>55.779998999999997</v>
      </c>
      <c r="D20" s="115">
        <v>11.997999999999999</v>
      </c>
      <c r="E20" s="115">
        <v>136.61999499999999</v>
      </c>
      <c r="F20" s="32">
        <f t="array" ref="F20">MMULT(B20:E20,TRANSPOSE($B$1:$E$1))</f>
        <v>60.104577850000005</v>
      </c>
      <c r="G20" s="116">
        <f t="shared" si="0"/>
        <v>9.9893398392002203E-2</v>
      </c>
      <c r="H20" s="115">
        <v>17</v>
      </c>
      <c r="I20" s="116">
        <v>-5.4272296518470917E-2</v>
      </c>
      <c r="L20" s="116"/>
      <c r="O20" s="115">
        <f>SUM(O16:O18)</f>
        <v>420</v>
      </c>
      <c r="P20" s="115">
        <f>SUM(P16:P18)</f>
        <v>459.40000000000003</v>
      </c>
    </row>
    <row r="21" spans="1:16" x14ac:dyDescent="0.25">
      <c r="A21" s="8">
        <v>39326</v>
      </c>
      <c r="B21" s="115">
        <v>73.510002</v>
      </c>
      <c r="C21" s="115">
        <v>62.549999</v>
      </c>
      <c r="D21" s="115">
        <v>13.654999999999999</v>
      </c>
      <c r="E21" s="115">
        <v>143.029999</v>
      </c>
      <c r="F21" s="32">
        <f t="array" ref="F21">MMULT(B21:E21,TRANSPOSE($B$1:$E$1))</f>
        <v>66.418750759999995</v>
      </c>
      <c r="G21" s="116">
        <f t="shared" si="0"/>
        <v>8.90736722090332E-2</v>
      </c>
      <c r="H21" s="115">
        <v>18</v>
      </c>
      <c r="I21" s="116">
        <v>-5.3800625144206346E-2</v>
      </c>
    </row>
    <row r="22" spans="1:16" x14ac:dyDescent="0.25">
      <c r="A22" s="8">
        <v>39356</v>
      </c>
      <c r="B22" s="115">
        <v>78.620002999999997</v>
      </c>
      <c r="C22" s="115">
        <v>73.269997000000004</v>
      </c>
      <c r="D22" s="115">
        <v>14.36</v>
      </c>
      <c r="E22" s="115">
        <v>145.11999499999999</v>
      </c>
      <c r="F22" s="32">
        <f t="array" ref="F22">MMULT(B22:E22,TRANSPOSE($B$1:$E$1))</f>
        <v>72.606400550000004</v>
      </c>
      <c r="G22" s="116">
        <f t="shared" si="0"/>
        <v>-2.3805199398088214E-2</v>
      </c>
      <c r="H22" s="115">
        <v>19</v>
      </c>
      <c r="I22" s="116">
        <v>-5.2188780384681964E-2</v>
      </c>
    </row>
    <row r="23" spans="1:16" x14ac:dyDescent="0.25">
      <c r="A23" s="8">
        <v>39387</v>
      </c>
      <c r="B23" s="115">
        <v>77.319999999999993</v>
      </c>
      <c r="C23" s="115">
        <v>69.910004000000001</v>
      </c>
      <c r="D23" s="115">
        <v>13.9</v>
      </c>
      <c r="E23" s="115">
        <v>146.759995</v>
      </c>
      <c r="F23" s="32">
        <f t="array" ref="F23">MMULT(B23:E23,TRANSPOSE($B$1:$E$1))</f>
        <v>70.898400999999993</v>
      </c>
      <c r="G23" s="116">
        <f t="shared" si="0"/>
        <v>6.3595381733043133E-2</v>
      </c>
      <c r="H23" s="115">
        <v>20</v>
      </c>
      <c r="I23" s="116">
        <v>-5.1605121151341034E-2</v>
      </c>
      <c r="N23" s="115" t="s">
        <v>176</v>
      </c>
      <c r="O23" s="120">
        <f>(P20-O20)/O20</f>
        <v>9.3809523809523884E-2</v>
      </c>
    </row>
    <row r="24" spans="1:16" x14ac:dyDescent="0.25">
      <c r="A24" s="8">
        <v>39417</v>
      </c>
      <c r="B24" s="115">
        <v>82.459998999999996</v>
      </c>
      <c r="C24" s="115">
        <v>75.760002</v>
      </c>
      <c r="D24" s="115">
        <v>14.696999999999999</v>
      </c>
      <c r="E24" s="115">
        <v>146.39999399999999</v>
      </c>
      <c r="F24" s="32">
        <f t="array" ref="F24">MMULT(B24:E24,TRANSPOSE($B$1:$E$1))</f>
        <v>75.553669810000002</v>
      </c>
      <c r="G24" s="116">
        <f t="shared" si="0"/>
        <v>5.462235105568973E-2</v>
      </c>
      <c r="H24" s="115">
        <v>21</v>
      </c>
      <c r="I24" s="116">
        <v>-4.4909914122719351E-2</v>
      </c>
      <c r="N24" s="115" t="s">
        <v>178</v>
      </c>
      <c r="O24" s="115">
        <f>LN(P20/O20)</f>
        <v>8.9666578977583872E-2</v>
      </c>
    </row>
    <row r="25" spans="1:16" x14ac:dyDescent="0.25">
      <c r="A25" s="8">
        <v>39448</v>
      </c>
      <c r="B25" s="115">
        <v>91.400002000000001</v>
      </c>
      <c r="C25" s="115">
        <v>72.349997999999999</v>
      </c>
      <c r="D25" s="115">
        <v>16.818000999999999</v>
      </c>
      <c r="E25" s="115">
        <v>149.259995</v>
      </c>
      <c r="F25" s="32">
        <f t="array" ref="F25">MMULT(B25:E25,TRANSPOSE($B$1:$E$1))</f>
        <v>79.795380409999993</v>
      </c>
      <c r="G25" s="116">
        <f t="shared" si="0"/>
        <v>6.6475273713493446E-2</v>
      </c>
      <c r="H25" s="115">
        <v>22</v>
      </c>
      <c r="I25" s="116">
        <v>-4.0551377543277693E-2</v>
      </c>
    </row>
    <row r="26" spans="1:16" x14ac:dyDescent="0.25">
      <c r="A26" s="8">
        <v>39479</v>
      </c>
      <c r="B26" s="115">
        <v>96.18</v>
      </c>
      <c r="C26" s="115">
        <v>80.419998000000007</v>
      </c>
      <c r="D26" s="115">
        <v>19.667998999999998</v>
      </c>
      <c r="E26" s="115">
        <v>152.28999300000001</v>
      </c>
      <c r="F26" s="32">
        <f t="array" ref="F26">MMULT(B26:E26,TRANSPOSE($B$1:$E$1))</f>
        <v>85.280079010000023</v>
      </c>
      <c r="G26" s="116">
        <f t="shared" si="0"/>
        <v>-3.508858006112929E-2</v>
      </c>
      <c r="H26" s="115">
        <v>23</v>
      </c>
      <c r="I26" s="116">
        <v>-4.0028912650209261E-2</v>
      </c>
    </row>
    <row r="27" spans="1:16" x14ac:dyDescent="0.25">
      <c r="A27" s="8">
        <v>39508</v>
      </c>
      <c r="B27" s="115">
        <v>90.410004000000001</v>
      </c>
      <c r="C27" s="115">
        <v>81.360000999999997</v>
      </c>
      <c r="D27" s="115">
        <v>17.041</v>
      </c>
      <c r="E27" s="115">
        <v>158.28999300000001</v>
      </c>
      <c r="F27" s="32">
        <f t="array" ref="F27">MMULT(B27:E27,TRANSPOSE($B$1:$E$1))</f>
        <v>82.339612219999992</v>
      </c>
      <c r="G27" s="116">
        <f t="shared" si="0"/>
        <v>1.4088942702642687E-2</v>
      </c>
      <c r="H27" s="115">
        <v>24</v>
      </c>
      <c r="I27" s="116">
        <v>-3.8397951624734764E-2</v>
      </c>
    </row>
    <row r="28" spans="1:16" x14ac:dyDescent="0.25">
      <c r="A28" s="8">
        <v>39539</v>
      </c>
      <c r="B28" s="115">
        <v>86.650002000000001</v>
      </c>
      <c r="C28" s="115">
        <v>92.5</v>
      </c>
      <c r="D28" s="115">
        <v>16.719999000000001</v>
      </c>
      <c r="E28" s="115">
        <v>156.529999</v>
      </c>
      <c r="F28" s="32">
        <f t="array" ref="F28">MMULT(B28:E28,TRANSPOSE($B$1:$E$1))</f>
        <v>83.507900950000007</v>
      </c>
      <c r="G28" s="116">
        <f t="shared" si="0"/>
        <v>4.2027548123703705E-2</v>
      </c>
      <c r="H28" s="115">
        <v>25</v>
      </c>
      <c r="I28" s="116">
        <v>-3.6826778468185141E-2</v>
      </c>
    </row>
    <row r="29" spans="1:16" x14ac:dyDescent="0.25">
      <c r="A29" s="8">
        <v>39569</v>
      </c>
      <c r="B29" s="115">
        <v>87.449996999999996</v>
      </c>
      <c r="C29" s="115">
        <v>103.05999799999999</v>
      </c>
      <c r="D29" s="115">
        <v>16.672999999999998</v>
      </c>
      <c r="E29" s="115">
        <v>156.070007</v>
      </c>
      <c r="F29" s="32">
        <f t="array" ref="F29">MMULT(B29:E29,TRANSPOSE($B$1:$E$1))</f>
        <v>87.09232802999999</v>
      </c>
      <c r="G29" s="116">
        <f t="shared" si="0"/>
        <v>6.110144941030457E-2</v>
      </c>
      <c r="H29" s="115">
        <v>26</v>
      </c>
      <c r="I29" s="116">
        <v>-3.508858006112929E-2</v>
      </c>
    </row>
    <row r="30" spans="1:16" x14ac:dyDescent="0.25">
      <c r="A30" s="8">
        <v>39600</v>
      </c>
      <c r="B30" s="115">
        <v>91.400002000000001</v>
      </c>
      <c r="C30" s="115">
        <v>113.660004</v>
      </c>
      <c r="D30" s="115">
        <v>17.263000000000002</v>
      </c>
      <c r="E30" s="115">
        <v>157.820007</v>
      </c>
      <c r="F30" s="32">
        <f t="array" ref="F30">MMULT(B30:E30,TRANSPOSE($B$1:$E$1))</f>
        <v>92.579732580000012</v>
      </c>
      <c r="G30" s="116">
        <f t="shared" si="0"/>
        <v>-5.3800625144206346E-2</v>
      </c>
      <c r="H30" s="115">
        <v>27</v>
      </c>
      <c r="I30" s="116">
        <v>-3.3159586105889295E-2</v>
      </c>
    </row>
    <row r="31" spans="1:16" x14ac:dyDescent="0.25">
      <c r="A31" s="8">
        <v>39630</v>
      </c>
      <c r="B31" s="115">
        <v>90.080001999999993</v>
      </c>
      <c r="C31" s="115">
        <v>99.989998</v>
      </c>
      <c r="D31" s="115">
        <v>17.530000999999999</v>
      </c>
      <c r="E31" s="115">
        <v>156.529999</v>
      </c>
      <c r="F31" s="32">
        <f t="array" ref="F31">MMULT(B31:E31,TRANSPOSE($B$1:$E$1))</f>
        <v>87.73050056999999</v>
      </c>
      <c r="G31" s="116">
        <f t="shared" si="0"/>
        <v>-9.0242486713230249E-2</v>
      </c>
      <c r="H31" s="115">
        <v>28</v>
      </c>
      <c r="I31" s="116">
        <v>-3.3010787153599681E-2</v>
      </c>
    </row>
    <row r="32" spans="1:16" x14ac:dyDescent="0.25">
      <c r="A32" s="8">
        <v>39661</v>
      </c>
      <c r="B32" s="115">
        <v>81.709998999999996</v>
      </c>
      <c r="C32" s="115">
        <v>92.870002999999997</v>
      </c>
      <c r="D32" s="115">
        <v>13.37</v>
      </c>
      <c r="E32" s="115">
        <v>147.199997</v>
      </c>
      <c r="F32" s="32">
        <f t="array" ref="F32">MMULT(B32:E32,TRANSPOSE($B$1:$E$1))</f>
        <v>80.160200229999987</v>
      </c>
      <c r="G32" s="116">
        <f t="shared" si="0"/>
        <v>-2.3068373841231712E-2</v>
      </c>
      <c r="H32" s="115">
        <v>29</v>
      </c>
      <c r="I32" s="116">
        <v>-3.2634666197805973E-2</v>
      </c>
    </row>
    <row r="33" spans="1:9" x14ac:dyDescent="0.25">
      <c r="A33" s="8">
        <v>39692</v>
      </c>
      <c r="B33" s="115">
        <v>85.07</v>
      </c>
      <c r="C33" s="115">
        <v>82.010002</v>
      </c>
      <c r="D33" s="115">
        <v>11.85</v>
      </c>
      <c r="E33" s="115">
        <v>140.929993</v>
      </c>
      <c r="F33" s="32">
        <f t="array" ref="F33">MMULT(B33:E33,TRANSPOSE($B$1:$E$1))</f>
        <v>78.332200319999998</v>
      </c>
      <c r="G33" s="116">
        <f t="shared" si="0"/>
        <v>-0.23260902033202915</v>
      </c>
      <c r="H33" s="115">
        <v>30</v>
      </c>
      <c r="I33" s="116">
        <v>-3.0872786018166516E-2</v>
      </c>
    </row>
    <row r="34" spans="1:9" x14ac:dyDescent="0.25">
      <c r="A34" s="8">
        <v>39722</v>
      </c>
      <c r="B34" s="115">
        <v>71.339995999999999</v>
      </c>
      <c r="C34" s="115">
        <v>55.59</v>
      </c>
      <c r="D34" s="115">
        <v>9.58</v>
      </c>
      <c r="E34" s="115">
        <v>127.69000200000001</v>
      </c>
      <c r="F34" s="32">
        <f t="array" ref="F34">MMULT(B34:E34,TRANSPOSE($B$1:$E$1))</f>
        <v>62.075397880000004</v>
      </c>
      <c r="G34" s="116">
        <f t="shared" si="0"/>
        <v>1.5057947142276857E-2</v>
      </c>
      <c r="H34" s="115">
        <v>31</v>
      </c>
      <c r="I34" s="116">
        <v>-2.9319046194078963E-2</v>
      </c>
    </row>
    <row r="35" spans="1:9" x14ac:dyDescent="0.25">
      <c r="A35" s="8">
        <v>39753</v>
      </c>
      <c r="B35" s="115">
        <v>80.309997999999993</v>
      </c>
      <c r="C35" s="115">
        <v>42.09</v>
      </c>
      <c r="D35" s="115">
        <v>10.23</v>
      </c>
      <c r="E35" s="115">
        <v>127.360001</v>
      </c>
      <c r="F35" s="32">
        <f t="array" ref="F35">MMULT(B35:E35,TRANSPOSE($B$1:$E$1))</f>
        <v>63.01719894</v>
      </c>
      <c r="G35" s="116">
        <f t="shared" si="0"/>
        <v>2.082974922472549E-2</v>
      </c>
      <c r="H35" s="115">
        <v>32</v>
      </c>
      <c r="I35" s="116">
        <v>-2.9126621184385117E-2</v>
      </c>
    </row>
    <row r="36" spans="1:9" x14ac:dyDescent="0.25">
      <c r="A36" s="8">
        <v>39783</v>
      </c>
      <c r="B36" s="115">
        <v>86.519997000000004</v>
      </c>
      <c r="C36" s="115">
        <v>33.099997999999999</v>
      </c>
      <c r="D36" s="115">
        <v>11.2</v>
      </c>
      <c r="E36" s="115">
        <v>139.88999899999999</v>
      </c>
      <c r="F36" s="32">
        <f t="array" ref="F36">MMULT(B36:E36,TRANSPOSE($B$1:$E$1))</f>
        <v>64.343597709999997</v>
      </c>
      <c r="G36" s="116">
        <f t="shared" si="0"/>
        <v>1.7704278593473961E-2</v>
      </c>
      <c r="H36" s="115">
        <v>33</v>
      </c>
      <c r="I36" s="116">
        <v>-2.9100882770762535E-2</v>
      </c>
    </row>
    <row r="37" spans="1:9" x14ac:dyDescent="0.25">
      <c r="A37" s="8">
        <v>39814</v>
      </c>
      <c r="B37" s="115">
        <v>91.309997999999993</v>
      </c>
      <c r="C37" s="115">
        <v>29.219999000000001</v>
      </c>
      <c r="D37" s="115">
        <v>12.52</v>
      </c>
      <c r="E37" s="115">
        <v>128.229996</v>
      </c>
      <c r="F37" s="32">
        <f t="array" ref="F37">MMULT(B37:E37,TRANSPOSE($B$1:$E$1))</f>
        <v>65.492898440000005</v>
      </c>
      <c r="G37" s="116">
        <f t="shared" si="0"/>
        <v>8.7604294089039972E-4</v>
      </c>
      <c r="H37" s="115">
        <v>34</v>
      </c>
      <c r="I37" s="116">
        <v>-2.8801307188175994E-2</v>
      </c>
    </row>
    <row r="38" spans="1:9" x14ac:dyDescent="0.25">
      <c r="A38" s="8">
        <v>39845</v>
      </c>
      <c r="B38" s="115">
        <v>92.629997000000003</v>
      </c>
      <c r="C38" s="115">
        <v>27.049999</v>
      </c>
      <c r="D38" s="115">
        <v>12.88</v>
      </c>
      <c r="E38" s="115">
        <v>126.800003</v>
      </c>
      <c r="F38" s="32">
        <f t="array" ref="F38">MMULT(B38:E38,TRANSPOSE($B$1:$E$1))</f>
        <v>65.550298170000005</v>
      </c>
      <c r="G38" s="116">
        <f t="shared" si="0"/>
        <v>-7.0360932055061566E-3</v>
      </c>
      <c r="H38" s="115">
        <v>35</v>
      </c>
      <c r="I38" s="116">
        <v>-2.8000294112484496E-2</v>
      </c>
    </row>
    <row r="39" spans="1:9" x14ac:dyDescent="0.25">
      <c r="A39" s="8">
        <v>39873</v>
      </c>
      <c r="B39" s="115">
        <v>90.279999000000004</v>
      </c>
      <c r="C39" s="115">
        <v>29.049999</v>
      </c>
      <c r="D39" s="115">
        <v>12.79</v>
      </c>
      <c r="E39" s="115">
        <v>132.86999499999999</v>
      </c>
      <c r="F39" s="32">
        <f t="array" ref="F39">MMULT(B39:E39,TRANSPOSE($B$1:$E$1))</f>
        <v>65.090698950000004</v>
      </c>
      <c r="G39" s="116">
        <f t="shared" si="0"/>
        <v>-2.9100882770762535E-2</v>
      </c>
      <c r="H39" s="115">
        <v>36</v>
      </c>
      <c r="I39" s="116">
        <v>-2.7621507059389379E-2</v>
      </c>
    </row>
    <row r="40" spans="1:9" x14ac:dyDescent="0.25">
      <c r="A40" s="8">
        <v>39904</v>
      </c>
      <c r="B40" s="115">
        <v>87.269997000000004</v>
      </c>
      <c r="C40" s="115">
        <v>28.629999000000002</v>
      </c>
      <c r="D40" s="115">
        <v>12.21</v>
      </c>
      <c r="E40" s="115">
        <v>132.33000200000001</v>
      </c>
      <c r="F40" s="32">
        <f t="array" ref="F40">MMULT(B40:E40,TRANSPOSE($B$1:$E$1))</f>
        <v>63.223798130000006</v>
      </c>
      <c r="G40" s="116">
        <f t="shared" si="0"/>
        <v>0.11862801782096348</v>
      </c>
      <c r="H40" s="115">
        <v>37</v>
      </c>
      <c r="I40" s="116">
        <v>-2.7451580333554961E-2</v>
      </c>
    </row>
    <row r="41" spans="1:9" x14ac:dyDescent="0.25">
      <c r="A41" s="8">
        <v>39934</v>
      </c>
      <c r="B41" s="115">
        <v>96.199996999999996</v>
      </c>
      <c r="C41" s="115">
        <v>36.400002000000001</v>
      </c>
      <c r="D41" s="115">
        <v>15.47</v>
      </c>
      <c r="E41" s="115">
        <v>141.38000500000001</v>
      </c>
      <c r="F41" s="32">
        <f t="array" ref="F41">MMULT(B41:E41,TRANSPOSE($B$1:$E$1))</f>
        <v>71.186899150000002</v>
      </c>
      <c r="G41" s="116">
        <f t="shared" si="0"/>
        <v>-3.6826778468185141E-2</v>
      </c>
      <c r="H41" s="115">
        <v>38</v>
      </c>
      <c r="I41" s="116">
        <v>-2.6984413402132462E-2</v>
      </c>
    </row>
    <row r="42" spans="1:9" x14ac:dyDescent="0.25">
      <c r="A42" s="8">
        <v>39965</v>
      </c>
      <c r="B42" s="115">
        <v>91.18</v>
      </c>
      <c r="C42" s="115">
        <v>37.93</v>
      </c>
      <c r="D42" s="115">
        <v>13.38</v>
      </c>
      <c r="E42" s="115">
        <v>140.33000200000001</v>
      </c>
      <c r="F42" s="32">
        <f t="array" ref="F42">MMULT(B42:E42,TRANSPOSE($B$1:$E$1))</f>
        <v>68.613000080000006</v>
      </c>
      <c r="G42" s="116">
        <f t="shared" si="0"/>
        <v>1.4157526289025779E-2</v>
      </c>
      <c r="H42" s="115">
        <v>39</v>
      </c>
      <c r="I42" s="116">
        <v>-2.5808370315670286E-2</v>
      </c>
    </row>
    <row r="43" spans="1:9" x14ac:dyDescent="0.25">
      <c r="A43" s="8">
        <v>39995</v>
      </c>
      <c r="B43" s="115">
        <v>93.349997999999999</v>
      </c>
      <c r="C43" s="115">
        <v>36.810001</v>
      </c>
      <c r="D43" s="115">
        <v>13.7</v>
      </c>
      <c r="E43" s="115">
        <v>142.470001</v>
      </c>
      <c r="F43" s="32">
        <f t="array" ref="F43">MMULT(B43:E43,TRANSPOSE($B$1:$E$1))</f>
        <v>69.591299239999998</v>
      </c>
      <c r="G43" s="116">
        <f t="shared" si="0"/>
        <v>-9.5601767415183275E-4</v>
      </c>
      <c r="H43" s="115">
        <v>40</v>
      </c>
      <c r="I43" s="116">
        <v>-2.5152845227226661E-2</v>
      </c>
    </row>
    <row r="44" spans="1:9" x14ac:dyDescent="0.25">
      <c r="A44" s="8">
        <v>40026</v>
      </c>
      <c r="B44" s="115">
        <v>93.400002000000001</v>
      </c>
      <c r="C44" s="115">
        <v>36.049999</v>
      </c>
      <c r="D44" s="115">
        <v>14.62</v>
      </c>
      <c r="E44" s="115">
        <v>143.28999300000001</v>
      </c>
      <c r="F44" s="32">
        <f t="array" ref="F44">MMULT(B44:E44,TRANSPOSE($B$1:$E$1))</f>
        <v>69.524800519999999</v>
      </c>
      <c r="G44" s="116">
        <f t="shared" si="0"/>
        <v>4.7068951862623817E-2</v>
      </c>
      <c r="H44" s="115">
        <v>41</v>
      </c>
      <c r="I44" s="116">
        <v>-2.3805199398088214E-2</v>
      </c>
    </row>
    <row r="45" spans="1:9" x14ac:dyDescent="0.25">
      <c r="A45" s="8">
        <v>40057</v>
      </c>
      <c r="B45" s="115">
        <v>98.849997999999999</v>
      </c>
      <c r="C45" s="115">
        <v>36.189999</v>
      </c>
      <c r="D45" s="115">
        <v>16.379999000000002</v>
      </c>
      <c r="E45" s="115">
        <v>146.229996</v>
      </c>
      <c r="F45" s="32">
        <f t="array" ref="F45">MMULT(B45:E45,TRANSPOSE($B$1:$E$1))</f>
        <v>72.875498329999999</v>
      </c>
      <c r="G45" s="116">
        <f t="shared" si="0"/>
        <v>3.9820626002326463E-2</v>
      </c>
      <c r="H45" s="115">
        <v>42</v>
      </c>
      <c r="I45" s="116">
        <v>-2.3548074424793352E-2</v>
      </c>
    </row>
    <row r="46" spans="1:9" x14ac:dyDescent="0.25">
      <c r="A46" s="8">
        <v>40087</v>
      </c>
      <c r="B46" s="115">
        <v>102.529999</v>
      </c>
      <c r="C46" s="115">
        <v>39.32</v>
      </c>
      <c r="D46" s="115">
        <v>16.07</v>
      </c>
      <c r="E46" s="115">
        <v>147.020004</v>
      </c>
      <c r="F46" s="32">
        <f t="array" ref="F46">MMULT(B46:E46,TRANSPOSE($B$1:$E$1))</f>
        <v>75.835999610000016</v>
      </c>
      <c r="G46" s="116">
        <f t="shared" si="0"/>
        <v>9.4359116542765881E-2</v>
      </c>
      <c r="H46" s="115">
        <v>43</v>
      </c>
      <c r="I46" s="116">
        <v>-2.3068373841231712E-2</v>
      </c>
    </row>
    <row r="47" spans="1:9" x14ac:dyDescent="0.25">
      <c r="A47" s="8">
        <v>40118</v>
      </c>
      <c r="B47" s="115">
        <v>115.639999</v>
      </c>
      <c r="C47" s="115">
        <v>39.150002000000001</v>
      </c>
      <c r="D47" s="115">
        <v>18.149999999999999</v>
      </c>
      <c r="E47" s="115">
        <v>149.91999799999999</v>
      </c>
      <c r="F47" s="32">
        <f t="array" ref="F47">MMULT(B47:E47,TRANSPOSE($B$1:$E$1))</f>
        <v>83.340299970000004</v>
      </c>
      <c r="G47" s="116">
        <f t="shared" si="0"/>
        <v>-6.1870082072455479E-2</v>
      </c>
      <c r="H47" s="115">
        <v>44</v>
      </c>
      <c r="I47" s="116">
        <v>-2.2881621033314658E-2</v>
      </c>
    </row>
    <row r="48" spans="1:9" x14ac:dyDescent="0.25">
      <c r="A48" s="8">
        <v>40148</v>
      </c>
      <c r="B48" s="115">
        <v>107.30999799999999</v>
      </c>
      <c r="C48" s="115">
        <v>39.279998999999997</v>
      </c>
      <c r="D48" s="115">
        <v>16.540001</v>
      </c>
      <c r="E48" s="115">
        <v>142.91000399999999</v>
      </c>
      <c r="F48" s="32">
        <f t="array" ref="F48">MMULT(B48:E48,TRANSPOSE($B$1:$E$1))</f>
        <v>78.340298869999998</v>
      </c>
      <c r="G48" s="116">
        <f t="shared" si="0"/>
        <v>-2.6984413402132462E-2</v>
      </c>
      <c r="H48" s="115">
        <v>45</v>
      </c>
      <c r="I48" s="116">
        <v>-2.1151453376694954E-2</v>
      </c>
    </row>
    <row r="49" spans="1:9" x14ac:dyDescent="0.25">
      <c r="A49" s="8">
        <v>40179</v>
      </c>
      <c r="B49" s="115">
        <v>105.959999</v>
      </c>
      <c r="C49" s="115">
        <v>35.639999000000003</v>
      </c>
      <c r="D49" s="115">
        <v>15.9</v>
      </c>
      <c r="E49" s="115">
        <v>138.38999899999999</v>
      </c>
      <c r="F49" s="32">
        <f t="array" ref="F49">MMULT(B49:E49,TRANSPOSE($B$1:$E$1))</f>
        <v>76.254599110000001</v>
      </c>
      <c r="G49" s="116">
        <f t="shared" si="0"/>
        <v>3.5802943351691909E-2</v>
      </c>
      <c r="H49" s="115">
        <v>46</v>
      </c>
      <c r="I49" s="116">
        <v>-2.1078394854177587E-2</v>
      </c>
    </row>
    <row r="50" spans="1:9" x14ac:dyDescent="0.25">
      <c r="A50" s="8">
        <v>40210</v>
      </c>
      <c r="B50" s="115">
        <v>109.43</v>
      </c>
      <c r="C50" s="115">
        <v>38.82</v>
      </c>
      <c r="D50" s="115">
        <v>16.07</v>
      </c>
      <c r="E50" s="115">
        <v>135.85000600000001</v>
      </c>
      <c r="F50" s="32">
        <f t="array" ref="F50">MMULT(B50:E50,TRANSPOSE($B$1:$E$1))</f>
        <v>79.034200240000018</v>
      </c>
      <c r="G50" s="116">
        <f t="shared" si="0"/>
        <v>3.156910473651645E-3</v>
      </c>
      <c r="H50" s="115">
        <v>47</v>
      </c>
      <c r="I50" s="116">
        <v>-2.049288969319259E-2</v>
      </c>
    </row>
    <row r="51" spans="1:9" x14ac:dyDescent="0.25">
      <c r="A51" s="8">
        <v>40238</v>
      </c>
      <c r="B51" s="115">
        <v>108.949997</v>
      </c>
      <c r="C51" s="115">
        <v>40.290000999999997</v>
      </c>
      <c r="D51" s="115">
        <v>17.139999</v>
      </c>
      <c r="E51" s="115">
        <v>134.729996</v>
      </c>
      <c r="F51" s="32">
        <f t="array" ref="F51">MMULT(B51:E51,TRANSPOSE($B$1:$E$1))</f>
        <v>79.284098380000003</v>
      </c>
      <c r="G51" s="116">
        <f t="shared" si="0"/>
        <v>4.780585216641365E-2</v>
      </c>
      <c r="H51" s="115">
        <v>48</v>
      </c>
      <c r="I51" s="116">
        <v>-1.9742433428035694E-2</v>
      </c>
    </row>
    <row r="52" spans="1:9" x14ac:dyDescent="0.25">
      <c r="A52" s="8">
        <v>40269</v>
      </c>
      <c r="B52" s="115">
        <v>115.360001</v>
      </c>
      <c r="C52" s="115">
        <v>41.330002</v>
      </c>
      <c r="D52" s="115">
        <v>18.260000000000002</v>
      </c>
      <c r="E52" s="115">
        <v>132.770004</v>
      </c>
      <c r="F52" s="32">
        <f t="array" ref="F52">MMULT(B52:E52,TRANSPOSE($B$1:$E$1))</f>
        <v>83.166401309999998</v>
      </c>
      <c r="G52" s="116">
        <f t="shared" si="0"/>
        <v>-8.3591447796634404E-3</v>
      </c>
      <c r="H52" s="115">
        <v>49</v>
      </c>
      <c r="I52" s="116">
        <v>-1.7491259937996596E-2</v>
      </c>
    </row>
    <row r="53" spans="1:9" x14ac:dyDescent="0.25">
      <c r="A53" s="8">
        <v>40299</v>
      </c>
      <c r="B53" s="115">
        <v>118.879997</v>
      </c>
      <c r="C53" s="115">
        <v>34.040000999999997</v>
      </c>
      <c r="D53" s="115">
        <v>18.030000999999999</v>
      </c>
      <c r="E53" s="115">
        <v>122.370003</v>
      </c>
      <c r="F53" s="32">
        <f t="array" ref="F53">MMULT(B53:E53,TRANSPOSE($B$1:$E$1))</f>
        <v>82.474098880000014</v>
      </c>
      <c r="G53" s="116">
        <f t="shared" si="0"/>
        <v>1.8212258988712891E-2</v>
      </c>
      <c r="H53" s="115">
        <v>50</v>
      </c>
      <c r="I53" s="116">
        <v>-1.7487723512658624E-2</v>
      </c>
    </row>
    <row r="54" spans="1:9" x14ac:dyDescent="0.25">
      <c r="A54" s="8">
        <v>40330</v>
      </c>
      <c r="B54" s="115">
        <v>121.68</v>
      </c>
      <c r="C54" s="115">
        <v>33.959999000000003</v>
      </c>
      <c r="D54" s="115">
        <v>18.209999</v>
      </c>
      <c r="E54" s="115">
        <v>121.870003</v>
      </c>
      <c r="F54" s="32">
        <f t="array" ref="F54">MMULT(B54:E54,TRANSPOSE($B$1:$E$1))</f>
        <v>83.989899710000017</v>
      </c>
      <c r="G54" s="116">
        <f t="shared" si="0"/>
        <v>-3.3159586105889295E-2</v>
      </c>
      <c r="H54" s="115">
        <v>51</v>
      </c>
      <c r="I54" s="116">
        <v>-1.6538534594757157E-2</v>
      </c>
    </row>
    <row r="55" spans="1:9" x14ac:dyDescent="0.25">
      <c r="A55" s="8">
        <v>40360</v>
      </c>
      <c r="B55" s="115">
        <v>115.489998</v>
      </c>
      <c r="C55" s="115">
        <v>35.340000000000003</v>
      </c>
      <c r="D55" s="115">
        <v>17.579999999999998</v>
      </c>
      <c r="E55" s="115">
        <v>129.88000500000001</v>
      </c>
      <c r="F55" s="32">
        <f t="array" ref="F55">MMULT(B55:E55,TRANSPOSE($B$1:$E$1))</f>
        <v>81.250499100000013</v>
      </c>
      <c r="G55" s="116">
        <f t="shared" si="0"/>
        <v>3.1519966985523964E-2</v>
      </c>
      <c r="H55" s="115">
        <v>52</v>
      </c>
      <c r="I55" s="116">
        <v>-1.5116997848897062E-2</v>
      </c>
    </row>
    <row r="56" spans="1:9" x14ac:dyDescent="0.25">
      <c r="A56" s="8">
        <v>40391</v>
      </c>
      <c r="B56" s="115">
        <v>122.08000199999999</v>
      </c>
      <c r="C56" s="115">
        <v>31.92</v>
      </c>
      <c r="D56" s="115">
        <v>18.93</v>
      </c>
      <c r="E56" s="115">
        <v>126.25</v>
      </c>
      <c r="F56" s="32">
        <f t="array" ref="F56">MMULT(B56:E56,TRANSPOSE($B$1:$E$1))</f>
        <v>83.852301099999991</v>
      </c>
      <c r="G56" s="116">
        <f t="shared" si="0"/>
        <v>5.4837900947127073E-2</v>
      </c>
      <c r="H56" s="115">
        <v>53</v>
      </c>
      <c r="I56" s="116">
        <v>-1.4207404013853814E-2</v>
      </c>
    </row>
    <row r="57" spans="1:9" x14ac:dyDescent="0.25">
      <c r="A57" s="8">
        <v>40422</v>
      </c>
      <c r="B57" s="115">
        <v>127.910004</v>
      </c>
      <c r="C57" s="115">
        <v>34.840000000000003</v>
      </c>
      <c r="D57" s="115">
        <v>21.309999000000001</v>
      </c>
      <c r="E57" s="115">
        <v>135.80999800000001</v>
      </c>
      <c r="F57" s="32">
        <f t="array" ref="F57">MMULT(B57:E57,TRANSPOSE($B$1:$E$1))</f>
        <v>88.579002009999996</v>
      </c>
      <c r="G57" s="116">
        <f t="shared" si="0"/>
        <v>3.4608972824095786E-2</v>
      </c>
      <c r="H57" s="115">
        <v>54</v>
      </c>
      <c r="I57" s="116">
        <v>-1.3330965742351713E-2</v>
      </c>
    </row>
    <row r="58" spans="1:9" x14ac:dyDescent="0.25">
      <c r="A58" s="8">
        <v>40452</v>
      </c>
      <c r="B58" s="115">
        <v>132.61999499999999</v>
      </c>
      <c r="C58" s="115">
        <v>35.169998</v>
      </c>
      <c r="D58" s="115">
        <v>24.17</v>
      </c>
      <c r="E58" s="115">
        <v>138.69000199999999</v>
      </c>
      <c r="F58" s="32">
        <f t="array" ref="F58">MMULT(B58:E58,TRANSPOSE($B$1:$E$1))</f>
        <v>91.698296729999981</v>
      </c>
      <c r="G58" s="116">
        <f t="shared" si="0"/>
        <v>1.9280069611281786E-2</v>
      </c>
      <c r="H58" s="115">
        <v>55</v>
      </c>
      <c r="I58" s="116">
        <v>-1.2564432111845198E-2</v>
      </c>
    </row>
    <row r="59" spans="1:9" x14ac:dyDescent="0.25">
      <c r="A59" s="8">
        <v>40483</v>
      </c>
      <c r="B59" s="115">
        <v>135.41999799999999</v>
      </c>
      <c r="C59" s="115">
        <v>36.040000999999997</v>
      </c>
      <c r="D59" s="115">
        <v>27.440000999999999</v>
      </c>
      <c r="E59" s="115">
        <v>129.300003</v>
      </c>
      <c r="F59" s="32">
        <f t="array" ref="F59">MMULT(B59:E59,TRANSPOSE($B$1:$E$1))</f>
        <v>93.483399429999992</v>
      </c>
      <c r="G59" s="116">
        <f t="shared" si="0"/>
        <v>3.320265526534124E-2</v>
      </c>
      <c r="H59" s="115">
        <v>56</v>
      </c>
      <c r="I59" s="116">
        <v>-1.1467441650739228E-2</v>
      </c>
    </row>
    <row r="60" spans="1:9" x14ac:dyDescent="0.25">
      <c r="A60" s="8">
        <v>40513</v>
      </c>
      <c r="B60" s="115">
        <v>138.720001</v>
      </c>
      <c r="C60" s="115">
        <v>39</v>
      </c>
      <c r="D60" s="115">
        <v>30.18</v>
      </c>
      <c r="E60" s="115">
        <v>133.08999600000001</v>
      </c>
      <c r="F60" s="32">
        <f t="array" ref="F60">MMULT(B60:E60,TRANSPOSE($B$1:$E$1))</f>
        <v>96.639400390000006</v>
      </c>
      <c r="G60" s="116">
        <f t="shared" si="0"/>
        <v>-5.4870558787107789E-2</v>
      </c>
      <c r="H60" s="115">
        <v>57</v>
      </c>
      <c r="I60" s="116">
        <v>-1.1400595537445456E-2</v>
      </c>
    </row>
    <row r="61" spans="1:9" x14ac:dyDescent="0.25">
      <c r="A61" s="8">
        <v>40544</v>
      </c>
      <c r="B61" s="115">
        <v>129.86999499999999</v>
      </c>
      <c r="C61" s="115">
        <v>38.610000999999997</v>
      </c>
      <c r="D61" s="115">
        <v>27.389999</v>
      </c>
      <c r="E61" s="115">
        <v>136.38000500000001</v>
      </c>
      <c r="F61" s="32">
        <f t="array" ref="F61">MMULT(B61:E61,TRANSPOSE($B$1:$E$1))</f>
        <v>91.479597640000009</v>
      </c>
      <c r="G61" s="116">
        <f t="shared" si="0"/>
        <v>5.4559056977127138E-2</v>
      </c>
      <c r="H61" s="115">
        <v>58</v>
      </c>
      <c r="I61" s="116">
        <v>-9.5785848016799735E-3</v>
      </c>
    </row>
    <row r="62" spans="1:9" x14ac:dyDescent="0.25">
      <c r="A62" s="8">
        <v>40575</v>
      </c>
      <c r="B62" s="115">
        <v>137.66000399999999</v>
      </c>
      <c r="C62" s="115">
        <v>39.189999</v>
      </c>
      <c r="D62" s="115">
        <v>33.110000999999997</v>
      </c>
      <c r="E62" s="115">
        <v>137.429993</v>
      </c>
      <c r="F62" s="32">
        <f t="array" ref="F62">MMULT(B62:E62,TRANSPOSE($B$1:$E$1))</f>
        <v>96.609301729999999</v>
      </c>
      <c r="G62" s="116">
        <f t="shared" si="0"/>
        <v>2.8417729087167515E-2</v>
      </c>
      <c r="H62" s="115">
        <v>59</v>
      </c>
      <c r="I62" s="116">
        <v>-8.8905071384921125E-3</v>
      </c>
    </row>
    <row r="63" spans="1:9" x14ac:dyDescent="0.25">
      <c r="A63" s="8">
        <v>40603</v>
      </c>
      <c r="B63" s="115">
        <v>139.86000100000001</v>
      </c>
      <c r="C63" s="115">
        <v>42.599997999999999</v>
      </c>
      <c r="D63" s="115">
        <v>36.770000000000003</v>
      </c>
      <c r="E63" s="115">
        <v>141.16000399999999</v>
      </c>
      <c r="F63" s="32">
        <f t="array" ref="F63">MMULT(B63:E63,TRANSPOSE($B$1:$E$1))</f>
        <v>99.394100110000011</v>
      </c>
      <c r="G63" s="116">
        <f t="shared" si="0"/>
        <v>8.6798961844682443E-2</v>
      </c>
      <c r="H63" s="115">
        <v>60</v>
      </c>
      <c r="I63" s="116">
        <v>-8.3591447796634404E-3</v>
      </c>
    </row>
    <row r="64" spans="1:9" x14ac:dyDescent="0.25">
      <c r="A64" s="8">
        <v>40634</v>
      </c>
      <c r="B64" s="115">
        <v>152.36999499999999</v>
      </c>
      <c r="C64" s="115">
        <v>45.150002000000001</v>
      </c>
      <c r="D64" s="115">
        <v>46.880001</v>
      </c>
      <c r="E64" s="115">
        <v>147.53999300000001</v>
      </c>
      <c r="F64" s="32">
        <f t="array" ref="F64">MMULT(B64:E64,TRANSPOSE($B$1:$E$1))</f>
        <v>108.40689768000001</v>
      </c>
      <c r="G64" s="116">
        <f t="shared" si="0"/>
        <v>-3.8397951624734764E-2</v>
      </c>
      <c r="H64" s="115">
        <v>61</v>
      </c>
      <c r="I64" s="116">
        <v>-7.0360932055061566E-3</v>
      </c>
    </row>
    <row r="65" spans="1:9" x14ac:dyDescent="0.25">
      <c r="A65" s="8">
        <v>40664</v>
      </c>
      <c r="B65" s="115">
        <v>149.63999899999999</v>
      </c>
      <c r="C65" s="115">
        <v>40.5</v>
      </c>
      <c r="D65" s="115">
        <v>37.599997999999999</v>
      </c>
      <c r="E65" s="115">
        <v>143.38000500000001</v>
      </c>
      <c r="F65" s="32">
        <f t="array" ref="F65">MMULT(B65:E65,TRANSPOSE($B$1:$E$1))</f>
        <v>104.32319943</v>
      </c>
      <c r="G65" s="116">
        <f t="shared" si="0"/>
        <v>-3.2634666197805973E-2</v>
      </c>
      <c r="H65" s="115">
        <v>62</v>
      </c>
      <c r="I65" s="116">
        <v>-6.8403192145479073E-3</v>
      </c>
    </row>
    <row r="66" spans="1:9" x14ac:dyDescent="0.25">
      <c r="A66" s="8">
        <v>40695</v>
      </c>
      <c r="B66" s="115">
        <v>146</v>
      </c>
      <c r="C66" s="115">
        <v>37.240001999999997</v>
      </c>
      <c r="D66" s="115">
        <v>33.840000000000003</v>
      </c>
      <c r="E66" s="115">
        <v>144.479996</v>
      </c>
      <c r="F66" s="32">
        <f t="array" ref="F66">MMULT(B66:E66,TRANSPOSE($B$1:$E$1))</f>
        <v>100.97360044000003</v>
      </c>
      <c r="G66" s="116">
        <f t="shared" si="0"/>
        <v>6.9903801907246002E-2</v>
      </c>
      <c r="H66" s="115">
        <v>63</v>
      </c>
      <c r="I66" s="116">
        <v>-5.4385897696151934E-3</v>
      </c>
    </row>
    <row r="67" spans="1:9" x14ac:dyDescent="0.25">
      <c r="A67" s="8">
        <v>40725</v>
      </c>
      <c r="B67" s="115">
        <v>158.28999300000001</v>
      </c>
      <c r="C67" s="115">
        <v>37.419998</v>
      </c>
      <c r="D67" s="115">
        <v>38.849997999999999</v>
      </c>
      <c r="E67" s="115">
        <v>143.13999899999999</v>
      </c>
      <c r="F67" s="32">
        <f t="array" ref="F67">MMULT(B67:E67,TRANSPOSE($B$1:$E$1))</f>
        <v>108.28459529</v>
      </c>
      <c r="G67" s="116">
        <f t="shared" si="0"/>
        <v>8.8235144147456354E-2</v>
      </c>
      <c r="H67" s="115">
        <v>64</v>
      </c>
      <c r="I67" s="116">
        <v>-1.8924218782064288E-3</v>
      </c>
    </row>
    <row r="68" spans="1:9" x14ac:dyDescent="0.25">
      <c r="A68" s="8">
        <v>40756</v>
      </c>
      <c r="B68" s="115">
        <v>177.720001</v>
      </c>
      <c r="C68" s="115">
        <v>34.509998000000003</v>
      </c>
      <c r="D68" s="115">
        <v>40.450001</v>
      </c>
      <c r="E68" s="115">
        <v>143.11999499999999</v>
      </c>
      <c r="F68" s="32">
        <f t="array" ref="F68">MMULT(B68:E68,TRANSPOSE($B$1:$E$1))</f>
        <v>118.27329986000001</v>
      </c>
      <c r="G68" s="116">
        <f t="shared" si="0"/>
        <v>-0.12286502175842541</v>
      </c>
      <c r="H68" s="115">
        <v>65</v>
      </c>
      <c r="I68" s="116">
        <v>-1.6157179512401247E-3</v>
      </c>
    </row>
    <row r="69" spans="1:9" x14ac:dyDescent="0.25">
      <c r="A69" s="8">
        <v>40787</v>
      </c>
      <c r="B69" s="115">
        <v>158.05999800000001</v>
      </c>
      <c r="C69" s="115">
        <v>30.49</v>
      </c>
      <c r="D69" s="115">
        <v>28.91</v>
      </c>
      <c r="E69" s="115">
        <v>133.470001</v>
      </c>
      <c r="F69" s="32">
        <f t="array" ref="F69">MMULT(B69:E69,TRANSPOSE($B$1:$E$1))</f>
        <v>104.59889894000001</v>
      </c>
      <c r="G69" s="116">
        <f t="shared" ref="G69:G132" si="5">LN(F70/F69)</f>
        <v>6.7938952231825778E-2</v>
      </c>
      <c r="H69" s="115">
        <v>66</v>
      </c>
      <c r="I69" s="116">
        <v>-1.2859242186608472E-3</v>
      </c>
    </row>
    <row r="70" spans="1:9" x14ac:dyDescent="0.25">
      <c r="A70" s="8">
        <v>40817</v>
      </c>
      <c r="B70" s="115">
        <v>167.33999600000001</v>
      </c>
      <c r="C70" s="115">
        <v>35.740001999999997</v>
      </c>
      <c r="D70" s="115">
        <v>33.439999</v>
      </c>
      <c r="E70" s="115">
        <v>137.86999499999999</v>
      </c>
      <c r="F70" s="32">
        <f t="array" ref="F70">MMULT(B70:E70,TRANSPOSE($B$1:$E$1))</f>
        <v>111.95219809000001</v>
      </c>
      <c r="G70" s="116">
        <f t="shared" si="5"/>
        <v>1.8823619926215038E-2</v>
      </c>
      <c r="H70" s="115">
        <v>67</v>
      </c>
      <c r="I70" s="116">
        <v>-1.2444206354864575E-3</v>
      </c>
    </row>
    <row r="71" spans="1:9" x14ac:dyDescent="0.25">
      <c r="A71" s="8">
        <v>40848</v>
      </c>
      <c r="B71" s="115">
        <v>170.13000500000001</v>
      </c>
      <c r="C71" s="115">
        <v>38.779998999999997</v>
      </c>
      <c r="D71" s="115">
        <v>32</v>
      </c>
      <c r="E71" s="115">
        <v>133.85000600000001</v>
      </c>
      <c r="F71" s="32">
        <f t="array" ref="F71">MMULT(B71:E71,TRANSPOSE($B$1:$E$1))</f>
        <v>114.07950269000001</v>
      </c>
      <c r="G71" s="116">
        <f t="shared" si="5"/>
        <v>-0.10073362584328717</v>
      </c>
      <c r="H71" s="115">
        <v>68</v>
      </c>
      <c r="I71" s="116">
        <v>-9.5601767415183275E-4</v>
      </c>
    </row>
    <row r="72" spans="1:9" x14ac:dyDescent="0.25">
      <c r="A72" s="8">
        <v>40878</v>
      </c>
      <c r="B72" s="115">
        <v>151.990005</v>
      </c>
      <c r="C72" s="115">
        <v>38.110000999999997</v>
      </c>
      <c r="D72" s="115">
        <v>26.940000999999999</v>
      </c>
      <c r="E72" s="115">
        <v>128.91999799999999</v>
      </c>
      <c r="F72" s="32">
        <f t="array" ref="F72">MMULT(B72:E72,TRANSPOSE($B$1:$E$1))</f>
        <v>103.14770308</v>
      </c>
      <c r="G72" s="116">
        <f t="shared" si="5"/>
        <v>9.3242387402606888E-2</v>
      </c>
      <c r="H72" s="115">
        <v>69</v>
      </c>
      <c r="I72" s="116">
        <v>-5.4164970551201031E-4</v>
      </c>
    </row>
    <row r="73" spans="1:9" x14ac:dyDescent="0.25">
      <c r="A73" s="8">
        <v>40909</v>
      </c>
      <c r="B73" s="115">
        <v>169.30999800000001</v>
      </c>
      <c r="C73" s="115">
        <v>37.82</v>
      </c>
      <c r="D73" s="115">
        <v>32.279998999999997</v>
      </c>
      <c r="E73" s="115">
        <v>130.270004</v>
      </c>
      <c r="F73" s="32">
        <f t="array" ref="F73">MMULT(B73:E73,TRANSPOSE($B$1:$E$1))</f>
        <v>113.22809895000002</v>
      </c>
      <c r="G73" s="116">
        <f t="shared" si="5"/>
        <v>-1.4207404013853814E-2</v>
      </c>
      <c r="H73" s="115">
        <v>70</v>
      </c>
      <c r="I73" s="116">
        <v>-3.5229284142343633E-4</v>
      </c>
    </row>
    <row r="74" spans="1:9" x14ac:dyDescent="0.25">
      <c r="A74" s="8">
        <v>40940</v>
      </c>
      <c r="B74" s="115">
        <v>164.28999300000001</v>
      </c>
      <c r="C74" s="115">
        <v>40.919998</v>
      </c>
      <c r="D74" s="115">
        <v>33.549999</v>
      </c>
      <c r="E74" s="115">
        <v>132.61999499999999</v>
      </c>
      <c r="F74" s="32">
        <f t="array" ref="F74">MMULT(B74:E74,TRANSPOSE($B$1:$E$1))</f>
        <v>111.63079524000001</v>
      </c>
      <c r="G74" s="116">
        <f t="shared" si="5"/>
        <v>-1.7487723512658624E-2</v>
      </c>
      <c r="H74" s="115">
        <v>71</v>
      </c>
      <c r="I74" s="116">
        <v>8.7604294089039972E-4</v>
      </c>
    </row>
    <row r="75" spans="1:9" x14ac:dyDescent="0.25">
      <c r="A75" s="8">
        <v>40969</v>
      </c>
      <c r="B75" s="115">
        <v>162.11999499999999</v>
      </c>
      <c r="C75" s="115">
        <v>39.229999999999997</v>
      </c>
      <c r="D75" s="115">
        <v>31.379999000000002</v>
      </c>
      <c r="E75" s="115">
        <v>132.720001</v>
      </c>
      <c r="F75" s="32">
        <f t="array" ref="F75">MMULT(B75:E75,TRANSPOSE($B$1:$E$1))</f>
        <v>109.69559718000001</v>
      </c>
      <c r="G75" s="116">
        <f t="shared" si="5"/>
        <v>-1.6157179512401247E-3</v>
      </c>
      <c r="H75" s="115">
        <v>72</v>
      </c>
      <c r="I75" s="116">
        <v>2.6220494427420119E-3</v>
      </c>
    </row>
    <row r="76" spans="1:9" x14ac:dyDescent="0.25">
      <c r="A76" s="8">
        <v>41000</v>
      </c>
      <c r="B76" s="115">
        <v>161.88000500000001</v>
      </c>
      <c r="C76" s="115">
        <v>39.68</v>
      </c>
      <c r="D76" s="115">
        <v>30.110001</v>
      </c>
      <c r="E76" s="115">
        <v>131.71000699999999</v>
      </c>
      <c r="F76" s="32">
        <f t="array" ref="F76">MMULT(B76:E76,TRANSPOSE($B$1:$E$1))</f>
        <v>109.51850314000001</v>
      </c>
      <c r="G76" s="116">
        <f t="shared" si="5"/>
        <v>-8.0371223233999728E-2</v>
      </c>
      <c r="H76" s="115">
        <v>73</v>
      </c>
      <c r="I76" s="116">
        <v>3.156910473651645E-3</v>
      </c>
    </row>
    <row r="77" spans="1:9" x14ac:dyDescent="0.25">
      <c r="A77" s="8">
        <v>41030</v>
      </c>
      <c r="B77" s="115">
        <v>151.61999499999999</v>
      </c>
      <c r="C77" s="115">
        <v>32.610000999999997</v>
      </c>
      <c r="D77" s="115">
        <v>26.959999</v>
      </c>
      <c r="E77" s="115">
        <v>123.029999</v>
      </c>
      <c r="F77" s="32">
        <f t="array" ref="F77">MMULT(B77:E77,TRANSPOSE($B$1:$E$1))</f>
        <v>101.06079739999998</v>
      </c>
      <c r="G77" s="116">
        <f t="shared" si="5"/>
        <v>1.7745718674241667E-2</v>
      </c>
      <c r="H77" s="115">
        <v>74</v>
      </c>
      <c r="I77" s="116">
        <v>3.3382820478273134E-3</v>
      </c>
    </row>
    <row r="78" spans="1:9" x14ac:dyDescent="0.25">
      <c r="A78" s="8">
        <v>41061</v>
      </c>
      <c r="B78" s="115">
        <v>155.19000199999999</v>
      </c>
      <c r="C78" s="115">
        <v>31.83</v>
      </c>
      <c r="D78" s="115">
        <v>26.65</v>
      </c>
      <c r="E78" s="115">
        <v>125.879997</v>
      </c>
      <c r="F78" s="32">
        <f t="array" ref="F78">MMULT(B78:E78,TRANSPOSE($B$1:$E$1))</f>
        <v>102.87020097999999</v>
      </c>
      <c r="G78" s="116">
        <f t="shared" si="5"/>
        <v>8.5036487660378676E-3</v>
      </c>
      <c r="H78" s="115">
        <v>75</v>
      </c>
      <c r="I78" s="116">
        <v>3.569237692692163E-3</v>
      </c>
    </row>
    <row r="79" spans="1:9" x14ac:dyDescent="0.25">
      <c r="A79" s="8">
        <v>41091</v>
      </c>
      <c r="B79" s="115">
        <v>156.490005</v>
      </c>
      <c r="C79" s="115">
        <v>32.68</v>
      </c>
      <c r="D79" s="115">
        <v>27.120000999999998</v>
      </c>
      <c r="E79" s="115">
        <v>122.300003</v>
      </c>
      <c r="F79" s="32">
        <f t="array" ref="F79">MMULT(B79:E79,TRANSPOSE($B$1:$E$1))</f>
        <v>103.74870298</v>
      </c>
      <c r="G79" s="116">
        <f t="shared" si="5"/>
        <v>5.3716338348158199E-2</v>
      </c>
      <c r="H79" s="115">
        <v>76</v>
      </c>
      <c r="I79" s="116">
        <v>3.6191693915728542E-3</v>
      </c>
    </row>
    <row r="80" spans="1:9" x14ac:dyDescent="0.25">
      <c r="A80" s="8">
        <v>41122</v>
      </c>
      <c r="B80" s="115">
        <v>164.220001</v>
      </c>
      <c r="C80" s="115">
        <v>35.889999000000003</v>
      </c>
      <c r="D80" s="115">
        <v>30.790001</v>
      </c>
      <c r="E80" s="115">
        <v>124.980003</v>
      </c>
      <c r="F80" s="32">
        <f t="array" ref="F80">MMULT(B80:E80,TRANSPOSE($B$1:$E$1))</f>
        <v>109.47410048</v>
      </c>
      <c r="G80" s="116">
        <f t="shared" si="5"/>
        <v>3.6695282405425966E-2</v>
      </c>
      <c r="H80" s="115">
        <v>77</v>
      </c>
      <c r="I80" s="116">
        <v>3.8379983295092905E-3</v>
      </c>
    </row>
    <row r="81" spans="1:9" x14ac:dyDescent="0.25">
      <c r="A81" s="8">
        <v>41153</v>
      </c>
      <c r="B81" s="115">
        <v>171.88999899999999</v>
      </c>
      <c r="C81" s="115">
        <v>34.119999</v>
      </c>
      <c r="D81" s="115">
        <v>33.479999999999997</v>
      </c>
      <c r="E81" s="115">
        <v>127.69000200000001</v>
      </c>
      <c r="F81" s="32">
        <f t="array" ref="F81">MMULT(B81:E81,TRANSPOSE($B$1:$E$1))</f>
        <v>113.56589923</v>
      </c>
      <c r="G81" s="116">
        <f t="shared" si="5"/>
        <v>-3.3010787153599681E-2</v>
      </c>
      <c r="H81" s="115">
        <v>78</v>
      </c>
      <c r="I81" s="116">
        <v>6.0662059219017362E-3</v>
      </c>
    </row>
    <row r="82" spans="1:9" x14ac:dyDescent="0.25">
      <c r="A82" s="8">
        <v>41183</v>
      </c>
      <c r="B82" s="115">
        <v>166.83000200000001</v>
      </c>
      <c r="C82" s="115">
        <v>31.780000999999999</v>
      </c>
      <c r="D82" s="115">
        <v>31.27</v>
      </c>
      <c r="E82" s="115">
        <v>128.699997</v>
      </c>
      <c r="F82" s="32">
        <f t="array" ref="F82">MMULT(B82:E82,TRANSPOSE($B$1:$E$1))</f>
        <v>109.87820128000001</v>
      </c>
      <c r="G82" s="116">
        <f t="shared" si="5"/>
        <v>-5.4164970551201031E-4</v>
      </c>
      <c r="H82" s="115">
        <v>79</v>
      </c>
      <c r="I82" s="116">
        <v>7.5040106994162647E-3</v>
      </c>
    </row>
    <row r="83" spans="1:9" x14ac:dyDescent="0.25">
      <c r="A83" s="8">
        <v>41214</v>
      </c>
      <c r="B83" s="115">
        <v>166.050003</v>
      </c>
      <c r="C83" s="115">
        <v>32.560001</v>
      </c>
      <c r="D83" s="115">
        <v>32.360000999999997</v>
      </c>
      <c r="E83" s="115">
        <v>129.08999600000001</v>
      </c>
      <c r="F83" s="32">
        <f t="array" ref="F83">MMULT(B83:E83,TRANSPOSE($B$1:$E$1))</f>
        <v>109.81870190000002</v>
      </c>
      <c r="G83" s="116">
        <f t="shared" si="5"/>
        <v>-2.049288969319259E-2</v>
      </c>
      <c r="H83" s="115">
        <v>80</v>
      </c>
      <c r="I83" s="116">
        <v>8.5036487660378676E-3</v>
      </c>
    </row>
    <row r="84" spans="1:9" x14ac:dyDescent="0.25">
      <c r="A84" s="8">
        <v>41244</v>
      </c>
      <c r="B84" s="115">
        <v>162.020004</v>
      </c>
      <c r="C84" s="115">
        <v>33.369999</v>
      </c>
      <c r="D84" s="115">
        <v>29.370000999999998</v>
      </c>
      <c r="E84" s="115">
        <v>130.96000699999999</v>
      </c>
      <c r="F84" s="32">
        <f t="array" ref="F84">MMULT(B84:E84,TRANSPOSE($B$1:$E$1))</f>
        <v>107.59110228999999</v>
      </c>
      <c r="G84" s="116">
        <f t="shared" si="5"/>
        <v>3.6191693915728542E-3</v>
      </c>
      <c r="H84" s="115">
        <v>81</v>
      </c>
      <c r="I84" s="116">
        <v>9.2456014590212472E-3</v>
      </c>
    </row>
    <row r="85" spans="1:9" x14ac:dyDescent="0.25">
      <c r="A85" s="8">
        <v>41275</v>
      </c>
      <c r="B85" s="115">
        <v>161.199997</v>
      </c>
      <c r="C85" s="115">
        <v>35.279998999999997</v>
      </c>
      <c r="D85" s="115">
        <v>30.440000999999999</v>
      </c>
      <c r="E85" s="115">
        <v>134.720001</v>
      </c>
      <c r="F85" s="32">
        <f t="array" ref="F85">MMULT(B85:E85,TRANSPOSE($B$1:$E$1))</f>
        <v>107.98119819999999</v>
      </c>
      <c r="G85" s="116">
        <f t="shared" si="5"/>
        <v>-5.4272296518470917E-2</v>
      </c>
      <c r="H85" s="115">
        <v>82</v>
      </c>
      <c r="I85" s="116">
        <v>1.1619101833059422E-2</v>
      </c>
    </row>
    <row r="86" spans="1:9" x14ac:dyDescent="0.25">
      <c r="A86" s="8">
        <v>41306</v>
      </c>
      <c r="B86" s="115">
        <v>153</v>
      </c>
      <c r="C86" s="115">
        <v>33.060001</v>
      </c>
      <c r="D86" s="115">
        <v>27.540001</v>
      </c>
      <c r="E86" s="115">
        <v>129.490005</v>
      </c>
      <c r="F86" s="32">
        <f t="array" ref="F86">MMULT(B86:E86,TRANSPOSE($B$1:$E$1))</f>
        <v>102.27700061</v>
      </c>
      <c r="G86" s="116">
        <f t="shared" si="5"/>
        <v>1.1619101833059422E-2</v>
      </c>
      <c r="H86" s="115">
        <v>83</v>
      </c>
      <c r="I86" s="116">
        <v>1.2938943432642361E-2</v>
      </c>
    </row>
    <row r="87" spans="1:9" x14ac:dyDescent="0.25">
      <c r="A87" s="8">
        <v>41334</v>
      </c>
      <c r="B87" s="115">
        <v>154.449997</v>
      </c>
      <c r="C87" s="115">
        <v>34.75</v>
      </c>
      <c r="D87" s="115">
        <v>27.42</v>
      </c>
      <c r="E87" s="115">
        <v>127.089996</v>
      </c>
      <c r="F87" s="32">
        <f t="array" ref="F87">MMULT(B87:E87,TRANSPOSE($B$1:$E$1))</f>
        <v>103.47229819</v>
      </c>
      <c r="G87" s="116">
        <f t="shared" si="5"/>
        <v>-7.2112883455129645E-2</v>
      </c>
      <c r="H87" s="115">
        <v>84</v>
      </c>
      <c r="I87" s="116">
        <v>1.3162751132682468E-2</v>
      </c>
    </row>
    <row r="88" spans="1:9" x14ac:dyDescent="0.25">
      <c r="A88" s="8">
        <v>41365</v>
      </c>
      <c r="B88" s="115">
        <v>142.770004</v>
      </c>
      <c r="C88" s="115">
        <v>33.159999999999997</v>
      </c>
      <c r="D88" s="115">
        <v>23.459999</v>
      </c>
      <c r="E88" s="115">
        <v>130.529999</v>
      </c>
      <c r="F88" s="32">
        <f t="array" ref="F88">MMULT(B88:E88,TRANSPOSE($B$1:$E$1))</f>
        <v>96.273302050000012</v>
      </c>
      <c r="G88" s="116">
        <f t="shared" si="5"/>
        <v>-5.6896539341357764E-2</v>
      </c>
      <c r="H88" s="115">
        <v>85</v>
      </c>
      <c r="I88" s="116">
        <v>1.4088942702642687E-2</v>
      </c>
    </row>
    <row r="89" spans="1:9" x14ac:dyDescent="0.25">
      <c r="A89" s="8">
        <v>41395</v>
      </c>
      <c r="B89" s="115">
        <v>133.91999799999999</v>
      </c>
      <c r="C89" s="115">
        <v>32.610000999999997</v>
      </c>
      <c r="D89" s="115">
        <v>21.440000999999999</v>
      </c>
      <c r="E89" s="115">
        <v>128.779999</v>
      </c>
      <c r="F89" s="32">
        <f t="array" ref="F89">MMULT(B89:E89,TRANSPOSE($B$1:$E$1))</f>
        <v>90.948599270000003</v>
      </c>
      <c r="G89" s="116">
        <f t="shared" si="5"/>
        <v>-9.1352694323499295E-2</v>
      </c>
      <c r="H89" s="115">
        <v>86</v>
      </c>
      <c r="I89" s="116">
        <v>1.4157526289025779E-2</v>
      </c>
    </row>
    <row r="90" spans="1:9" x14ac:dyDescent="0.25">
      <c r="A90" s="8">
        <v>41426</v>
      </c>
      <c r="B90" s="115">
        <v>119.110001</v>
      </c>
      <c r="C90" s="115">
        <v>34.18</v>
      </c>
      <c r="D90" s="115">
        <v>18.969999000000001</v>
      </c>
      <c r="E90" s="115">
        <v>128.929993</v>
      </c>
      <c r="F90" s="32">
        <f t="array" ref="F90">MMULT(B90:E90,TRANSPOSE($B$1:$E$1))</f>
        <v>83.008400160000008</v>
      </c>
      <c r="G90" s="116">
        <f t="shared" si="5"/>
        <v>6.9256260225217331E-2</v>
      </c>
      <c r="H90" s="115">
        <v>87</v>
      </c>
      <c r="I90" s="116">
        <v>1.5057947142276857E-2</v>
      </c>
    </row>
    <row r="91" spans="1:9" x14ac:dyDescent="0.25">
      <c r="A91" s="8">
        <v>41456</v>
      </c>
      <c r="B91" s="115">
        <v>127.959999</v>
      </c>
      <c r="C91" s="115">
        <v>37.360000999999997</v>
      </c>
      <c r="D91" s="115">
        <v>19.139999</v>
      </c>
      <c r="E91" s="115">
        <v>131.740005</v>
      </c>
      <c r="F91" s="32">
        <f t="array" ref="F91">MMULT(B91:E91,TRANSPOSE($B$1:$E$1))</f>
        <v>88.960999839999999</v>
      </c>
      <c r="G91" s="116">
        <f t="shared" si="5"/>
        <v>4.7671309124625139E-2</v>
      </c>
      <c r="H91" s="115">
        <v>88</v>
      </c>
      <c r="I91" s="116">
        <v>1.5219613913518438E-2</v>
      </c>
    </row>
    <row r="92" spans="1:9" x14ac:dyDescent="0.25">
      <c r="A92" s="8">
        <v>41487</v>
      </c>
      <c r="B92" s="115">
        <v>134.61999499999999</v>
      </c>
      <c r="C92" s="115">
        <v>38.479999999999997</v>
      </c>
      <c r="D92" s="115">
        <v>22.6</v>
      </c>
      <c r="E92" s="115">
        <v>130.83999600000001</v>
      </c>
      <c r="F92" s="32">
        <f t="array" ref="F92">MMULT(B92:E92,TRANSPOSE($B$1:$E$1))</f>
        <v>93.304597090000001</v>
      </c>
      <c r="G92" s="116">
        <f t="shared" si="5"/>
        <v>-4.4909914122719351E-2</v>
      </c>
      <c r="H92" s="115">
        <v>89</v>
      </c>
      <c r="I92" s="116">
        <v>1.6460128996267608E-2</v>
      </c>
    </row>
    <row r="93" spans="1:9" x14ac:dyDescent="0.25">
      <c r="A93" s="8">
        <v>41518</v>
      </c>
      <c r="B93" s="115">
        <v>128.179993</v>
      </c>
      <c r="C93" s="115">
        <v>36.849997999999999</v>
      </c>
      <c r="D93" s="115">
        <v>20.9</v>
      </c>
      <c r="E93" s="115">
        <v>133.85000600000001</v>
      </c>
      <c r="F93" s="32">
        <f t="array" ref="F93">MMULT(B93:E93,TRANSPOSE($B$1:$E$1))</f>
        <v>89.206995790000022</v>
      </c>
      <c r="G93" s="116">
        <f t="shared" si="5"/>
        <v>-9.5785848016799735E-3</v>
      </c>
      <c r="H93" s="115">
        <v>90</v>
      </c>
      <c r="I93" s="116">
        <v>1.7704278593473961E-2</v>
      </c>
    </row>
    <row r="94" spans="1:9" x14ac:dyDescent="0.25">
      <c r="A94" s="8">
        <v>41548</v>
      </c>
      <c r="B94" s="115">
        <v>127.739998</v>
      </c>
      <c r="C94" s="115">
        <v>34.689999</v>
      </c>
      <c r="D94" s="115">
        <v>21.1</v>
      </c>
      <c r="E94" s="115">
        <v>134.28999300000001</v>
      </c>
      <c r="F94" s="32">
        <f t="array" ref="F94">MMULT(B94:E94,TRANSPOSE($B$1:$E$1))</f>
        <v>88.356598320000003</v>
      </c>
      <c r="G94" s="116">
        <f t="shared" si="5"/>
        <v>-5.1605121151341034E-2</v>
      </c>
      <c r="H94" s="115">
        <v>91</v>
      </c>
      <c r="I94" s="116">
        <v>1.7745718674241667E-2</v>
      </c>
    </row>
    <row r="95" spans="1:9" x14ac:dyDescent="0.25">
      <c r="A95" s="8">
        <v>41579</v>
      </c>
      <c r="B95" s="115">
        <v>120.699997</v>
      </c>
      <c r="C95" s="115">
        <v>33.459999000000003</v>
      </c>
      <c r="D95" s="115">
        <v>19.239999999999998</v>
      </c>
      <c r="E95" s="115">
        <v>134.33000200000001</v>
      </c>
      <c r="F95" s="32">
        <f t="array" ref="F95">MMULT(B95:E95,TRANSPOSE($B$1:$E$1))</f>
        <v>83.912598130000006</v>
      </c>
      <c r="G95" s="116">
        <f t="shared" si="5"/>
        <v>-2.3548074424793352E-2</v>
      </c>
      <c r="H95" s="115">
        <v>92</v>
      </c>
      <c r="I95" s="116">
        <v>1.8212258988712891E-2</v>
      </c>
    </row>
    <row r="96" spans="1:9" x14ac:dyDescent="0.25">
      <c r="A96" s="8">
        <v>41609</v>
      </c>
      <c r="B96" s="115">
        <v>116.120003</v>
      </c>
      <c r="C96" s="115">
        <v>35.32</v>
      </c>
      <c r="D96" s="115">
        <v>18.709999</v>
      </c>
      <c r="E96" s="115">
        <v>135.990005</v>
      </c>
      <c r="F96" s="32">
        <f t="array" ref="F96">MMULT(B96:E96,TRANSPOSE($B$1:$E$1))</f>
        <v>81.95970174</v>
      </c>
      <c r="G96" s="116">
        <f t="shared" si="5"/>
        <v>2.2808927764493087E-2</v>
      </c>
      <c r="H96" s="115">
        <v>93</v>
      </c>
      <c r="I96" s="116">
        <v>1.8823619926215038E-2</v>
      </c>
    </row>
    <row r="97" spans="1:9" x14ac:dyDescent="0.25">
      <c r="A97" s="8">
        <v>41640</v>
      </c>
      <c r="B97" s="115">
        <v>120.089996</v>
      </c>
      <c r="C97" s="115">
        <v>34.799999</v>
      </c>
      <c r="D97" s="115">
        <v>18.450001</v>
      </c>
      <c r="E97" s="115">
        <v>133.28999300000001</v>
      </c>
      <c r="F97" s="32">
        <f t="array" ref="F97">MMULT(B97:E97,TRANSPOSE($B$1:$E$1))</f>
        <v>83.850597330000014</v>
      </c>
      <c r="G97" s="116">
        <f t="shared" si="5"/>
        <v>5.8537423843685377E-2</v>
      </c>
      <c r="H97" s="115">
        <v>94</v>
      </c>
      <c r="I97" s="116">
        <v>1.9280069611281786E-2</v>
      </c>
    </row>
    <row r="98" spans="1:9" x14ac:dyDescent="0.25">
      <c r="A98" s="8">
        <v>41671</v>
      </c>
      <c r="B98" s="115">
        <v>127.620003</v>
      </c>
      <c r="C98" s="115">
        <v>36.740001999999997</v>
      </c>
      <c r="D98" s="115">
        <v>20.350000000000001</v>
      </c>
      <c r="E98" s="115">
        <v>136.35000600000001</v>
      </c>
      <c r="F98" s="32">
        <f t="array" ref="F98">MMULT(B98:E98,TRANSPOSE($B$1:$E$1))</f>
        <v>88.905502490000003</v>
      </c>
      <c r="G98" s="116">
        <f t="shared" si="5"/>
        <v>-2.7451580333554961E-2</v>
      </c>
      <c r="H98" s="115">
        <v>95</v>
      </c>
      <c r="I98" s="116">
        <v>2.0211002252057651E-2</v>
      </c>
    </row>
    <row r="99" spans="1:9" x14ac:dyDescent="0.25">
      <c r="A99" s="8">
        <v>41699</v>
      </c>
      <c r="B99" s="115">
        <v>123.610001</v>
      </c>
      <c r="C99" s="115">
        <v>36.590000000000003</v>
      </c>
      <c r="D99" s="115">
        <v>19.040001</v>
      </c>
      <c r="E99" s="115">
        <v>136.029999</v>
      </c>
      <c r="F99" s="32">
        <f t="array" ref="F99">MMULT(B99:E99,TRANSPOSE($B$1:$E$1))</f>
        <v>86.498100620000002</v>
      </c>
      <c r="G99" s="116">
        <f t="shared" si="5"/>
        <v>2.6220494427420119E-3</v>
      </c>
      <c r="H99" s="115">
        <v>96</v>
      </c>
      <c r="I99" s="116">
        <v>2.082974922472549E-2</v>
      </c>
    </row>
    <row r="100" spans="1:9" x14ac:dyDescent="0.25">
      <c r="A100" s="8">
        <v>41730</v>
      </c>
      <c r="B100" s="115">
        <v>124.220001</v>
      </c>
      <c r="C100" s="115">
        <v>36.32</v>
      </c>
      <c r="D100" s="115">
        <v>18.459999</v>
      </c>
      <c r="E100" s="115">
        <v>136.94000199999999</v>
      </c>
      <c r="F100" s="32">
        <f t="array" ref="F100">MMULT(B100:E100,TRANSPOSE($B$1:$E$1))</f>
        <v>86.725200520000016</v>
      </c>
      <c r="G100" s="116">
        <f t="shared" si="5"/>
        <v>-2.1151453376694954E-2</v>
      </c>
      <c r="H100" s="115">
        <v>97</v>
      </c>
      <c r="I100" s="116">
        <v>2.141528755194547E-2</v>
      </c>
    </row>
    <row r="101" spans="1:9" x14ac:dyDescent="0.25">
      <c r="A101" s="8">
        <v>41760</v>
      </c>
      <c r="B101" s="115">
        <v>120.43</v>
      </c>
      <c r="C101" s="115">
        <v>37.68</v>
      </c>
      <c r="D101" s="115">
        <v>18.079999999999998</v>
      </c>
      <c r="E101" s="115">
        <v>134.520004</v>
      </c>
      <c r="F101" s="32">
        <f t="array" ref="F101">MMULT(B101:E101,TRANSPOSE($B$1:$E$1))</f>
        <v>84.910100160000013</v>
      </c>
      <c r="G101" s="116">
        <f t="shared" si="5"/>
        <v>5.5081668224776191E-2</v>
      </c>
      <c r="H101" s="115">
        <v>98</v>
      </c>
      <c r="I101" s="116">
        <v>2.2342324125750029E-2</v>
      </c>
    </row>
    <row r="102" spans="1:9" x14ac:dyDescent="0.25">
      <c r="A102" s="8">
        <v>41791</v>
      </c>
      <c r="B102" s="115">
        <v>128.03999300000001</v>
      </c>
      <c r="C102" s="115">
        <v>38.880001</v>
      </c>
      <c r="D102" s="115">
        <v>20.25</v>
      </c>
      <c r="E102" s="115">
        <v>135.11999499999999</v>
      </c>
      <c r="F102" s="32">
        <f t="array" ref="F102">MMULT(B102:E102,TRANSPOSE($B$1:$E$1))</f>
        <v>89.718296250000009</v>
      </c>
      <c r="G102" s="116">
        <f t="shared" si="5"/>
        <v>-4.0028912650209261E-2</v>
      </c>
      <c r="H102" s="115">
        <v>99</v>
      </c>
      <c r="I102" s="116">
        <v>2.2808927764493087E-2</v>
      </c>
    </row>
    <row r="103" spans="1:9" x14ac:dyDescent="0.25">
      <c r="A103" s="8">
        <v>41821</v>
      </c>
      <c r="B103" s="115">
        <v>123.389999</v>
      </c>
      <c r="C103" s="115">
        <v>36.32</v>
      </c>
      <c r="D103" s="115">
        <v>19.579999999999998</v>
      </c>
      <c r="E103" s="115">
        <v>132.08999600000001</v>
      </c>
      <c r="F103" s="32">
        <f t="array" ref="F103">MMULT(B103:E103,TRANSPOSE($B$1:$E$1))</f>
        <v>86.197899290000009</v>
      </c>
      <c r="G103" s="116">
        <f t="shared" si="5"/>
        <v>-1.2444206354864575E-3</v>
      </c>
      <c r="H103" s="115">
        <v>100</v>
      </c>
      <c r="I103" s="116">
        <v>2.4753781779523244E-2</v>
      </c>
    </row>
    <row r="104" spans="1:9" x14ac:dyDescent="0.25">
      <c r="A104" s="8">
        <v>41852</v>
      </c>
      <c r="B104" s="115">
        <v>123.860001</v>
      </c>
      <c r="C104" s="115">
        <v>35.759998000000003</v>
      </c>
      <c r="D104" s="115">
        <v>18.709999</v>
      </c>
      <c r="E104" s="115">
        <v>129.53999300000001</v>
      </c>
      <c r="F104" s="32">
        <f t="array" ref="F104">MMULT(B104:E104,TRANSPOSE($B$1:$E$1))</f>
        <v>86.09069955999999</v>
      </c>
      <c r="G104" s="116">
        <f t="shared" si="5"/>
        <v>-6.0752257184063727E-2</v>
      </c>
      <c r="H104" s="115">
        <v>101</v>
      </c>
      <c r="I104" s="116">
        <v>2.5583154518835301E-2</v>
      </c>
    </row>
    <row r="105" spans="1:9" x14ac:dyDescent="0.25">
      <c r="A105" s="8">
        <v>41883</v>
      </c>
      <c r="B105" s="115">
        <v>116.209999</v>
      </c>
      <c r="C105" s="115">
        <v>34.409999999999997</v>
      </c>
      <c r="D105" s="115">
        <v>16.350000000000001</v>
      </c>
      <c r="E105" s="115">
        <v>124.480003</v>
      </c>
      <c r="F105" s="32">
        <f t="array" ref="F105">MMULT(B105:E105,TRANSPOSE($B$1:$E$1))</f>
        <v>81.016199570000012</v>
      </c>
      <c r="G105" s="116">
        <f t="shared" si="5"/>
        <v>-4.0551377543277693E-2</v>
      </c>
      <c r="H105" s="115">
        <v>102</v>
      </c>
      <c r="I105" s="116">
        <v>2.7882212026964143E-2</v>
      </c>
    </row>
    <row r="106" spans="1:9" x14ac:dyDescent="0.25">
      <c r="A106" s="8">
        <v>41913</v>
      </c>
      <c r="B106" s="115">
        <v>112.660004</v>
      </c>
      <c r="C106" s="115">
        <v>30.629999000000002</v>
      </c>
      <c r="D106" s="115">
        <v>15.5</v>
      </c>
      <c r="E106" s="115">
        <v>123.489998</v>
      </c>
      <c r="F106" s="32">
        <f t="array" ref="F106">MMULT(B106:E106,TRANSPOSE($B$1:$E$1))</f>
        <v>77.796601820000006</v>
      </c>
      <c r="G106" s="116">
        <f t="shared" si="5"/>
        <v>-2.5152845227226661E-2</v>
      </c>
      <c r="H106" s="115">
        <v>103</v>
      </c>
      <c r="I106" s="116">
        <v>2.8417729087167515E-2</v>
      </c>
    </row>
    <row r="107" spans="1:9" x14ac:dyDescent="0.25">
      <c r="A107" s="8">
        <v>41944</v>
      </c>
      <c r="B107" s="115">
        <v>112.110001</v>
      </c>
      <c r="C107" s="115">
        <v>25.58</v>
      </c>
      <c r="D107" s="115">
        <v>14.83</v>
      </c>
      <c r="E107" s="115">
        <v>122.459999</v>
      </c>
      <c r="F107" s="32">
        <f t="array" ref="F107">MMULT(B107:E107,TRANSPOSE($B$1:$E$1))</f>
        <v>75.864200510000003</v>
      </c>
      <c r="G107" s="116">
        <f t="shared" si="5"/>
        <v>-1.1467441650739228E-2</v>
      </c>
      <c r="H107" s="115">
        <v>104</v>
      </c>
      <c r="I107" s="116">
        <v>3.1519966985523964E-2</v>
      </c>
    </row>
    <row r="108" spans="1:9" x14ac:dyDescent="0.25">
      <c r="A108" s="8">
        <v>41974</v>
      </c>
      <c r="B108" s="115">
        <v>113.58000199999999</v>
      </c>
      <c r="C108" s="115">
        <v>20.360001</v>
      </c>
      <c r="D108" s="115">
        <v>15.06</v>
      </c>
      <c r="E108" s="115">
        <v>119.139999</v>
      </c>
      <c r="F108" s="32">
        <f t="array" ref="F108">MMULT(B108:E108,TRANSPOSE($B$1:$E$1))</f>
        <v>74.999201360000001</v>
      </c>
      <c r="G108" s="116">
        <f t="shared" si="5"/>
        <v>5.8426696831763408E-2</v>
      </c>
      <c r="H108" s="115">
        <v>105</v>
      </c>
      <c r="I108" s="116">
        <v>3.320265526534124E-2</v>
      </c>
    </row>
    <row r="109" spans="1:9" x14ac:dyDescent="0.25">
      <c r="A109" s="8">
        <v>42005</v>
      </c>
      <c r="B109" s="115">
        <v>123.449997</v>
      </c>
      <c r="C109" s="115">
        <v>17.82</v>
      </c>
      <c r="D109" s="115">
        <v>16.540001</v>
      </c>
      <c r="E109" s="115">
        <v>111.220001</v>
      </c>
      <c r="F109" s="32">
        <f t="array" ref="F109">MMULT(B109:E109,TRANSPOSE($B$1:$E$1))</f>
        <v>79.511698500000008</v>
      </c>
      <c r="G109" s="116">
        <f t="shared" si="5"/>
        <v>-5.2188780384681964E-2</v>
      </c>
      <c r="H109" s="115">
        <v>106</v>
      </c>
      <c r="I109" s="116">
        <v>3.3430536603341131E-2</v>
      </c>
    </row>
    <row r="110" spans="1:9" x14ac:dyDescent="0.25">
      <c r="A110" s="8">
        <v>42036</v>
      </c>
      <c r="B110" s="115">
        <v>116.160004</v>
      </c>
      <c r="C110" s="115">
        <v>18.100000000000001</v>
      </c>
      <c r="D110" s="115">
        <v>15.87</v>
      </c>
      <c r="E110" s="115">
        <v>110.120003</v>
      </c>
      <c r="F110" s="32">
        <f t="array" ref="F110">MMULT(B110:E110,TRANSPOSE($B$1:$E$1))</f>
        <v>75.468502320000013</v>
      </c>
      <c r="G110" s="116">
        <f t="shared" si="5"/>
        <v>-2.5808370315670286E-2</v>
      </c>
      <c r="H110" s="115">
        <v>107</v>
      </c>
      <c r="I110" s="116">
        <v>3.3901038822826697E-2</v>
      </c>
    </row>
    <row r="111" spans="1:9" x14ac:dyDescent="0.25">
      <c r="A111" s="8">
        <v>42064</v>
      </c>
      <c r="B111" s="115">
        <v>113.660004</v>
      </c>
      <c r="C111" s="115">
        <v>16.84</v>
      </c>
      <c r="D111" s="115">
        <v>15.93</v>
      </c>
      <c r="E111" s="115">
        <v>105.709999</v>
      </c>
      <c r="F111" s="32">
        <f t="array" ref="F111">MMULT(B111:E111,TRANSPOSE($B$1:$E$1))</f>
        <v>73.545702160000019</v>
      </c>
      <c r="G111" s="116">
        <f t="shared" si="5"/>
        <v>1.5219613913518438E-2</v>
      </c>
      <c r="H111" s="115">
        <v>108</v>
      </c>
      <c r="I111" s="116">
        <v>3.4608972824095786E-2</v>
      </c>
    </row>
    <row r="112" spans="1:9" x14ac:dyDescent="0.25">
      <c r="A112" s="8">
        <v>42095</v>
      </c>
      <c r="B112" s="115">
        <v>113.470001</v>
      </c>
      <c r="C112" s="115">
        <v>20.51</v>
      </c>
      <c r="D112" s="115">
        <v>15.43</v>
      </c>
      <c r="E112" s="115">
        <v>110.370003</v>
      </c>
      <c r="F112" s="32">
        <f t="array" ref="F112">MMULT(B112:E112,TRANSPOSE($B$1:$E$1))</f>
        <v>74.673600669999999</v>
      </c>
      <c r="G112" s="116">
        <f t="shared" si="5"/>
        <v>3.3382820478273134E-3</v>
      </c>
      <c r="H112" s="115">
        <v>109</v>
      </c>
      <c r="I112" s="116">
        <v>3.4979485048642962E-2</v>
      </c>
    </row>
    <row r="113" spans="1:9" x14ac:dyDescent="0.25">
      <c r="A113" s="8">
        <v>42125</v>
      </c>
      <c r="B113" s="115">
        <v>114.099998</v>
      </c>
      <c r="C113" s="115">
        <v>20.309999000000001</v>
      </c>
      <c r="D113" s="115">
        <v>15.99</v>
      </c>
      <c r="E113" s="115">
        <v>107.910004</v>
      </c>
      <c r="F113" s="32">
        <f t="array" ref="F113">MMULT(B113:E113,TRANSPOSE($B$1:$E$1))</f>
        <v>74.923298760000009</v>
      </c>
      <c r="G113" s="116">
        <f t="shared" si="5"/>
        <v>-1.5116997848897062E-2</v>
      </c>
      <c r="H113" s="115">
        <v>110</v>
      </c>
      <c r="I113" s="116">
        <v>3.5802943351691909E-2</v>
      </c>
    </row>
    <row r="114" spans="1:9" x14ac:dyDescent="0.25">
      <c r="A114" s="8">
        <v>42156</v>
      </c>
      <c r="B114" s="115">
        <v>112.370003</v>
      </c>
      <c r="C114" s="115">
        <v>19.879999000000002</v>
      </c>
      <c r="D114" s="115">
        <v>15.03</v>
      </c>
      <c r="E114" s="115">
        <v>109.459999</v>
      </c>
      <c r="F114" s="32">
        <f t="array" ref="F114">MMULT(B114:E114,TRANSPOSE($B$1:$E$1))</f>
        <v>73.799201310000001</v>
      </c>
      <c r="G114" s="116">
        <f t="shared" si="5"/>
        <v>-7.8186591884982767E-2</v>
      </c>
      <c r="H114" s="115">
        <v>111</v>
      </c>
      <c r="I114" s="116">
        <v>3.6695282405425966E-2</v>
      </c>
    </row>
    <row r="115" spans="1:9" x14ac:dyDescent="0.25">
      <c r="A115" s="8">
        <v>42186</v>
      </c>
      <c r="B115" s="115">
        <v>104.93</v>
      </c>
      <c r="C115" s="115">
        <v>15.59</v>
      </c>
      <c r="D115" s="115">
        <v>14.08</v>
      </c>
      <c r="E115" s="115">
        <v>107.790001</v>
      </c>
      <c r="F115" s="32">
        <f t="array" ref="F115">MMULT(B115:E115,TRANSPOSE($B$1:$E$1))</f>
        <v>68.248900040000009</v>
      </c>
      <c r="G115" s="116">
        <f t="shared" si="5"/>
        <v>2.4753781779523244E-2</v>
      </c>
      <c r="H115" s="115">
        <v>112</v>
      </c>
      <c r="I115" s="116">
        <v>3.9820626002326463E-2</v>
      </c>
    </row>
    <row r="116" spans="1:9" x14ac:dyDescent="0.25">
      <c r="A116" s="8">
        <v>42217</v>
      </c>
      <c r="B116" s="115">
        <v>107.730003</v>
      </c>
      <c r="C116" s="115">
        <v>15.89</v>
      </c>
      <c r="D116" s="115">
        <v>13.99</v>
      </c>
      <c r="E116" s="115">
        <v>110.050003</v>
      </c>
      <c r="F116" s="32">
        <f t="array" ref="F116">MMULT(B116:E116,TRANSPOSE($B$1:$E$1))</f>
        <v>69.959401769999999</v>
      </c>
      <c r="G116" s="116">
        <f t="shared" si="5"/>
        <v>-1.2564432111845198E-2</v>
      </c>
      <c r="H116" s="115">
        <v>113</v>
      </c>
      <c r="I116" s="116">
        <v>3.9945987367971031E-2</v>
      </c>
    </row>
    <row r="117" spans="1:9" x14ac:dyDescent="0.25">
      <c r="A117" s="8">
        <v>42248</v>
      </c>
      <c r="B117" s="115">
        <v>106.860001</v>
      </c>
      <c r="C117" s="115">
        <v>14.68</v>
      </c>
      <c r="D117" s="115">
        <v>13.87</v>
      </c>
      <c r="E117" s="115">
        <v>109.58000199999999</v>
      </c>
      <c r="F117" s="32">
        <f t="array" ref="F117">MMULT(B117:E117,TRANSPOSE($B$1:$E$1))</f>
        <v>69.085900629999998</v>
      </c>
      <c r="G117" s="116">
        <f t="shared" si="5"/>
        <v>2.0211002252057651E-2</v>
      </c>
      <c r="H117" s="115">
        <v>114</v>
      </c>
      <c r="I117" s="116">
        <v>4.2027548123703705E-2</v>
      </c>
    </row>
    <row r="118" spans="1:9" x14ac:dyDescent="0.25">
      <c r="A118" s="8">
        <v>42278</v>
      </c>
      <c r="B118" s="115">
        <v>109.300003</v>
      </c>
      <c r="C118" s="115">
        <v>14.81</v>
      </c>
      <c r="D118" s="115">
        <v>14.8</v>
      </c>
      <c r="E118" s="115">
        <v>107.760002</v>
      </c>
      <c r="F118" s="32">
        <f t="array" ref="F118">MMULT(B118:E118,TRANSPOSE($B$1:$E$1))</f>
        <v>70.496401730000002</v>
      </c>
      <c r="G118" s="116">
        <f t="shared" si="5"/>
        <v>-7.2702711472756462E-2</v>
      </c>
      <c r="H118" s="115">
        <v>115</v>
      </c>
      <c r="I118" s="116">
        <v>4.3923370744836647E-2</v>
      </c>
    </row>
    <row r="119" spans="1:9" x14ac:dyDescent="0.25">
      <c r="A119" s="8">
        <v>42309</v>
      </c>
      <c r="B119" s="115">
        <v>101.91999800000001</v>
      </c>
      <c r="C119" s="115">
        <v>12.93</v>
      </c>
      <c r="D119" s="115">
        <v>13.44</v>
      </c>
      <c r="E119" s="115">
        <v>103.489998</v>
      </c>
      <c r="F119" s="32">
        <f t="array" ref="F119">MMULT(B119:E119,TRANSPOSE($B$1:$E$1))</f>
        <v>65.552998819999999</v>
      </c>
      <c r="G119" s="116">
        <f t="shared" si="5"/>
        <v>-1.1400595537445456E-2</v>
      </c>
      <c r="H119" s="115">
        <v>116</v>
      </c>
      <c r="I119" s="116">
        <v>4.6588550067653334E-2</v>
      </c>
    </row>
    <row r="120" spans="1:9" x14ac:dyDescent="0.25">
      <c r="A120" s="8">
        <v>42339</v>
      </c>
      <c r="B120" s="115">
        <v>101.459999</v>
      </c>
      <c r="C120" s="115">
        <v>11</v>
      </c>
      <c r="D120" s="115">
        <v>13.19</v>
      </c>
      <c r="E120" s="115">
        <v>106.400002</v>
      </c>
      <c r="F120" s="32">
        <f t="array" ref="F120">MMULT(B120:E120,TRANSPOSE($B$1:$E$1))</f>
        <v>64.809899529999996</v>
      </c>
      <c r="G120" s="116">
        <f t="shared" si="5"/>
        <v>3.9945987367971031E-2</v>
      </c>
      <c r="H120" s="115">
        <v>117</v>
      </c>
      <c r="I120" s="116">
        <v>4.7068951862623817E-2</v>
      </c>
    </row>
    <row r="121" spans="1:9" x14ac:dyDescent="0.25">
      <c r="A121" s="8">
        <v>42370</v>
      </c>
      <c r="B121" s="115">
        <v>106.949997</v>
      </c>
      <c r="C121" s="115">
        <v>9.65</v>
      </c>
      <c r="D121" s="115">
        <v>13.59</v>
      </c>
      <c r="E121" s="115">
        <v>105.970001</v>
      </c>
      <c r="F121" s="32">
        <f t="array" ref="F121">MMULT(B121:E121,TRANSPOSE($B$1:$E$1))</f>
        <v>67.451198390000002</v>
      </c>
      <c r="G121" s="116">
        <f t="shared" si="5"/>
        <v>8.9531522577108169E-2</v>
      </c>
      <c r="H121" s="115">
        <v>118</v>
      </c>
      <c r="I121" s="116">
        <v>4.7671309124625139E-2</v>
      </c>
    </row>
    <row r="122" spans="1:9" x14ac:dyDescent="0.25">
      <c r="A122" s="8">
        <v>42401</v>
      </c>
      <c r="B122" s="115">
        <v>118.639999</v>
      </c>
      <c r="C122" s="115">
        <v>9</v>
      </c>
      <c r="D122" s="115">
        <v>14.2</v>
      </c>
      <c r="E122" s="115">
        <v>106.370003</v>
      </c>
      <c r="F122" s="32">
        <f t="array" ref="F122">MMULT(B122:E122,TRANSPOSE($B$1:$E$1))</f>
        <v>73.768799570000013</v>
      </c>
      <c r="G122" s="116">
        <f t="shared" si="5"/>
        <v>-1.2859242186608472E-3</v>
      </c>
      <c r="H122" s="115">
        <v>119</v>
      </c>
      <c r="I122" s="116">
        <v>4.780585216641365E-2</v>
      </c>
    </row>
    <row r="123" spans="1:9" x14ac:dyDescent="0.25">
      <c r="A123" s="8">
        <v>42430</v>
      </c>
      <c r="B123" s="115">
        <v>117.639999</v>
      </c>
      <c r="C123" s="115">
        <v>9.6999999999999993</v>
      </c>
      <c r="D123" s="115">
        <v>14.68</v>
      </c>
      <c r="E123" s="115">
        <v>111.18</v>
      </c>
      <c r="F123" s="32">
        <f t="array" ref="F123">MMULT(B123:E123,TRANSPOSE($B$1:$E$1))</f>
        <v>73.673999449999997</v>
      </c>
      <c r="G123" s="116">
        <f t="shared" si="5"/>
        <v>5.3705839744748067E-2</v>
      </c>
      <c r="H123" s="115">
        <v>120</v>
      </c>
      <c r="I123" s="116">
        <v>5.3705839744748067E-2</v>
      </c>
    </row>
    <row r="124" spans="1:9" x14ac:dyDescent="0.25">
      <c r="A124" s="8">
        <v>42461</v>
      </c>
      <c r="B124" s="115">
        <v>123.650002</v>
      </c>
      <c r="C124" s="115">
        <v>11.3</v>
      </c>
      <c r="D124" s="115">
        <v>16.98</v>
      </c>
      <c r="E124" s="115">
        <v>111.839996</v>
      </c>
      <c r="F124" s="32">
        <f t="array" ref="F124">MMULT(B124:E124,TRANSPOSE($B$1:$E$1))</f>
        <v>77.738900940000008</v>
      </c>
      <c r="G124" s="116">
        <f t="shared" si="5"/>
        <v>-5.7316072119643811E-2</v>
      </c>
      <c r="H124" s="115">
        <v>121</v>
      </c>
      <c r="I124" s="116">
        <v>5.3716338348158199E-2</v>
      </c>
    </row>
    <row r="125" spans="1:9" x14ac:dyDescent="0.25">
      <c r="A125" s="8">
        <v>42491</v>
      </c>
      <c r="B125" s="115">
        <v>116.05999799999999</v>
      </c>
      <c r="C125" s="115">
        <v>11.87</v>
      </c>
      <c r="D125" s="115">
        <v>15.19</v>
      </c>
      <c r="E125" s="115">
        <v>108.589996</v>
      </c>
      <c r="F125" s="32">
        <f t="array" ref="F125">MMULT(B125:E125,TRANSPOSE($B$1:$E$1))</f>
        <v>73.408498739999999</v>
      </c>
      <c r="G125" s="116">
        <f t="shared" si="5"/>
        <v>7.7461941777861226E-2</v>
      </c>
      <c r="H125" s="115">
        <v>122</v>
      </c>
      <c r="I125" s="116">
        <v>5.4559056977127138E-2</v>
      </c>
    </row>
    <row r="126" spans="1:9" x14ac:dyDescent="0.25">
      <c r="A126" s="8">
        <v>42522</v>
      </c>
      <c r="B126" s="115">
        <v>126.470001</v>
      </c>
      <c r="C126" s="115">
        <v>11.57</v>
      </c>
      <c r="D126" s="115">
        <v>17.860001</v>
      </c>
      <c r="E126" s="115">
        <v>108.16999800000001</v>
      </c>
      <c r="F126" s="32">
        <f t="array" ref="F126">MMULT(B126:E126,TRANSPOSE($B$1:$E$1))</f>
        <v>79.320900580000014</v>
      </c>
      <c r="G126" s="116">
        <f t="shared" si="5"/>
        <v>1.2938943432642361E-2</v>
      </c>
      <c r="H126" s="115">
        <v>123</v>
      </c>
      <c r="I126" s="116">
        <v>5.462235105568973E-2</v>
      </c>
    </row>
    <row r="127" spans="1:9" x14ac:dyDescent="0.25">
      <c r="A127" s="8">
        <v>42552</v>
      </c>
      <c r="B127" s="115">
        <v>128.979996</v>
      </c>
      <c r="C127" s="115">
        <v>9.76</v>
      </c>
      <c r="D127" s="115">
        <v>19.350000000000001</v>
      </c>
      <c r="E127" s="115">
        <v>108.959999</v>
      </c>
      <c r="F127" s="32">
        <f t="array" ref="F127">MMULT(B127:E127,TRANSPOSE($B$1:$E$1))</f>
        <v>80.353897760000009</v>
      </c>
      <c r="G127" s="116">
        <f t="shared" si="5"/>
        <v>-2.9319046194078963E-2</v>
      </c>
      <c r="H127" s="115">
        <v>124</v>
      </c>
      <c r="I127" s="116">
        <v>5.4837900947127073E-2</v>
      </c>
    </row>
    <row r="128" spans="1:9" x14ac:dyDescent="0.25">
      <c r="A128" s="8">
        <v>42583</v>
      </c>
      <c r="B128" s="115">
        <v>124.779999</v>
      </c>
      <c r="C128" s="115">
        <v>10.36</v>
      </c>
      <c r="D128" s="115">
        <v>17.719999000000001</v>
      </c>
      <c r="E128" s="115">
        <v>108.650002</v>
      </c>
      <c r="F128" s="32">
        <f t="array" ref="F128">MMULT(B128:E128,TRANSPOSE($B$1:$E$1))</f>
        <v>78.032199420000012</v>
      </c>
      <c r="G128" s="116">
        <f t="shared" si="5"/>
        <v>9.2456014590212472E-3</v>
      </c>
      <c r="H128" s="115">
        <v>125</v>
      </c>
      <c r="I128" s="116">
        <v>5.5081668224776191E-2</v>
      </c>
    </row>
    <row r="129" spans="1:9" x14ac:dyDescent="0.25">
      <c r="A129" s="8">
        <v>42614</v>
      </c>
      <c r="B129" s="115">
        <v>125.639999</v>
      </c>
      <c r="C129" s="115">
        <v>10.93</v>
      </c>
      <c r="D129" s="115">
        <v>18.200001</v>
      </c>
      <c r="E129" s="115">
        <v>109.349998</v>
      </c>
      <c r="F129" s="32">
        <f t="array" ref="F129">MMULT(B129:E129,TRANSPOSE($B$1:$E$1))</f>
        <v>78.756999480000005</v>
      </c>
      <c r="G129" s="116">
        <f t="shared" si="5"/>
        <v>-3.0872786018166516E-2</v>
      </c>
      <c r="H129" s="115">
        <v>126</v>
      </c>
      <c r="I129" s="116">
        <v>5.8426696831763408E-2</v>
      </c>
    </row>
    <row r="130" spans="1:9" x14ac:dyDescent="0.25">
      <c r="A130" s="8">
        <v>42644</v>
      </c>
      <c r="B130" s="115">
        <v>121.94000200000001</v>
      </c>
      <c r="C130" s="115">
        <v>10.53</v>
      </c>
      <c r="D130" s="115">
        <v>16.969999000000001</v>
      </c>
      <c r="E130" s="115">
        <v>106.75</v>
      </c>
      <c r="F130" s="32">
        <f t="array" ref="F130">MMULT(B130:E130,TRANSPOSE($B$1:$E$1))</f>
        <v>76.362700990000022</v>
      </c>
      <c r="G130" s="116">
        <f t="shared" si="5"/>
        <v>-7.8700795714450142E-2</v>
      </c>
      <c r="H130" s="115">
        <v>127</v>
      </c>
      <c r="I130" s="116">
        <v>5.8537423843685377E-2</v>
      </c>
    </row>
    <row r="131" spans="1:9" x14ac:dyDescent="0.25">
      <c r="A131" s="8">
        <v>42675</v>
      </c>
      <c r="B131" s="115">
        <v>111.75</v>
      </c>
      <c r="C131" s="115">
        <v>10.93</v>
      </c>
      <c r="D131" s="115">
        <v>15.66</v>
      </c>
      <c r="E131" s="115">
        <v>102.980003</v>
      </c>
      <c r="F131" s="32">
        <f t="array" ref="F131">MMULT(B131:E131,TRANSPOSE($B$1:$E$1))</f>
        <v>70.583300120000004</v>
      </c>
      <c r="G131" s="116">
        <f t="shared" si="5"/>
        <v>-1.3330965742351713E-2</v>
      </c>
      <c r="H131" s="115">
        <v>128</v>
      </c>
      <c r="I131" s="116">
        <v>5.9833305167954202E-2</v>
      </c>
    </row>
    <row r="132" spans="1:9" x14ac:dyDescent="0.25">
      <c r="A132" s="8">
        <v>42705</v>
      </c>
      <c r="B132" s="115">
        <v>109.610001</v>
      </c>
      <c r="C132" s="115">
        <v>11.72</v>
      </c>
      <c r="D132" s="115">
        <v>15.97</v>
      </c>
      <c r="E132" s="115">
        <v>102.260002</v>
      </c>
      <c r="F132" s="32">
        <f t="array" ref="F132">MMULT(B132:E132,TRANSPOSE($B$1:$E$1))</f>
        <v>69.64860062999999</v>
      </c>
      <c r="G132" s="116">
        <f t="shared" si="5"/>
        <v>4.6588550067653334E-2</v>
      </c>
      <c r="H132" s="115">
        <v>129</v>
      </c>
      <c r="I132" s="116">
        <v>6.110144941030457E-2</v>
      </c>
    </row>
    <row r="133" spans="1:9" x14ac:dyDescent="0.25">
      <c r="A133" s="8">
        <v>42736</v>
      </c>
      <c r="B133" s="115">
        <v>115.550003</v>
      </c>
      <c r="C133" s="115">
        <v>11.32</v>
      </c>
      <c r="D133" s="115">
        <v>16.629999000000002</v>
      </c>
      <c r="E133" s="115">
        <v>104.80999799999999</v>
      </c>
      <c r="F133" s="32">
        <f t="array" ref="F133">MMULT(B133:E133,TRANSPOSE($B$1:$E$1))</f>
        <v>72.970201460000013</v>
      </c>
      <c r="G133" s="116">
        <f t="shared" ref="G133:G146" si="6">LN(F134/F133)</f>
        <v>2.7882212026964143E-2</v>
      </c>
      <c r="H133" s="115">
        <v>130</v>
      </c>
      <c r="I133" s="116">
        <v>6.3595381733043133E-2</v>
      </c>
    </row>
    <row r="134" spans="1:9" x14ac:dyDescent="0.25">
      <c r="A134" s="8">
        <v>42767</v>
      </c>
      <c r="B134" s="115">
        <v>119.230003</v>
      </c>
      <c r="C134" s="115">
        <v>11.45</v>
      </c>
      <c r="D134" s="115">
        <v>17.370000999999998</v>
      </c>
      <c r="E134" s="115">
        <v>102.779999</v>
      </c>
      <c r="F134" s="32">
        <f t="array" ref="F134">MMULT(B134:E134,TRANSPOSE($B$1:$E$1))</f>
        <v>75.033401720000001</v>
      </c>
      <c r="G134" s="116">
        <f t="shared" si="6"/>
        <v>-6.8403192145479073E-3</v>
      </c>
      <c r="H134" s="115">
        <v>131</v>
      </c>
      <c r="I134" s="116">
        <v>6.6475273713493446E-2</v>
      </c>
    </row>
    <row r="135" spans="1:9" x14ac:dyDescent="0.25">
      <c r="A135" s="8">
        <v>42795</v>
      </c>
      <c r="B135" s="115">
        <v>118.720001</v>
      </c>
      <c r="C135" s="115">
        <v>10.64</v>
      </c>
      <c r="D135" s="115">
        <v>17.25</v>
      </c>
      <c r="E135" s="115">
        <v>103.410004</v>
      </c>
      <c r="F135" s="32">
        <f t="array" ref="F135">MMULT(B135:E135,TRANSPOSE($B$1:$E$1))</f>
        <v>74.521900709999997</v>
      </c>
      <c r="G135" s="116">
        <f t="shared" si="6"/>
        <v>1.3162751132682468E-2</v>
      </c>
      <c r="H135" s="115">
        <v>132</v>
      </c>
      <c r="I135" s="116">
        <v>6.7938952231825778E-2</v>
      </c>
    </row>
    <row r="136" spans="1:9" x14ac:dyDescent="0.25">
      <c r="A136" s="8">
        <v>42826</v>
      </c>
      <c r="B136" s="115">
        <v>120.769997</v>
      </c>
      <c r="C136" s="115">
        <v>10.24</v>
      </c>
      <c r="D136" s="115">
        <v>16.299999</v>
      </c>
      <c r="E136" s="115">
        <v>105.519997</v>
      </c>
      <c r="F136" s="32">
        <f t="array" ref="F136">MMULT(B136:E136,TRANSPOSE($B$1:$E$1))</f>
        <v>75.509298120000011</v>
      </c>
      <c r="G136" s="116">
        <f t="shared" si="6"/>
        <v>-3.5229284142343633E-4</v>
      </c>
      <c r="H136" s="115">
        <v>133</v>
      </c>
      <c r="I136" s="116">
        <v>6.9256260225217331E-2</v>
      </c>
    </row>
    <row r="137" spans="1:9" x14ac:dyDescent="0.25">
      <c r="A137" s="8">
        <v>42856</v>
      </c>
      <c r="B137" s="115">
        <v>120.620003</v>
      </c>
      <c r="C137" s="115">
        <v>9.9600000000000009</v>
      </c>
      <c r="D137" s="115">
        <v>16.389999</v>
      </c>
      <c r="E137" s="115">
        <v>108.769997</v>
      </c>
      <c r="F137" s="32">
        <f t="array" ref="F137">MMULT(B137:E137,TRANSPOSE($B$1:$E$1))</f>
        <v>75.482701420000012</v>
      </c>
      <c r="G137" s="116">
        <f t="shared" si="6"/>
        <v>-2.1078394854177587E-2</v>
      </c>
      <c r="H137" s="115">
        <v>134</v>
      </c>
      <c r="I137" s="116">
        <v>6.9903801907246002E-2</v>
      </c>
    </row>
    <row r="138" spans="1:9" x14ac:dyDescent="0.25">
      <c r="A138" s="8">
        <v>42887</v>
      </c>
      <c r="B138" s="115">
        <v>118.019997</v>
      </c>
      <c r="C138" s="115">
        <v>9.5</v>
      </c>
      <c r="D138" s="115">
        <v>15.71</v>
      </c>
      <c r="E138" s="115">
        <v>110.480003</v>
      </c>
      <c r="F138" s="32">
        <f t="array" ref="F138">MMULT(B138:E138,TRANSPOSE($B$1:$E$1))</f>
        <v>73.908298470000005</v>
      </c>
      <c r="G138" s="116">
        <f t="shared" si="6"/>
        <v>2.5583154518835301E-2</v>
      </c>
      <c r="H138" s="115">
        <v>135</v>
      </c>
      <c r="I138" s="116">
        <v>7.7461941777861226E-2</v>
      </c>
    </row>
    <row r="139" spans="1:9" x14ac:dyDescent="0.25">
      <c r="A139" s="8">
        <v>42917</v>
      </c>
      <c r="B139" s="115">
        <v>120.75</v>
      </c>
      <c r="C139" s="115">
        <v>10.28</v>
      </c>
      <c r="D139" s="115">
        <v>15.9</v>
      </c>
      <c r="E139" s="115">
        <v>114.449997</v>
      </c>
      <c r="F139" s="32">
        <f t="array" ref="F139">MMULT(B139:E139,TRANSPOSE($B$1:$E$1))</f>
        <v>75.823499880000014</v>
      </c>
      <c r="G139" s="116">
        <f t="shared" si="6"/>
        <v>3.4979485048642962E-2</v>
      </c>
      <c r="H139" s="115">
        <v>136</v>
      </c>
      <c r="I139" s="116">
        <v>8.6798961844682443E-2</v>
      </c>
    </row>
    <row r="140" spans="1:9" x14ac:dyDescent="0.25">
      <c r="A140" s="8">
        <v>42948</v>
      </c>
      <c r="B140" s="115">
        <v>125.82</v>
      </c>
      <c r="C140" s="115">
        <v>9.6300000000000008</v>
      </c>
      <c r="D140" s="115">
        <v>16.649999999999999</v>
      </c>
      <c r="E140" s="115">
        <v>115.029999</v>
      </c>
      <c r="F140" s="32">
        <f t="array" ref="F140">MMULT(B140:E140,TRANSPOSE($B$1:$E$1))</f>
        <v>78.522699960000011</v>
      </c>
      <c r="G140" s="116">
        <f t="shared" si="6"/>
        <v>-2.8801307188175994E-2</v>
      </c>
      <c r="H140" s="115">
        <v>137</v>
      </c>
      <c r="I140" s="116">
        <v>8.8235144147456354E-2</v>
      </c>
    </row>
    <row r="141" spans="1:9" x14ac:dyDescent="0.25">
      <c r="A141" s="8">
        <v>42979</v>
      </c>
      <c r="B141" s="115">
        <v>121.58000199999999</v>
      </c>
      <c r="C141" s="115">
        <v>10.43</v>
      </c>
      <c r="D141" s="115">
        <v>15.74</v>
      </c>
      <c r="E141" s="115">
        <v>114.099998</v>
      </c>
      <c r="F141" s="32">
        <f t="array" ref="F141">MMULT(B141:E141,TRANSPOSE($B$1:$E$1))</f>
        <v>76.293401020000005</v>
      </c>
      <c r="G141" s="116">
        <f t="shared" si="6"/>
        <v>-5.4385897696151934E-3</v>
      </c>
      <c r="H141" s="115">
        <v>138</v>
      </c>
      <c r="I141" s="116">
        <v>8.90736722090332E-2</v>
      </c>
    </row>
    <row r="142" spans="1:9" x14ac:dyDescent="0.25">
      <c r="A142" s="8">
        <v>43009</v>
      </c>
      <c r="B142" s="115">
        <v>120.66999800000001</v>
      </c>
      <c r="C142" s="115">
        <v>10.93</v>
      </c>
      <c r="D142" s="115">
        <v>15.79</v>
      </c>
      <c r="E142" s="115">
        <v>112.379997</v>
      </c>
      <c r="F142" s="32">
        <f t="array" ref="F142">MMULT(B142:E142,TRANSPOSE($B$1:$E$1))</f>
        <v>75.879598780000009</v>
      </c>
      <c r="G142" s="116">
        <f t="shared" si="6"/>
        <v>6.0662059219017362E-3</v>
      </c>
      <c r="H142" s="115">
        <v>139</v>
      </c>
      <c r="I142" s="116">
        <v>8.9531522577108169E-2</v>
      </c>
    </row>
    <row r="143" spans="1:9" x14ac:dyDescent="0.25">
      <c r="A143" s="8">
        <v>43040</v>
      </c>
      <c r="B143" s="115">
        <v>121.099998</v>
      </c>
      <c r="C143" s="115">
        <v>11.47</v>
      </c>
      <c r="D143" s="115">
        <v>15.51</v>
      </c>
      <c r="E143" s="115">
        <v>114.730003</v>
      </c>
      <c r="F143" s="32">
        <f t="array" ref="F143">MMULT(B143:E143,TRANSPOSE($B$1:$E$1))</f>
        <v>76.341299020000008</v>
      </c>
      <c r="G143" s="116">
        <f t="shared" si="6"/>
        <v>2.141528755194547E-2</v>
      </c>
      <c r="H143" s="115">
        <v>140</v>
      </c>
      <c r="I143" s="116">
        <v>9.3242387402606888E-2</v>
      </c>
    </row>
    <row r="144" spans="1:9" x14ac:dyDescent="0.25">
      <c r="A144" s="8">
        <v>43070</v>
      </c>
      <c r="B144" s="115">
        <v>123.650002</v>
      </c>
      <c r="C144" s="115">
        <v>12.01</v>
      </c>
      <c r="D144" s="115">
        <v>15.99</v>
      </c>
      <c r="E144" s="115">
        <v>115.610001</v>
      </c>
      <c r="F144" s="32">
        <f t="array" ref="F144">MMULT(B144:E144,TRANSPOSE($B$1:$E$1))</f>
        <v>77.993801139999988</v>
      </c>
      <c r="G144" s="116">
        <f t="shared" si="6"/>
        <v>3.3901038822826697E-2</v>
      </c>
      <c r="H144" s="115">
        <v>141</v>
      </c>
      <c r="I144" s="116">
        <v>9.4359116542765881E-2</v>
      </c>
    </row>
    <row r="145" spans="1:9" x14ac:dyDescent="0.25">
      <c r="A145" s="8">
        <v>43101</v>
      </c>
      <c r="B145" s="115">
        <v>127.650002</v>
      </c>
      <c r="C145" s="115">
        <v>12.98</v>
      </c>
      <c r="D145" s="115">
        <v>16.350000000000001</v>
      </c>
      <c r="E145" s="115">
        <v>119.58000199999999</v>
      </c>
      <c r="F145" s="32">
        <f t="array" ref="F145">MMULT(B145:E145,TRANSPOSE($B$1:$E$1))</f>
        <v>80.683201180000012</v>
      </c>
      <c r="G145" s="116">
        <f t="shared" si="6"/>
        <v>-2.2881621033314658E-2</v>
      </c>
      <c r="H145" s="115">
        <v>142</v>
      </c>
      <c r="I145" s="116">
        <v>9.9893398392002203E-2</v>
      </c>
    </row>
    <row r="146" spans="1:9" x14ac:dyDescent="0.25">
      <c r="A146" s="8">
        <v>43132</v>
      </c>
      <c r="B146" s="115">
        <v>125</v>
      </c>
      <c r="C146" s="115">
        <v>12.37</v>
      </c>
      <c r="D146" s="115">
        <v>15.46</v>
      </c>
      <c r="E146" s="115">
        <v>117.410004</v>
      </c>
      <c r="F146" s="32">
        <f t="array" ref="F146">MMULT(B146:E146,TRANSPOSE($B$1:$E$1))</f>
        <v>78.858000159999989</v>
      </c>
      <c r="G146" s="116">
        <f t="shared" si="6"/>
        <v>2.2342324125750029E-2</v>
      </c>
      <c r="H146" s="115">
        <v>143</v>
      </c>
      <c r="I146" s="116">
        <v>0.11862801782096348</v>
      </c>
    </row>
    <row r="147" spans="1:9" x14ac:dyDescent="0.25">
      <c r="A147" s="8">
        <v>43160</v>
      </c>
      <c r="B147" s="115">
        <v>127.610001</v>
      </c>
      <c r="C147" s="115">
        <v>13.28</v>
      </c>
      <c r="D147" s="115">
        <v>15.58</v>
      </c>
      <c r="E147" s="115">
        <v>118.910004</v>
      </c>
      <c r="F147" s="32">
        <f t="array" ref="F147">MMULT(B147:E147,TRANSPOSE($B$1:$E$1))</f>
        <v>80.63970071</v>
      </c>
      <c r="I147" s="110">
        <v>118.27329986000001</v>
      </c>
    </row>
    <row r="148" spans="1:9" x14ac:dyDescent="0.25">
      <c r="I148" s="110"/>
    </row>
    <row r="149" spans="1:9" x14ac:dyDescent="0.25">
      <c r="I149" s="110"/>
    </row>
  </sheetData>
  <sortState ref="I4:I146">
    <sortCondition ref="I4"/>
  </sortState>
  <mergeCells count="1">
    <mergeCell ref="I2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7"/>
  <sheetViews>
    <sheetView workbookViewId="0">
      <selection activeCell="H4" sqref="H4"/>
    </sheetView>
  </sheetViews>
  <sheetFormatPr defaultColWidth="8.85546875" defaultRowHeight="15" x14ac:dyDescent="0.25"/>
  <cols>
    <col min="1" max="1" width="9.7109375" bestFit="1" customWidth="1"/>
  </cols>
  <sheetData>
    <row r="1" spans="1:5" x14ac:dyDescent="0.25">
      <c r="A1" t="s">
        <v>116</v>
      </c>
      <c r="B1" s="70">
        <v>0.55000000000000004</v>
      </c>
      <c r="C1" s="70">
        <v>0.3</v>
      </c>
      <c r="D1" s="70">
        <v>0.11</v>
      </c>
      <c r="E1" s="70">
        <v>0.04</v>
      </c>
    </row>
    <row r="2" spans="1:5" x14ac:dyDescent="0.25">
      <c r="A2" t="s">
        <v>118</v>
      </c>
      <c r="B2" t="s">
        <v>108</v>
      </c>
      <c r="C2" t="s">
        <v>120</v>
      </c>
      <c r="D2" t="s">
        <v>119</v>
      </c>
      <c r="E2" t="s">
        <v>121</v>
      </c>
    </row>
    <row r="3" spans="1:5" x14ac:dyDescent="0.25">
      <c r="A3" s="8">
        <v>38808</v>
      </c>
      <c r="B3" s="67">
        <v>65.089995999999999</v>
      </c>
      <c r="C3" s="67">
        <v>69.620002999999997</v>
      </c>
      <c r="D3" s="67">
        <v>13.811999999999999</v>
      </c>
      <c r="E3" s="67">
        <v>126.610001</v>
      </c>
    </row>
    <row r="4" spans="1:5" x14ac:dyDescent="0.25">
      <c r="A4" s="8">
        <v>38838</v>
      </c>
      <c r="B4" s="67">
        <v>64.230002999999996</v>
      </c>
      <c r="C4" s="67">
        <v>67.730002999999996</v>
      </c>
      <c r="D4" s="67">
        <v>12.628</v>
      </c>
      <c r="E4" s="67">
        <v>128.44000199999999</v>
      </c>
    </row>
    <row r="5" spans="1:5" x14ac:dyDescent="0.25">
      <c r="A5" s="8">
        <v>38869</v>
      </c>
      <c r="B5" s="67">
        <v>61.23</v>
      </c>
      <c r="C5" s="67">
        <v>69.769997000000004</v>
      </c>
      <c r="D5" s="67">
        <v>11.138999999999999</v>
      </c>
      <c r="E5" s="67">
        <v>128.10000600000001</v>
      </c>
    </row>
    <row r="6" spans="1:5" x14ac:dyDescent="0.25">
      <c r="A6" s="8">
        <v>38899</v>
      </c>
      <c r="B6" s="67">
        <v>63.16</v>
      </c>
      <c r="C6" s="67">
        <v>69.519997000000004</v>
      </c>
      <c r="D6" s="67">
        <v>11.414999999999999</v>
      </c>
      <c r="E6" s="67">
        <v>127.970001</v>
      </c>
    </row>
    <row r="7" spans="1:5" x14ac:dyDescent="0.25">
      <c r="A7" s="8">
        <v>38930</v>
      </c>
      <c r="B7" s="67">
        <v>62.290000999999997</v>
      </c>
      <c r="C7" s="67">
        <v>64.800003000000004</v>
      </c>
      <c r="D7" s="67">
        <v>12.907999999999999</v>
      </c>
      <c r="E7" s="67">
        <v>128.449997</v>
      </c>
    </row>
    <row r="8" spans="1:5" x14ac:dyDescent="0.25">
      <c r="A8" s="8">
        <v>38961</v>
      </c>
      <c r="B8" s="67">
        <v>59.470001000000003</v>
      </c>
      <c r="C8" s="67">
        <v>57</v>
      </c>
      <c r="D8" s="67">
        <v>11.451000000000001</v>
      </c>
      <c r="E8" s="67">
        <v>127.089996</v>
      </c>
    </row>
    <row r="9" spans="1:5" x14ac:dyDescent="0.25">
      <c r="A9" s="8">
        <v>38991</v>
      </c>
      <c r="B9" s="67">
        <v>60.240001999999997</v>
      </c>
      <c r="C9" s="67">
        <v>52.099997999999999</v>
      </c>
      <c r="D9" s="67">
        <v>12.268000000000001</v>
      </c>
      <c r="E9" s="67">
        <v>127.980003</v>
      </c>
    </row>
    <row r="10" spans="1:5" x14ac:dyDescent="0.25">
      <c r="A10" s="8">
        <v>39022</v>
      </c>
      <c r="B10" s="67">
        <v>64.389999000000003</v>
      </c>
      <c r="C10" s="67">
        <v>54.580002</v>
      </c>
      <c r="D10" s="67">
        <v>13.968</v>
      </c>
      <c r="E10" s="67">
        <v>132.779999</v>
      </c>
    </row>
    <row r="11" spans="1:5" x14ac:dyDescent="0.25">
      <c r="A11" s="8">
        <v>39052</v>
      </c>
      <c r="B11" s="67">
        <v>63.209999000000003</v>
      </c>
      <c r="C11" s="67">
        <v>51.599997999999999</v>
      </c>
      <c r="D11" s="67">
        <v>12.864000000000001</v>
      </c>
      <c r="E11" s="67">
        <v>132.30999800000001</v>
      </c>
    </row>
    <row r="12" spans="1:5" x14ac:dyDescent="0.25">
      <c r="A12" s="8">
        <v>39083</v>
      </c>
      <c r="B12" s="67">
        <v>64.830001999999993</v>
      </c>
      <c r="C12" s="67">
        <v>48.240001999999997</v>
      </c>
      <c r="D12" s="67">
        <v>13.516</v>
      </c>
      <c r="E12" s="67">
        <v>130.75</v>
      </c>
    </row>
    <row r="13" spans="1:5" x14ac:dyDescent="0.25">
      <c r="A13" s="8">
        <v>39114</v>
      </c>
      <c r="B13" s="67">
        <v>66.480002999999996</v>
      </c>
      <c r="C13" s="67">
        <v>51.18</v>
      </c>
      <c r="D13" s="67">
        <v>14.125</v>
      </c>
      <c r="E13" s="67">
        <v>132.64999399999999</v>
      </c>
    </row>
    <row r="14" spans="1:5" x14ac:dyDescent="0.25">
      <c r="A14" s="8">
        <v>39142</v>
      </c>
      <c r="B14" s="67">
        <v>65.739998</v>
      </c>
      <c r="C14" s="67">
        <v>53.349997999999999</v>
      </c>
      <c r="D14" s="67">
        <v>13.352</v>
      </c>
      <c r="E14" s="67">
        <v>133.929993</v>
      </c>
    </row>
    <row r="15" spans="1:5" x14ac:dyDescent="0.25">
      <c r="A15" s="8">
        <v>39173</v>
      </c>
      <c r="B15" s="67">
        <v>67.089995999999999</v>
      </c>
      <c r="C15" s="67">
        <v>51.240001999999997</v>
      </c>
      <c r="D15" s="67">
        <v>13.335000000000001</v>
      </c>
      <c r="E15" s="67">
        <v>136.91000399999999</v>
      </c>
    </row>
    <row r="16" spans="1:5" x14ac:dyDescent="0.25">
      <c r="A16" s="8">
        <v>39203</v>
      </c>
      <c r="B16" s="67">
        <v>65.540001000000004</v>
      </c>
      <c r="C16" s="67">
        <v>48.959999000000003</v>
      </c>
      <c r="D16" s="67">
        <v>13.382999999999999</v>
      </c>
      <c r="E16" s="67">
        <v>134.86000100000001</v>
      </c>
    </row>
    <row r="17" spans="1:5" x14ac:dyDescent="0.25">
      <c r="A17" s="8">
        <v>39234</v>
      </c>
      <c r="B17" s="67">
        <v>64.269997000000004</v>
      </c>
      <c r="C17" s="67">
        <v>53</v>
      </c>
      <c r="D17" s="67">
        <v>12.35</v>
      </c>
      <c r="E17" s="67">
        <v>135.71000699999999</v>
      </c>
    </row>
    <row r="18" spans="1:5" x14ac:dyDescent="0.25">
      <c r="A18" s="8">
        <v>39264</v>
      </c>
      <c r="B18" s="67">
        <v>65.790001000000004</v>
      </c>
      <c r="C18" s="67">
        <v>58.529998999999997</v>
      </c>
      <c r="D18" s="67">
        <v>12.802</v>
      </c>
      <c r="E18" s="67">
        <v>137.240005</v>
      </c>
    </row>
    <row r="19" spans="1:5" x14ac:dyDescent="0.25">
      <c r="A19" s="8">
        <v>39295</v>
      </c>
      <c r="B19" s="67">
        <v>66.519997000000004</v>
      </c>
      <c r="C19" s="67">
        <v>55.779998999999997</v>
      </c>
      <c r="D19" s="67">
        <v>11.997999999999999</v>
      </c>
      <c r="E19" s="67">
        <v>136.61999499999999</v>
      </c>
    </row>
    <row r="20" spans="1:5" x14ac:dyDescent="0.25">
      <c r="A20" s="8">
        <v>39326</v>
      </c>
      <c r="B20" s="67">
        <v>73.510002</v>
      </c>
      <c r="C20" s="67">
        <v>62.549999</v>
      </c>
      <c r="D20" s="67">
        <v>13.654999999999999</v>
      </c>
      <c r="E20" s="67">
        <v>143.029999</v>
      </c>
    </row>
    <row r="21" spans="1:5" x14ac:dyDescent="0.25">
      <c r="A21" s="8">
        <v>39356</v>
      </c>
      <c r="B21" s="67">
        <v>78.620002999999997</v>
      </c>
      <c r="C21" s="67">
        <v>73.269997000000004</v>
      </c>
      <c r="D21" s="67">
        <v>14.36</v>
      </c>
      <c r="E21" s="67">
        <v>145.11999499999999</v>
      </c>
    </row>
    <row r="22" spans="1:5" x14ac:dyDescent="0.25">
      <c r="A22" s="8">
        <v>39387</v>
      </c>
      <c r="B22" s="67">
        <v>77.319999999999993</v>
      </c>
      <c r="C22" s="67">
        <v>69.910004000000001</v>
      </c>
      <c r="D22" s="67">
        <v>13.9</v>
      </c>
      <c r="E22" s="67">
        <v>146.759995</v>
      </c>
    </row>
    <row r="23" spans="1:5" x14ac:dyDescent="0.25">
      <c r="A23" s="8">
        <v>39417</v>
      </c>
      <c r="B23" s="67">
        <v>82.459998999999996</v>
      </c>
      <c r="C23" s="67">
        <v>75.760002</v>
      </c>
      <c r="D23" s="67">
        <v>14.696999999999999</v>
      </c>
      <c r="E23" s="67">
        <v>146.39999399999999</v>
      </c>
    </row>
    <row r="24" spans="1:5" x14ac:dyDescent="0.25">
      <c r="A24" s="8">
        <v>39448</v>
      </c>
      <c r="B24" s="67">
        <v>91.400002000000001</v>
      </c>
      <c r="C24" s="67">
        <v>72.349997999999999</v>
      </c>
      <c r="D24" s="67">
        <v>16.818000999999999</v>
      </c>
      <c r="E24" s="67">
        <v>149.259995</v>
      </c>
    </row>
    <row r="25" spans="1:5" x14ac:dyDescent="0.25">
      <c r="A25" s="8">
        <v>39479</v>
      </c>
      <c r="B25" s="67">
        <v>96.18</v>
      </c>
      <c r="C25" s="67">
        <v>80.419998000000007</v>
      </c>
      <c r="D25" s="67">
        <v>19.667998999999998</v>
      </c>
      <c r="E25" s="67">
        <v>152.28999300000001</v>
      </c>
    </row>
    <row r="26" spans="1:5" x14ac:dyDescent="0.25">
      <c r="A26" s="8">
        <v>39508</v>
      </c>
      <c r="B26" s="67">
        <v>90.410004000000001</v>
      </c>
      <c r="C26" s="67">
        <v>81.360000999999997</v>
      </c>
      <c r="D26" s="67">
        <v>17.041</v>
      </c>
      <c r="E26" s="67">
        <v>158.28999300000001</v>
      </c>
    </row>
    <row r="27" spans="1:5" x14ac:dyDescent="0.25">
      <c r="A27" s="8">
        <v>39539</v>
      </c>
      <c r="B27" s="67">
        <v>86.650002000000001</v>
      </c>
      <c r="C27" s="67">
        <v>92.5</v>
      </c>
      <c r="D27" s="67">
        <v>16.719999000000001</v>
      </c>
      <c r="E27" s="67">
        <v>156.529999</v>
      </c>
    </row>
    <row r="28" spans="1:5" x14ac:dyDescent="0.25">
      <c r="A28" s="8">
        <v>39569</v>
      </c>
      <c r="B28" s="67">
        <v>87.449996999999996</v>
      </c>
      <c r="C28" s="67">
        <v>103.05999799999999</v>
      </c>
      <c r="D28" s="67">
        <v>16.672999999999998</v>
      </c>
      <c r="E28" s="67">
        <v>156.070007</v>
      </c>
    </row>
    <row r="29" spans="1:5" x14ac:dyDescent="0.25">
      <c r="A29" s="8">
        <v>39600</v>
      </c>
      <c r="B29" s="67">
        <v>91.400002000000001</v>
      </c>
      <c r="C29" s="67">
        <v>113.660004</v>
      </c>
      <c r="D29" s="67">
        <v>17.263000000000002</v>
      </c>
      <c r="E29" s="67">
        <v>157.820007</v>
      </c>
    </row>
    <row r="30" spans="1:5" x14ac:dyDescent="0.25">
      <c r="A30" s="8">
        <v>39630</v>
      </c>
      <c r="B30" s="67">
        <v>90.080001999999993</v>
      </c>
      <c r="C30" s="67">
        <v>99.989998</v>
      </c>
      <c r="D30" s="67">
        <v>17.530000999999999</v>
      </c>
      <c r="E30" s="67">
        <v>156.529999</v>
      </c>
    </row>
    <row r="31" spans="1:5" x14ac:dyDescent="0.25">
      <c r="A31" s="8">
        <v>39661</v>
      </c>
      <c r="B31" s="67">
        <v>81.709998999999996</v>
      </c>
      <c r="C31" s="67">
        <v>92.870002999999997</v>
      </c>
      <c r="D31" s="67">
        <v>13.37</v>
      </c>
      <c r="E31" s="67">
        <v>147.199997</v>
      </c>
    </row>
    <row r="32" spans="1:5" x14ac:dyDescent="0.25">
      <c r="A32" s="8">
        <v>39692</v>
      </c>
      <c r="B32" s="67">
        <v>85.07</v>
      </c>
      <c r="C32" s="67">
        <v>82.010002</v>
      </c>
      <c r="D32" s="67">
        <v>11.85</v>
      </c>
      <c r="E32" s="67">
        <v>140.929993</v>
      </c>
    </row>
    <row r="33" spans="1:5" x14ac:dyDescent="0.25">
      <c r="A33" s="8">
        <v>39722</v>
      </c>
      <c r="B33" s="67">
        <v>71.339995999999999</v>
      </c>
      <c r="C33" s="67">
        <v>55.59</v>
      </c>
      <c r="D33" s="67">
        <v>9.58</v>
      </c>
      <c r="E33" s="67">
        <v>127.69000200000001</v>
      </c>
    </row>
    <row r="34" spans="1:5" x14ac:dyDescent="0.25">
      <c r="A34" s="8">
        <v>39753</v>
      </c>
      <c r="B34" s="67">
        <v>80.309997999999993</v>
      </c>
      <c r="C34" s="67">
        <v>42.09</v>
      </c>
      <c r="D34" s="67">
        <v>10.23</v>
      </c>
      <c r="E34" s="67">
        <v>127.360001</v>
      </c>
    </row>
    <row r="35" spans="1:5" x14ac:dyDescent="0.25">
      <c r="A35" s="8">
        <v>39783</v>
      </c>
      <c r="B35" s="67">
        <v>86.519997000000004</v>
      </c>
      <c r="C35" s="67">
        <v>33.099997999999999</v>
      </c>
      <c r="D35" s="67">
        <v>11.2</v>
      </c>
      <c r="E35" s="67">
        <v>139.88999899999999</v>
      </c>
    </row>
    <row r="36" spans="1:5" x14ac:dyDescent="0.25">
      <c r="A36" s="8">
        <v>39814</v>
      </c>
      <c r="B36" s="67">
        <v>91.309997999999993</v>
      </c>
      <c r="C36" s="67">
        <v>29.219999000000001</v>
      </c>
      <c r="D36" s="67">
        <v>12.52</v>
      </c>
      <c r="E36" s="67">
        <v>128.229996</v>
      </c>
    </row>
    <row r="37" spans="1:5" x14ac:dyDescent="0.25">
      <c r="A37" s="8">
        <v>39845</v>
      </c>
      <c r="B37" s="67">
        <v>92.629997000000003</v>
      </c>
      <c r="C37" s="67">
        <v>27.049999</v>
      </c>
      <c r="D37" s="67">
        <v>12.88</v>
      </c>
      <c r="E37" s="67">
        <v>126.800003</v>
      </c>
    </row>
    <row r="38" spans="1:5" x14ac:dyDescent="0.25">
      <c r="A38" s="8">
        <v>39873</v>
      </c>
      <c r="B38" s="67">
        <v>90.279999000000004</v>
      </c>
      <c r="C38" s="67">
        <v>29.049999</v>
      </c>
      <c r="D38" s="67">
        <v>12.79</v>
      </c>
      <c r="E38" s="67">
        <v>132.86999499999999</v>
      </c>
    </row>
    <row r="39" spans="1:5" x14ac:dyDescent="0.25">
      <c r="A39" s="8">
        <v>39904</v>
      </c>
      <c r="B39" s="67">
        <v>87.269997000000004</v>
      </c>
      <c r="C39" s="67">
        <v>28.629999000000002</v>
      </c>
      <c r="D39" s="67">
        <v>12.21</v>
      </c>
      <c r="E39" s="67">
        <v>132.33000200000001</v>
      </c>
    </row>
    <row r="40" spans="1:5" x14ac:dyDescent="0.25">
      <c r="A40" s="8">
        <v>39934</v>
      </c>
      <c r="B40" s="67">
        <v>96.199996999999996</v>
      </c>
      <c r="C40" s="67">
        <v>36.400002000000001</v>
      </c>
      <c r="D40" s="67">
        <v>15.47</v>
      </c>
      <c r="E40" s="67">
        <v>141.38000500000001</v>
      </c>
    </row>
    <row r="41" spans="1:5" x14ac:dyDescent="0.25">
      <c r="A41" s="8">
        <v>39965</v>
      </c>
      <c r="B41" s="67">
        <v>91.18</v>
      </c>
      <c r="C41" s="67">
        <v>37.93</v>
      </c>
      <c r="D41" s="67">
        <v>13.38</v>
      </c>
      <c r="E41" s="67">
        <v>140.33000200000001</v>
      </c>
    </row>
    <row r="42" spans="1:5" x14ac:dyDescent="0.25">
      <c r="A42" s="8">
        <v>39995</v>
      </c>
      <c r="B42" s="67">
        <v>93.349997999999999</v>
      </c>
      <c r="C42" s="67">
        <v>36.810001</v>
      </c>
      <c r="D42" s="67">
        <v>13.7</v>
      </c>
      <c r="E42" s="67">
        <v>142.470001</v>
      </c>
    </row>
    <row r="43" spans="1:5" x14ac:dyDescent="0.25">
      <c r="A43" s="8">
        <v>40026</v>
      </c>
      <c r="B43" s="67">
        <v>93.400002000000001</v>
      </c>
      <c r="C43" s="67">
        <v>36.049999</v>
      </c>
      <c r="D43" s="67">
        <v>14.62</v>
      </c>
      <c r="E43" s="67">
        <v>143.28999300000001</v>
      </c>
    </row>
    <row r="44" spans="1:5" x14ac:dyDescent="0.25">
      <c r="A44" s="8">
        <v>40057</v>
      </c>
      <c r="B44" s="67">
        <v>98.849997999999999</v>
      </c>
      <c r="C44" s="67">
        <v>36.189999</v>
      </c>
      <c r="D44" s="67">
        <v>16.379999000000002</v>
      </c>
      <c r="E44" s="67">
        <v>146.229996</v>
      </c>
    </row>
    <row r="45" spans="1:5" x14ac:dyDescent="0.25">
      <c r="A45" s="8">
        <v>40087</v>
      </c>
      <c r="B45" s="67">
        <v>102.529999</v>
      </c>
      <c r="C45" s="67">
        <v>39.32</v>
      </c>
      <c r="D45" s="67">
        <v>16.07</v>
      </c>
      <c r="E45" s="67">
        <v>147.020004</v>
      </c>
    </row>
    <row r="46" spans="1:5" x14ac:dyDescent="0.25">
      <c r="A46" s="8">
        <v>40118</v>
      </c>
      <c r="B46" s="67">
        <v>115.639999</v>
      </c>
      <c r="C46" s="67">
        <v>39.150002000000001</v>
      </c>
      <c r="D46" s="67">
        <v>18.149999999999999</v>
      </c>
      <c r="E46" s="67">
        <v>149.91999799999999</v>
      </c>
    </row>
    <row r="47" spans="1:5" x14ac:dyDescent="0.25">
      <c r="A47" s="8">
        <v>40148</v>
      </c>
      <c r="B47" s="67">
        <v>107.30999799999999</v>
      </c>
      <c r="C47" s="67">
        <v>39.279998999999997</v>
      </c>
      <c r="D47" s="67">
        <v>16.540001</v>
      </c>
      <c r="E47" s="67">
        <v>142.91000399999999</v>
      </c>
    </row>
    <row r="48" spans="1:5" x14ac:dyDescent="0.25">
      <c r="A48" s="8">
        <v>40179</v>
      </c>
      <c r="B48" s="67">
        <v>105.959999</v>
      </c>
      <c r="C48" s="67">
        <v>35.639999000000003</v>
      </c>
      <c r="D48" s="67">
        <v>15.9</v>
      </c>
      <c r="E48" s="67">
        <v>138.38999899999999</v>
      </c>
    </row>
    <row r="49" spans="1:5" x14ac:dyDescent="0.25">
      <c r="A49" s="8">
        <v>40210</v>
      </c>
      <c r="B49" s="67">
        <v>109.43</v>
      </c>
      <c r="C49" s="67">
        <v>38.82</v>
      </c>
      <c r="D49" s="67">
        <v>16.07</v>
      </c>
      <c r="E49" s="67">
        <v>135.85000600000001</v>
      </c>
    </row>
    <row r="50" spans="1:5" x14ac:dyDescent="0.25">
      <c r="A50" s="8">
        <v>40238</v>
      </c>
      <c r="B50" s="67">
        <v>108.949997</v>
      </c>
      <c r="C50" s="67">
        <v>40.290000999999997</v>
      </c>
      <c r="D50" s="67">
        <v>17.139999</v>
      </c>
      <c r="E50" s="67">
        <v>134.729996</v>
      </c>
    </row>
    <row r="51" spans="1:5" x14ac:dyDescent="0.25">
      <c r="A51" s="8">
        <v>40269</v>
      </c>
      <c r="B51" s="67">
        <v>115.360001</v>
      </c>
      <c r="C51" s="67">
        <v>41.330002</v>
      </c>
      <c r="D51" s="67">
        <v>18.260000000000002</v>
      </c>
      <c r="E51" s="67">
        <v>132.770004</v>
      </c>
    </row>
    <row r="52" spans="1:5" x14ac:dyDescent="0.25">
      <c r="A52" s="8">
        <v>40299</v>
      </c>
      <c r="B52" s="67">
        <v>118.879997</v>
      </c>
      <c r="C52" s="67">
        <v>34.040000999999997</v>
      </c>
      <c r="D52" s="67">
        <v>18.030000999999999</v>
      </c>
      <c r="E52" s="67">
        <v>122.370003</v>
      </c>
    </row>
    <row r="53" spans="1:5" x14ac:dyDescent="0.25">
      <c r="A53" s="8">
        <v>40330</v>
      </c>
      <c r="B53" s="67">
        <v>121.68</v>
      </c>
      <c r="C53" s="67">
        <v>33.959999000000003</v>
      </c>
      <c r="D53" s="67">
        <v>18.209999</v>
      </c>
      <c r="E53" s="67">
        <v>121.870003</v>
      </c>
    </row>
    <row r="54" spans="1:5" x14ac:dyDescent="0.25">
      <c r="A54" s="8">
        <v>40360</v>
      </c>
      <c r="B54" s="67">
        <v>115.489998</v>
      </c>
      <c r="C54" s="67">
        <v>35.340000000000003</v>
      </c>
      <c r="D54" s="67">
        <v>17.579999999999998</v>
      </c>
      <c r="E54" s="67">
        <v>129.88000500000001</v>
      </c>
    </row>
    <row r="55" spans="1:5" x14ac:dyDescent="0.25">
      <c r="A55" s="8">
        <v>40391</v>
      </c>
      <c r="B55" s="67">
        <v>122.08000199999999</v>
      </c>
      <c r="C55" s="67">
        <v>31.92</v>
      </c>
      <c r="D55" s="67">
        <v>18.93</v>
      </c>
      <c r="E55" s="67">
        <v>126.25</v>
      </c>
    </row>
    <row r="56" spans="1:5" x14ac:dyDescent="0.25">
      <c r="A56" s="8">
        <v>40422</v>
      </c>
      <c r="B56" s="67">
        <v>127.910004</v>
      </c>
      <c r="C56" s="67">
        <v>34.840000000000003</v>
      </c>
      <c r="D56" s="67">
        <v>21.309999000000001</v>
      </c>
      <c r="E56" s="67">
        <v>135.80999800000001</v>
      </c>
    </row>
    <row r="57" spans="1:5" x14ac:dyDescent="0.25">
      <c r="A57" s="8">
        <v>40452</v>
      </c>
      <c r="B57" s="67">
        <v>132.61999499999999</v>
      </c>
      <c r="C57" s="67">
        <v>35.169998</v>
      </c>
      <c r="D57" s="67">
        <v>24.17</v>
      </c>
      <c r="E57" s="67">
        <v>138.69000199999999</v>
      </c>
    </row>
    <row r="58" spans="1:5" x14ac:dyDescent="0.25">
      <c r="A58" s="8">
        <v>40483</v>
      </c>
      <c r="B58" s="67">
        <v>135.41999799999999</v>
      </c>
      <c r="C58" s="67">
        <v>36.040000999999997</v>
      </c>
      <c r="D58" s="67">
        <v>27.440000999999999</v>
      </c>
      <c r="E58" s="67">
        <v>129.300003</v>
      </c>
    </row>
    <row r="59" spans="1:5" x14ac:dyDescent="0.25">
      <c r="A59" s="8">
        <v>40513</v>
      </c>
      <c r="B59" s="67">
        <v>138.720001</v>
      </c>
      <c r="C59" s="67">
        <v>39</v>
      </c>
      <c r="D59" s="67">
        <v>30.18</v>
      </c>
      <c r="E59" s="67">
        <v>133.08999600000001</v>
      </c>
    </row>
    <row r="60" spans="1:5" x14ac:dyDescent="0.25">
      <c r="A60" s="8">
        <v>40544</v>
      </c>
      <c r="B60" s="67">
        <v>129.86999499999999</v>
      </c>
      <c r="C60" s="67">
        <v>38.610000999999997</v>
      </c>
      <c r="D60" s="67">
        <v>27.389999</v>
      </c>
      <c r="E60" s="67">
        <v>136.38000500000001</v>
      </c>
    </row>
    <row r="61" spans="1:5" x14ac:dyDescent="0.25">
      <c r="A61" s="8">
        <v>40575</v>
      </c>
      <c r="B61" s="67">
        <v>137.66000399999999</v>
      </c>
      <c r="C61" s="67">
        <v>39.189999</v>
      </c>
      <c r="D61" s="67">
        <v>33.110000999999997</v>
      </c>
      <c r="E61" s="67">
        <v>137.429993</v>
      </c>
    </row>
    <row r="62" spans="1:5" x14ac:dyDescent="0.25">
      <c r="A62" s="8">
        <v>40603</v>
      </c>
      <c r="B62" s="67">
        <v>139.86000100000001</v>
      </c>
      <c r="C62" s="67">
        <v>42.599997999999999</v>
      </c>
      <c r="D62" s="67">
        <v>36.770000000000003</v>
      </c>
      <c r="E62" s="67">
        <v>141.16000399999999</v>
      </c>
    </row>
    <row r="63" spans="1:5" x14ac:dyDescent="0.25">
      <c r="A63" s="8">
        <v>40634</v>
      </c>
      <c r="B63" s="67">
        <v>152.36999499999999</v>
      </c>
      <c r="C63" s="67">
        <v>45.150002000000001</v>
      </c>
      <c r="D63" s="67">
        <v>46.880001</v>
      </c>
      <c r="E63" s="67">
        <v>147.53999300000001</v>
      </c>
    </row>
    <row r="64" spans="1:5" x14ac:dyDescent="0.25">
      <c r="A64" s="8">
        <v>40664</v>
      </c>
      <c r="B64" s="67">
        <v>149.63999899999999</v>
      </c>
      <c r="C64" s="67">
        <v>40.5</v>
      </c>
      <c r="D64" s="67">
        <v>37.599997999999999</v>
      </c>
      <c r="E64" s="67">
        <v>143.38000500000001</v>
      </c>
    </row>
    <row r="65" spans="1:5" x14ac:dyDescent="0.25">
      <c r="A65" s="8">
        <v>40695</v>
      </c>
      <c r="B65" s="67">
        <v>146</v>
      </c>
      <c r="C65" s="67">
        <v>37.240001999999997</v>
      </c>
      <c r="D65" s="67">
        <v>33.840000000000003</v>
      </c>
      <c r="E65" s="67">
        <v>144.479996</v>
      </c>
    </row>
    <row r="66" spans="1:5" x14ac:dyDescent="0.25">
      <c r="A66" s="8">
        <v>40725</v>
      </c>
      <c r="B66" s="67">
        <v>158.28999300000001</v>
      </c>
      <c r="C66" s="67">
        <v>37.419998</v>
      </c>
      <c r="D66" s="67">
        <v>38.849997999999999</v>
      </c>
      <c r="E66" s="67">
        <v>143.13999899999999</v>
      </c>
    </row>
    <row r="67" spans="1:5" x14ac:dyDescent="0.25">
      <c r="A67" s="8">
        <v>40756</v>
      </c>
      <c r="B67" s="67">
        <v>177.720001</v>
      </c>
      <c r="C67" s="67">
        <v>34.509998000000003</v>
      </c>
      <c r="D67" s="67">
        <v>40.450001</v>
      </c>
      <c r="E67" s="67">
        <v>143.11999499999999</v>
      </c>
    </row>
    <row r="68" spans="1:5" x14ac:dyDescent="0.25">
      <c r="A68" s="8">
        <v>40787</v>
      </c>
      <c r="B68" s="67">
        <v>158.05999800000001</v>
      </c>
      <c r="C68" s="67">
        <v>30.49</v>
      </c>
      <c r="D68" s="67">
        <v>28.91</v>
      </c>
      <c r="E68" s="67">
        <v>133.470001</v>
      </c>
    </row>
    <row r="69" spans="1:5" x14ac:dyDescent="0.25">
      <c r="A69" s="8">
        <v>40817</v>
      </c>
      <c r="B69" s="67">
        <v>167.33999600000001</v>
      </c>
      <c r="C69" s="67">
        <v>35.740001999999997</v>
      </c>
      <c r="D69" s="67">
        <v>33.439999</v>
      </c>
      <c r="E69" s="67">
        <v>137.86999499999999</v>
      </c>
    </row>
    <row r="70" spans="1:5" x14ac:dyDescent="0.25">
      <c r="A70" s="8">
        <v>40848</v>
      </c>
      <c r="B70" s="67">
        <v>170.13000500000001</v>
      </c>
      <c r="C70" s="67">
        <v>38.779998999999997</v>
      </c>
      <c r="D70" s="67">
        <v>32</v>
      </c>
      <c r="E70" s="67">
        <v>133.85000600000001</v>
      </c>
    </row>
    <row r="71" spans="1:5" x14ac:dyDescent="0.25">
      <c r="A71" s="8">
        <v>40878</v>
      </c>
      <c r="B71" s="67">
        <v>151.990005</v>
      </c>
      <c r="C71" s="67">
        <v>38.110000999999997</v>
      </c>
      <c r="D71" s="67">
        <v>26.940000999999999</v>
      </c>
      <c r="E71" s="67">
        <v>128.91999799999999</v>
      </c>
    </row>
    <row r="72" spans="1:5" x14ac:dyDescent="0.25">
      <c r="A72" s="8">
        <v>40909</v>
      </c>
      <c r="B72" s="67">
        <v>169.30999800000001</v>
      </c>
      <c r="C72" s="67">
        <v>37.82</v>
      </c>
      <c r="D72" s="67">
        <v>32.279998999999997</v>
      </c>
      <c r="E72" s="67">
        <v>130.270004</v>
      </c>
    </row>
    <row r="73" spans="1:5" x14ac:dyDescent="0.25">
      <c r="A73" s="8">
        <v>40940</v>
      </c>
      <c r="B73" s="67">
        <v>164.28999300000001</v>
      </c>
      <c r="C73" s="67">
        <v>40.919998</v>
      </c>
      <c r="D73" s="67">
        <v>33.549999</v>
      </c>
      <c r="E73" s="67">
        <v>132.61999499999999</v>
      </c>
    </row>
    <row r="74" spans="1:5" x14ac:dyDescent="0.25">
      <c r="A74" s="8">
        <v>40969</v>
      </c>
      <c r="B74" s="67">
        <v>162.11999499999999</v>
      </c>
      <c r="C74" s="67">
        <v>39.229999999999997</v>
      </c>
      <c r="D74" s="67">
        <v>31.379999000000002</v>
      </c>
      <c r="E74" s="67">
        <v>132.720001</v>
      </c>
    </row>
    <row r="75" spans="1:5" x14ac:dyDescent="0.25">
      <c r="A75" s="8">
        <v>41000</v>
      </c>
      <c r="B75" s="67">
        <v>161.88000500000001</v>
      </c>
      <c r="C75" s="67">
        <v>39.68</v>
      </c>
      <c r="D75" s="67">
        <v>30.110001</v>
      </c>
      <c r="E75" s="67">
        <v>131.71000699999999</v>
      </c>
    </row>
    <row r="76" spans="1:5" x14ac:dyDescent="0.25">
      <c r="A76" s="8">
        <v>41030</v>
      </c>
      <c r="B76" s="67">
        <v>151.61999499999999</v>
      </c>
      <c r="C76" s="67">
        <v>32.610000999999997</v>
      </c>
      <c r="D76" s="67">
        <v>26.959999</v>
      </c>
      <c r="E76" s="67">
        <v>123.029999</v>
      </c>
    </row>
    <row r="77" spans="1:5" x14ac:dyDescent="0.25">
      <c r="A77" s="8">
        <v>41061</v>
      </c>
      <c r="B77" s="67">
        <v>155.19000199999999</v>
      </c>
      <c r="C77" s="67">
        <v>31.83</v>
      </c>
      <c r="D77" s="67">
        <v>26.65</v>
      </c>
      <c r="E77" s="67">
        <v>125.879997</v>
      </c>
    </row>
    <row r="78" spans="1:5" x14ac:dyDescent="0.25">
      <c r="A78" s="8">
        <v>41091</v>
      </c>
      <c r="B78" s="67">
        <v>156.490005</v>
      </c>
      <c r="C78" s="67">
        <v>32.68</v>
      </c>
      <c r="D78" s="67">
        <v>27.120000999999998</v>
      </c>
      <c r="E78" s="67">
        <v>122.300003</v>
      </c>
    </row>
    <row r="79" spans="1:5" x14ac:dyDescent="0.25">
      <c r="A79" s="8">
        <v>41122</v>
      </c>
      <c r="B79" s="67">
        <v>164.220001</v>
      </c>
      <c r="C79" s="67">
        <v>35.889999000000003</v>
      </c>
      <c r="D79" s="67">
        <v>30.790001</v>
      </c>
      <c r="E79" s="67">
        <v>124.980003</v>
      </c>
    </row>
    <row r="80" spans="1:5" x14ac:dyDescent="0.25">
      <c r="A80" s="8">
        <v>41153</v>
      </c>
      <c r="B80" s="67">
        <v>171.88999899999999</v>
      </c>
      <c r="C80" s="67">
        <v>34.119999</v>
      </c>
      <c r="D80" s="67">
        <v>33.479999999999997</v>
      </c>
      <c r="E80" s="67">
        <v>127.69000200000001</v>
      </c>
    </row>
    <row r="81" spans="1:5" x14ac:dyDescent="0.25">
      <c r="A81" s="8">
        <v>41183</v>
      </c>
      <c r="B81" s="67">
        <v>166.83000200000001</v>
      </c>
      <c r="C81" s="67">
        <v>31.780000999999999</v>
      </c>
      <c r="D81" s="67">
        <v>31.27</v>
      </c>
      <c r="E81" s="67">
        <v>128.699997</v>
      </c>
    </row>
    <row r="82" spans="1:5" x14ac:dyDescent="0.25">
      <c r="A82" s="8">
        <v>41214</v>
      </c>
      <c r="B82" s="67">
        <v>166.050003</v>
      </c>
      <c r="C82" s="67">
        <v>32.560001</v>
      </c>
      <c r="D82" s="67">
        <v>32.360000999999997</v>
      </c>
      <c r="E82" s="67">
        <v>129.08999600000001</v>
      </c>
    </row>
    <row r="83" spans="1:5" x14ac:dyDescent="0.25">
      <c r="A83" s="8">
        <v>41244</v>
      </c>
      <c r="B83" s="67">
        <v>162.020004</v>
      </c>
      <c r="C83" s="67">
        <v>33.369999</v>
      </c>
      <c r="D83" s="67">
        <v>29.370000999999998</v>
      </c>
      <c r="E83" s="67">
        <v>130.96000699999999</v>
      </c>
    </row>
    <row r="84" spans="1:5" x14ac:dyDescent="0.25">
      <c r="A84" s="8">
        <v>41275</v>
      </c>
      <c r="B84" s="67">
        <v>161.199997</v>
      </c>
      <c r="C84" s="67">
        <v>35.279998999999997</v>
      </c>
      <c r="D84" s="67">
        <v>30.440000999999999</v>
      </c>
      <c r="E84" s="67">
        <v>134.720001</v>
      </c>
    </row>
    <row r="85" spans="1:5" x14ac:dyDescent="0.25">
      <c r="A85" s="8">
        <v>41306</v>
      </c>
      <c r="B85" s="67">
        <v>153</v>
      </c>
      <c r="C85" s="67">
        <v>33.060001</v>
      </c>
      <c r="D85" s="67">
        <v>27.540001</v>
      </c>
      <c r="E85" s="67">
        <v>129.490005</v>
      </c>
    </row>
    <row r="86" spans="1:5" x14ac:dyDescent="0.25">
      <c r="A86" s="8">
        <v>41334</v>
      </c>
      <c r="B86" s="67">
        <v>154.449997</v>
      </c>
      <c r="C86" s="67">
        <v>34.75</v>
      </c>
      <c r="D86" s="67">
        <v>27.42</v>
      </c>
      <c r="E86" s="67">
        <v>127.089996</v>
      </c>
    </row>
    <row r="87" spans="1:5" x14ac:dyDescent="0.25">
      <c r="A87" s="8">
        <v>41365</v>
      </c>
      <c r="B87" s="67">
        <v>142.770004</v>
      </c>
      <c r="C87" s="67">
        <v>33.159999999999997</v>
      </c>
      <c r="D87" s="67">
        <v>23.459999</v>
      </c>
      <c r="E87" s="67">
        <v>130.529999</v>
      </c>
    </row>
    <row r="88" spans="1:5" x14ac:dyDescent="0.25">
      <c r="A88" s="8">
        <v>41395</v>
      </c>
      <c r="B88" s="67">
        <v>133.91999799999999</v>
      </c>
      <c r="C88" s="67">
        <v>32.610000999999997</v>
      </c>
      <c r="D88" s="67">
        <v>21.440000999999999</v>
      </c>
      <c r="E88" s="67">
        <v>128.779999</v>
      </c>
    </row>
    <row r="89" spans="1:5" x14ac:dyDescent="0.25">
      <c r="A89" s="8">
        <v>41426</v>
      </c>
      <c r="B89" s="67">
        <v>119.110001</v>
      </c>
      <c r="C89" s="67">
        <v>34.18</v>
      </c>
      <c r="D89" s="67">
        <v>18.969999000000001</v>
      </c>
      <c r="E89" s="67">
        <v>128.929993</v>
      </c>
    </row>
    <row r="90" spans="1:5" x14ac:dyDescent="0.25">
      <c r="A90" s="8">
        <v>41456</v>
      </c>
      <c r="B90" s="67">
        <v>127.959999</v>
      </c>
      <c r="C90" s="67">
        <v>37.360000999999997</v>
      </c>
      <c r="D90" s="67">
        <v>19.139999</v>
      </c>
      <c r="E90" s="67">
        <v>131.740005</v>
      </c>
    </row>
    <row r="91" spans="1:5" x14ac:dyDescent="0.25">
      <c r="A91" s="8">
        <v>41487</v>
      </c>
      <c r="B91" s="67">
        <v>134.61999499999999</v>
      </c>
      <c r="C91" s="67">
        <v>38.479999999999997</v>
      </c>
      <c r="D91" s="67">
        <v>22.6</v>
      </c>
      <c r="E91" s="67">
        <v>130.83999600000001</v>
      </c>
    </row>
    <row r="92" spans="1:5" x14ac:dyDescent="0.25">
      <c r="A92" s="8">
        <v>41518</v>
      </c>
      <c r="B92" s="67">
        <v>128.179993</v>
      </c>
      <c r="C92" s="67">
        <v>36.849997999999999</v>
      </c>
      <c r="D92" s="67">
        <v>20.9</v>
      </c>
      <c r="E92" s="67">
        <v>133.85000600000001</v>
      </c>
    </row>
    <row r="93" spans="1:5" x14ac:dyDescent="0.25">
      <c r="A93" s="8">
        <v>41548</v>
      </c>
      <c r="B93" s="67">
        <v>127.739998</v>
      </c>
      <c r="C93" s="67">
        <v>34.689999</v>
      </c>
      <c r="D93" s="67">
        <v>21.1</v>
      </c>
      <c r="E93" s="67">
        <v>134.28999300000001</v>
      </c>
    </row>
    <row r="94" spans="1:5" x14ac:dyDescent="0.25">
      <c r="A94" s="8">
        <v>41579</v>
      </c>
      <c r="B94" s="67">
        <v>120.699997</v>
      </c>
      <c r="C94" s="67">
        <v>33.459999000000003</v>
      </c>
      <c r="D94" s="67">
        <v>19.239999999999998</v>
      </c>
      <c r="E94" s="67">
        <v>134.33000200000001</v>
      </c>
    </row>
    <row r="95" spans="1:5" x14ac:dyDescent="0.25">
      <c r="A95" s="8">
        <v>41609</v>
      </c>
      <c r="B95" s="67">
        <v>116.120003</v>
      </c>
      <c r="C95" s="67">
        <v>35.32</v>
      </c>
      <c r="D95" s="67">
        <v>18.709999</v>
      </c>
      <c r="E95" s="67">
        <v>135.990005</v>
      </c>
    </row>
    <row r="96" spans="1:5" x14ac:dyDescent="0.25">
      <c r="A96" s="8">
        <v>41640</v>
      </c>
      <c r="B96" s="67">
        <v>120.089996</v>
      </c>
      <c r="C96" s="67">
        <v>34.799999</v>
      </c>
      <c r="D96" s="67">
        <v>18.450001</v>
      </c>
      <c r="E96" s="67">
        <v>133.28999300000001</v>
      </c>
    </row>
    <row r="97" spans="1:5" x14ac:dyDescent="0.25">
      <c r="A97" s="8">
        <v>41671</v>
      </c>
      <c r="B97" s="67">
        <v>127.620003</v>
      </c>
      <c r="C97" s="67">
        <v>36.740001999999997</v>
      </c>
      <c r="D97" s="67">
        <v>20.350000000000001</v>
      </c>
      <c r="E97" s="67">
        <v>136.35000600000001</v>
      </c>
    </row>
    <row r="98" spans="1:5" x14ac:dyDescent="0.25">
      <c r="A98" s="8">
        <v>41699</v>
      </c>
      <c r="B98" s="67">
        <v>123.610001</v>
      </c>
      <c r="C98" s="67">
        <v>36.590000000000003</v>
      </c>
      <c r="D98" s="67">
        <v>19.040001</v>
      </c>
      <c r="E98" s="67">
        <v>136.029999</v>
      </c>
    </row>
    <row r="99" spans="1:5" x14ac:dyDescent="0.25">
      <c r="A99" s="8">
        <v>41730</v>
      </c>
      <c r="B99" s="67">
        <v>124.220001</v>
      </c>
      <c r="C99" s="67">
        <v>36.32</v>
      </c>
      <c r="D99" s="67">
        <v>18.459999</v>
      </c>
      <c r="E99" s="67">
        <v>136.94000199999999</v>
      </c>
    </row>
    <row r="100" spans="1:5" x14ac:dyDescent="0.25">
      <c r="A100" s="8">
        <v>41760</v>
      </c>
      <c r="B100" s="67">
        <v>120.43</v>
      </c>
      <c r="C100" s="67">
        <v>37.68</v>
      </c>
      <c r="D100" s="67">
        <v>18.079999999999998</v>
      </c>
      <c r="E100" s="67">
        <v>134.520004</v>
      </c>
    </row>
    <row r="101" spans="1:5" x14ac:dyDescent="0.25">
      <c r="A101" s="8">
        <v>41791</v>
      </c>
      <c r="B101" s="67">
        <v>128.03999300000001</v>
      </c>
      <c r="C101" s="67">
        <v>38.880001</v>
      </c>
      <c r="D101" s="67">
        <v>20.25</v>
      </c>
      <c r="E101" s="67">
        <v>135.11999499999999</v>
      </c>
    </row>
    <row r="102" spans="1:5" x14ac:dyDescent="0.25">
      <c r="A102" s="8">
        <v>41821</v>
      </c>
      <c r="B102" s="67">
        <v>123.389999</v>
      </c>
      <c r="C102" s="67">
        <v>36.32</v>
      </c>
      <c r="D102" s="67">
        <v>19.579999999999998</v>
      </c>
      <c r="E102" s="67">
        <v>132.08999600000001</v>
      </c>
    </row>
    <row r="103" spans="1:5" x14ac:dyDescent="0.25">
      <c r="A103" s="8">
        <v>41852</v>
      </c>
      <c r="B103" s="67">
        <v>123.860001</v>
      </c>
      <c r="C103" s="67">
        <v>35.759998000000003</v>
      </c>
      <c r="D103" s="67">
        <v>18.709999</v>
      </c>
      <c r="E103" s="67">
        <v>129.53999300000001</v>
      </c>
    </row>
    <row r="104" spans="1:5" x14ac:dyDescent="0.25">
      <c r="A104" s="8">
        <v>41883</v>
      </c>
      <c r="B104" s="67">
        <v>116.209999</v>
      </c>
      <c r="C104" s="67">
        <v>34.409999999999997</v>
      </c>
      <c r="D104" s="67">
        <v>16.350000000000001</v>
      </c>
      <c r="E104" s="67">
        <v>124.480003</v>
      </c>
    </row>
    <row r="105" spans="1:5" x14ac:dyDescent="0.25">
      <c r="A105" s="8">
        <v>41913</v>
      </c>
      <c r="B105" s="67">
        <v>112.660004</v>
      </c>
      <c r="C105" s="67">
        <v>30.629999000000002</v>
      </c>
      <c r="D105" s="67">
        <v>15.5</v>
      </c>
      <c r="E105" s="67">
        <v>123.489998</v>
      </c>
    </row>
    <row r="106" spans="1:5" x14ac:dyDescent="0.25">
      <c r="A106" s="8">
        <v>41944</v>
      </c>
      <c r="B106" s="67">
        <v>112.110001</v>
      </c>
      <c r="C106" s="67">
        <v>25.58</v>
      </c>
      <c r="D106" s="67">
        <v>14.83</v>
      </c>
      <c r="E106" s="67">
        <v>122.459999</v>
      </c>
    </row>
    <row r="107" spans="1:5" x14ac:dyDescent="0.25">
      <c r="A107" s="8">
        <v>41974</v>
      </c>
      <c r="B107" s="67">
        <v>113.58000199999999</v>
      </c>
      <c r="C107" s="67">
        <v>20.360001</v>
      </c>
      <c r="D107" s="67">
        <v>15.06</v>
      </c>
      <c r="E107" s="67">
        <v>119.139999</v>
      </c>
    </row>
    <row r="108" spans="1:5" x14ac:dyDescent="0.25">
      <c r="A108" s="8">
        <v>42005</v>
      </c>
      <c r="B108" s="67">
        <v>123.449997</v>
      </c>
      <c r="C108" s="67">
        <v>17.82</v>
      </c>
      <c r="D108" s="67">
        <v>16.540001</v>
      </c>
      <c r="E108" s="67">
        <v>111.220001</v>
      </c>
    </row>
    <row r="109" spans="1:5" x14ac:dyDescent="0.25">
      <c r="A109" s="8">
        <v>42036</v>
      </c>
      <c r="B109" s="67">
        <v>116.160004</v>
      </c>
      <c r="C109" s="67">
        <v>18.100000000000001</v>
      </c>
      <c r="D109" s="67">
        <v>15.87</v>
      </c>
      <c r="E109" s="67">
        <v>110.120003</v>
      </c>
    </row>
    <row r="110" spans="1:5" x14ac:dyDescent="0.25">
      <c r="A110" s="8">
        <v>42064</v>
      </c>
      <c r="B110" s="67">
        <v>113.660004</v>
      </c>
      <c r="C110" s="67">
        <v>16.84</v>
      </c>
      <c r="D110" s="67">
        <v>15.93</v>
      </c>
      <c r="E110" s="67">
        <v>105.709999</v>
      </c>
    </row>
    <row r="111" spans="1:5" x14ac:dyDescent="0.25">
      <c r="A111" s="8">
        <v>42095</v>
      </c>
      <c r="B111" s="67">
        <v>113.470001</v>
      </c>
      <c r="C111" s="67">
        <v>20.51</v>
      </c>
      <c r="D111" s="67">
        <v>15.43</v>
      </c>
      <c r="E111" s="67">
        <v>110.370003</v>
      </c>
    </row>
    <row r="112" spans="1:5" x14ac:dyDescent="0.25">
      <c r="A112" s="8">
        <v>42125</v>
      </c>
      <c r="B112" s="67">
        <v>114.099998</v>
      </c>
      <c r="C112" s="67">
        <v>20.309999000000001</v>
      </c>
      <c r="D112" s="67">
        <v>15.99</v>
      </c>
      <c r="E112" s="67">
        <v>107.910004</v>
      </c>
    </row>
    <row r="113" spans="1:5" x14ac:dyDescent="0.25">
      <c r="A113" s="8">
        <v>42156</v>
      </c>
      <c r="B113" s="67">
        <v>112.370003</v>
      </c>
      <c r="C113" s="67">
        <v>19.879999000000002</v>
      </c>
      <c r="D113" s="67">
        <v>15.03</v>
      </c>
      <c r="E113" s="67">
        <v>109.459999</v>
      </c>
    </row>
    <row r="114" spans="1:5" x14ac:dyDescent="0.25">
      <c r="A114" s="8">
        <v>42186</v>
      </c>
      <c r="B114" s="67">
        <v>104.93</v>
      </c>
      <c r="C114" s="67">
        <v>15.59</v>
      </c>
      <c r="D114" s="67">
        <v>14.08</v>
      </c>
      <c r="E114" s="67">
        <v>107.790001</v>
      </c>
    </row>
    <row r="115" spans="1:5" x14ac:dyDescent="0.25">
      <c r="A115" s="8">
        <v>42217</v>
      </c>
      <c r="B115" s="67">
        <v>107.730003</v>
      </c>
      <c r="C115" s="67">
        <v>15.89</v>
      </c>
      <c r="D115" s="67">
        <v>13.99</v>
      </c>
      <c r="E115" s="67">
        <v>110.050003</v>
      </c>
    </row>
    <row r="116" spans="1:5" x14ac:dyDescent="0.25">
      <c r="A116" s="8">
        <v>42248</v>
      </c>
      <c r="B116" s="67">
        <v>106.860001</v>
      </c>
      <c r="C116" s="67">
        <v>14.68</v>
      </c>
      <c r="D116" s="67">
        <v>13.87</v>
      </c>
      <c r="E116" s="67">
        <v>109.58000199999999</v>
      </c>
    </row>
    <row r="117" spans="1:5" x14ac:dyDescent="0.25">
      <c r="A117" s="8">
        <v>42278</v>
      </c>
      <c r="B117" s="67">
        <v>109.300003</v>
      </c>
      <c r="C117" s="67">
        <v>14.81</v>
      </c>
      <c r="D117" s="67">
        <v>14.8</v>
      </c>
      <c r="E117" s="67">
        <v>107.760002</v>
      </c>
    </row>
    <row r="118" spans="1:5" x14ac:dyDescent="0.25">
      <c r="A118" s="8">
        <v>42309</v>
      </c>
      <c r="B118" s="67">
        <v>101.91999800000001</v>
      </c>
      <c r="C118" s="67">
        <v>12.93</v>
      </c>
      <c r="D118" s="67">
        <v>13.44</v>
      </c>
      <c r="E118" s="67">
        <v>103.489998</v>
      </c>
    </row>
    <row r="119" spans="1:5" x14ac:dyDescent="0.25">
      <c r="A119" s="8">
        <v>42339</v>
      </c>
      <c r="B119" s="67">
        <v>101.459999</v>
      </c>
      <c r="C119" s="67">
        <v>11</v>
      </c>
      <c r="D119" s="67">
        <v>13.19</v>
      </c>
      <c r="E119" s="67">
        <v>106.400002</v>
      </c>
    </row>
    <row r="120" spans="1:5" x14ac:dyDescent="0.25">
      <c r="A120" s="8">
        <v>42370</v>
      </c>
      <c r="B120" s="67">
        <v>106.949997</v>
      </c>
      <c r="C120" s="67">
        <v>9.65</v>
      </c>
      <c r="D120" s="67">
        <v>13.59</v>
      </c>
      <c r="E120" s="67">
        <v>105.970001</v>
      </c>
    </row>
    <row r="121" spans="1:5" x14ac:dyDescent="0.25">
      <c r="A121" s="8">
        <v>42401</v>
      </c>
      <c r="B121" s="67">
        <v>118.639999</v>
      </c>
      <c r="C121" s="67">
        <v>9</v>
      </c>
      <c r="D121" s="67">
        <v>14.2</v>
      </c>
      <c r="E121" s="67">
        <v>106.370003</v>
      </c>
    </row>
    <row r="122" spans="1:5" x14ac:dyDescent="0.25">
      <c r="A122" s="8">
        <v>42430</v>
      </c>
      <c r="B122" s="67">
        <v>117.639999</v>
      </c>
      <c r="C122" s="67">
        <v>9.6999999999999993</v>
      </c>
      <c r="D122" s="67">
        <v>14.68</v>
      </c>
      <c r="E122" s="67">
        <v>111.18</v>
      </c>
    </row>
    <row r="123" spans="1:5" x14ac:dyDescent="0.25">
      <c r="A123" s="8">
        <v>42461</v>
      </c>
      <c r="B123" s="67">
        <v>123.650002</v>
      </c>
      <c r="C123" s="67">
        <v>11.3</v>
      </c>
      <c r="D123" s="67">
        <v>16.98</v>
      </c>
      <c r="E123" s="67">
        <v>111.839996</v>
      </c>
    </row>
    <row r="124" spans="1:5" x14ac:dyDescent="0.25">
      <c r="A124" s="8">
        <v>42491</v>
      </c>
      <c r="B124" s="67">
        <v>116.05999799999999</v>
      </c>
      <c r="C124" s="67">
        <v>11.87</v>
      </c>
      <c r="D124" s="67">
        <v>15.19</v>
      </c>
      <c r="E124" s="67">
        <v>108.589996</v>
      </c>
    </row>
    <row r="125" spans="1:5" x14ac:dyDescent="0.25">
      <c r="A125" s="8">
        <v>42522</v>
      </c>
      <c r="B125" s="67">
        <v>126.470001</v>
      </c>
      <c r="C125" s="67">
        <v>11.57</v>
      </c>
      <c r="D125" s="67">
        <v>17.860001</v>
      </c>
      <c r="E125" s="67">
        <v>108.16999800000001</v>
      </c>
    </row>
    <row r="126" spans="1:5" x14ac:dyDescent="0.25">
      <c r="A126" s="8">
        <v>42552</v>
      </c>
      <c r="B126" s="67">
        <v>128.979996</v>
      </c>
      <c r="C126" s="67">
        <v>9.76</v>
      </c>
      <c r="D126" s="67">
        <v>19.350000000000001</v>
      </c>
      <c r="E126" s="67">
        <v>108.959999</v>
      </c>
    </row>
    <row r="127" spans="1:5" x14ac:dyDescent="0.25">
      <c r="A127" s="8">
        <v>42583</v>
      </c>
      <c r="B127" s="67">
        <v>124.779999</v>
      </c>
      <c r="C127" s="67">
        <v>10.36</v>
      </c>
      <c r="D127" s="67">
        <v>17.719999000000001</v>
      </c>
      <c r="E127" s="67">
        <v>108.650002</v>
      </c>
    </row>
    <row r="128" spans="1:5" x14ac:dyDescent="0.25">
      <c r="A128" s="8">
        <v>42614</v>
      </c>
      <c r="B128" s="67">
        <v>125.639999</v>
      </c>
      <c r="C128" s="67">
        <v>10.93</v>
      </c>
      <c r="D128" s="67">
        <v>18.200001</v>
      </c>
      <c r="E128" s="67">
        <v>109.349998</v>
      </c>
    </row>
    <row r="129" spans="1:5" x14ac:dyDescent="0.25">
      <c r="A129" s="8">
        <v>42644</v>
      </c>
      <c r="B129" s="67">
        <v>121.94000200000001</v>
      </c>
      <c r="C129" s="67">
        <v>10.53</v>
      </c>
      <c r="D129" s="67">
        <v>16.969999000000001</v>
      </c>
      <c r="E129" s="67">
        <v>106.75</v>
      </c>
    </row>
    <row r="130" spans="1:5" x14ac:dyDescent="0.25">
      <c r="A130" s="8">
        <v>42675</v>
      </c>
      <c r="B130" s="67">
        <v>111.75</v>
      </c>
      <c r="C130" s="67">
        <v>10.93</v>
      </c>
      <c r="D130" s="67">
        <v>15.66</v>
      </c>
      <c r="E130" s="67">
        <v>102.980003</v>
      </c>
    </row>
    <row r="131" spans="1:5" x14ac:dyDescent="0.25">
      <c r="A131" s="8">
        <v>42705</v>
      </c>
      <c r="B131" s="67">
        <v>109.610001</v>
      </c>
      <c r="C131" s="67">
        <v>11.72</v>
      </c>
      <c r="D131" s="67">
        <v>15.97</v>
      </c>
      <c r="E131" s="67">
        <v>102.260002</v>
      </c>
    </row>
    <row r="132" spans="1:5" x14ac:dyDescent="0.25">
      <c r="A132" s="8">
        <v>42736</v>
      </c>
      <c r="B132" s="67">
        <v>115.550003</v>
      </c>
      <c r="C132" s="67">
        <v>11.32</v>
      </c>
      <c r="D132" s="67">
        <v>16.629999000000002</v>
      </c>
      <c r="E132" s="67">
        <v>104.80999799999999</v>
      </c>
    </row>
    <row r="133" spans="1:5" x14ac:dyDescent="0.25">
      <c r="A133" s="8">
        <v>42767</v>
      </c>
      <c r="B133" s="67">
        <v>119.230003</v>
      </c>
      <c r="C133" s="67">
        <v>11.45</v>
      </c>
      <c r="D133" s="67">
        <v>17.370000999999998</v>
      </c>
      <c r="E133" s="67">
        <v>102.779999</v>
      </c>
    </row>
    <row r="134" spans="1:5" x14ac:dyDescent="0.25">
      <c r="A134" s="8">
        <v>42795</v>
      </c>
      <c r="B134" s="67">
        <v>118.720001</v>
      </c>
      <c r="C134" s="67">
        <v>10.64</v>
      </c>
      <c r="D134" s="67">
        <v>17.25</v>
      </c>
      <c r="E134" s="67">
        <v>103.410004</v>
      </c>
    </row>
    <row r="135" spans="1:5" x14ac:dyDescent="0.25">
      <c r="A135" s="8">
        <v>42826</v>
      </c>
      <c r="B135" s="67">
        <v>120.769997</v>
      </c>
      <c r="C135" s="67">
        <v>10.24</v>
      </c>
      <c r="D135" s="67">
        <v>16.299999</v>
      </c>
      <c r="E135" s="67">
        <v>105.519997</v>
      </c>
    </row>
    <row r="136" spans="1:5" x14ac:dyDescent="0.25">
      <c r="A136" s="8">
        <v>42856</v>
      </c>
      <c r="B136" s="67">
        <v>120.620003</v>
      </c>
      <c r="C136" s="67">
        <v>9.9600000000000009</v>
      </c>
      <c r="D136" s="67">
        <v>16.389999</v>
      </c>
      <c r="E136" s="67">
        <v>108.769997</v>
      </c>
    </row>
    <row r="137" spans="1:5" x14ac:dyDescent="0.25">
      <c r="A137" s="8">
        <v>42887</v>
      </c>
      <c r="B137" s="67">
        <v>118.019997</v>
      </c>
      <c r="C137" s="67">
        <v>9.5</v>
      </c>
      <c r="D137" s="67">
        <v>15.71</v>
      </c>
      <c r="E137" s="67">
        <v>110.480003</v>
      </c>
    </row>
    <row r="138" spans="1:5" x14ac:dyDescent="0.25">
      <c r="A138" s="8">
        <v>42917</v>
      </c>
      <c r="B138" s="67">
        <v>120.75</v>
      </c>
      <c r="C138" s="67">
        <v>10.28</v>
      </c>
      <c r="D138" s="67">
        <v>15.9</v>
      </c>
      <c r="E138" s="67">
        <v>114.449997</v>
      </c>
    </row>
    <row r="139" spans="1:5" x14ac:dyDescent="0.25">
      <c r="A139" s="8">
        <v>42948</v>
      </c>
      <c r="B139" s="67">
        <v>125.82</v>
      </c>
      <c r="C139" s="67">
        <v>9.6300000000000008</v>
      </c>
      <c r="D139" s="67">
        <v>16.649999999999999</v>
      </c>
      <c r="E139" s="67">
        <v>115.029999</v>
      </c>
    </row>
    <row r="140" spans="1:5" x14ac:dyDescent="0.25">
      <c r="A140" s="8">
        <v>42979</v>
      </c>
      <c r="B140" s="67">
        <v>121.58000199999999</v>
      </c>
      <c r="C140" s="67">
        <v>10.43</v>
      </c>
      <c r="D140" s="67">
        <v>15.74</v>
      </c>
      <c r="E140" s="67">
        <v>114.099998</v>
      </c>
    </row>
    <row r="141" spans="1:5" x14ac:dyDescent="0.25">
      <c r="A141" s="8">
        <v>43009</v>
      </c>
      <c r="B141" s="67">
        <v>120.66999800000001</v>
      </c>
      <c r="C141" s="67">
        <v>10.93</v>
      </c>
      <c r="D141" s="67">
        <v>15.79</v>
      </c>
      <c r="E141" s="67">
        <v>112.379997</v>
      </c>
    </row>
    <row r="142" spans="1:5" x14ac:dyDescent="0.25">
      <c r="A142" s="8">
        <v>43040</v>
      </c>
      <c r="B142" s="67">
        <v>121.099998</v>
      </c>
      <c r="C142" s="67">
        <v>11.47</v>
      </c>
      <c r="D142" s="67">
        <v>15.51</v>
      </c>
      <c r="E142" s="67">
        <v>114.730003</v>
      </c>
    </row>
    <row r="143" spans="1:5" x14ac:dyDescent="0.25">
      <c r="A143" s="8">
        <v>43070</v>
      </c>
      <c r="B143" s="67">
        <v>123.650002</v>
      </c>
      <c r="C143" s="67">
        <v>12.01</v>
      </c>
      <c r="D143" s="67">
        <v>15.99</v>
      </c>
      <c r="E143" s="67">
        <v>115.610001</v>
      </c>
    </row>
    <row r="144" spans="1:5" x14ac:dyDescent="0.25">
      <c r="A144" s="8">
        <v>43101</v>
      </c>
      <c r="B144" s="67">
        <v>127.650002</v>
      </c>
      <c r="C144" s="67">
        <v>12.98</v>
      </c>
      <c r="D144" s="67">
        <v>16.350000000000001</v>
      </c>
      <c r="E144" s="67">
        <v>119.58000199999999</v>
      </c>
    </row>
    <row r="145" spans="1:8" x14ac:dyDescent="0.25">
      <c r="A145" s="8">
        <v>43132</v>
      </c>
      <c r="B145" s="67">
        <v>125</v>
      </c>
      <c r="C145" s="67">
        <v>12.37</v>
      </c>
      <c r="D145" s="67">
        <v>15.46</v>
      </c>
      <c r="E145" s="67">
        <v>117.410004</v>
      </c>
    </row>
    <row r="146" spans="1:8" x14ac:dyDescent="0.25">
      <c r="A146" s="8">
        <v>43160</v>
      </c>
      <c r="B146" s="67">
        <v>127.610001</v>
      </c>
      <c r="C146" s="67">
        <v>13.28</v>
      </c>
      <c r="D146" s="67">
        <v>15.58</v>
      </c>
      <c r="E146" s="67">
        <v>118.910004</v>
      </c>
    </row>
    <row r="147" spans="1:8" x14ac:dyDescent="0.25">
      <c r="B147" s="67"/>
      <c r="H147" s="10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67"/>
  <sheetViews>
    <sheetView zoomScale="90" zoomScaleNormal="90" zoomScalePageLayoutView="90" workbookViewId="0">
      <selection activeCell="I5" sqref="I5"/>
    </sheetView>
  </sheetViews>
  <sheetFormatPr defaultColWidth="8.85546875" defaultRowHeight="15" x14ac:dyDescent="0.25"/>
  <cols>
    <col min="1" max="1" width="13" style="37" customWidth="1"/>
    <col min="2" max="2" width="13.140625" style="37" customWidth="1"/>
    <col min="3" max="8" width="8.85546875" style="37"/>
    <col min="9" max="9" width="20.7109375" style="37" customWidth="1"/>
    <col min="10" max="10" width="13.28515625" style="37" customWidth="1"/>
    <col min="11" max="16384" width="8.85546875" style="37"/>
  </cols>
  <sheetData>
    <row r="1" spans="1:29" x14ac:dyDescent="0.25">
      <c r="A1" s="62"/>
      <c r="B1" s="63"/>
      <c r="L1" s="93" t="s">
        <v>111</v>
      </c>
      <c r="V1" s="93" t="s">
        <v>142</v>
      </c>
    </row>
    <row r="2" spans="1:29" ht="18" x14ac:dyDescent="0.35">
      <c r="A2" s="62"/>
      <c r="B2" s="63"/>
      <c r="H2" s="11" t="s">
        <v>69</v>
      </c>
      <c r="L2" s="64" t="s">
        <v>70</v>
      </c>
      <c r="M2" s="64">
        <f>J21</f>
        <v>-1.2134643292156652E-4</v>
      </c>
      <c r="N2" s="64">
        <f>J22</f>
        <v>0.97481296784205029</v>
      </c>
      <c r="O2" s="64" t="s">
        <v>71</v>
      </c>
      <c r="P2" s="64">
        <f>J23</f>
        <v>-0.12093430819445301</v>
      </c>
      <c r="Q2" s="64" t="s">
        <v>72</v>
      </c>
      <c r="R2" s="64">
        <f>J24</f>
        <v>-2.1912945965099781E-2</v>
      </c>
      <c r="S2" s="64" t="s">
        <v>68</v>
      </c>
      <c r="V2" s="94" t="s">
        <v>112</v>
      </c>
      <c r="W2" s="94">
        <f>V22</f>
        <v>1.0468956786490524</v>
      </c>
      <c r="X2" s="94" t="s">
        <v>76</v>
      </c>
      <c r="Y2" s="11" t="s">
        <v>145</v>
      </c>
    </row>
    <row r="3" spans="1:29" x14ac:dyDescent="0.25">
      <c r="D3" s="24" t="s">
        <v>73</v>
      </c>
    </row>
    <row r="4" spans="1:29" x14ac:dyDescent="0.25">
      <c r="B4" s="24"/>
      <c r="C4" s="24"/>
      <c r="D4" s="24"/>
      <c r="E4" s="24"/>
      <c r="F4" s="24"/>
      <c r="G4" s="24"/>
    </row>
    <row r="5" spans="1:29" x14ac:dyDescent="0.25">
      <c r="B5" s="24" t="s">
        <v>74</v>
      </c>
      <c r="C5" s="24" t="s">
        <v>66</v>
      </c>
      <c r="D5" s="24" t="s">
        <v>75</v>
      </c>
      <c r="E5" s="24" t="s">
        <v>76</v>
      </c>
      <c r="F5" s="24" t="s">
        <v>67</v>
      </c>
      <c r="G5" s="24" t="s">
        <v>68</v>
      </c>
      <c r="I5" t="s">
        <v>77</v>
      </c>
      <c r="J5"/>
      <c r="K5"/>
      <c r="L5"/>
      <c r="M5"/>
      <c r="N5"/>
      <c r="O5"/>
      <c r="P5"/>
      <c r="Q5"/>
      <c r="U5" s="109" t="s">
        <v>77</v>
      </c>
      <c r="V5" s="109"/>
      <c r="W5" s="109"/>
      <c r="X5" s="109"/>
      <c r="Y5" s="109"/>
      <c r="Z5" s="109"/>
      <c r="AA5" s="109"/>
      <c r="AB5" s="109"/>
      <c r="AC5" s="109"/>
    </row>
    <row r="6" spans="1:29" ht="15.75" thickBot="1" x14ac:dyDescent="0.3">
      <c r="A6" s="8">
        <v>42725</v>
      </c>
      <c r="B6" s="37">
        <f>LN(P2_data!B3/P2_data!B2)</f>
        <v>-2.7865201602338095E-3</v>
      </c>
      <c r="C6" s="61">
        <v>1.0000000000000001E-5</v>
      </c>
      <c r="D6" s="37">
        <f>B6-C6</f>
        <v>-2.7965201602338095E-3</v>
      </c>
      <c r="E6" s="61">
        <v>-2.3999999999999998E-3</v>
      </c>
      <c r="F6" s="61">
        <v>-3.8E-3</v>
      </c>
      <c r="G6" s="61">
        <v>2.3E-3</v>
      </c>
      <c r="I6"/>
      <c r="J6"/>
      <c r="K6"/>
      <c r="L6"/>
      <c r="M6"/>
      <c r="N6"/>
      <c r="O6"/>
      <c r="P6"/>
      <c r="Q6"/>
      <c r="U6" s="109"/>
      <c r="V6" s="109"/>
      <c r="W6" s="109"/>
      <c r="X6" s="109"/>
      <c r="Y6" s="109"/>
      <c r="Z6" s="109"/>
      <c r="AA6" s="109"/>
      <c r="AB6" s="109"/>
      <c r="AC6" s="109"/>
    </row>
    <row r="7" spans="1:29" x14ac:dyDescent="0.25">
      <c r="A7" s="8">
        <v>42726</v>
      </c>
      <c r="B7" s="107">
        <f>LN(P2_data!B4/P2_data!B3)</f>
        <v>-1.728910958069183E-3</v>
      </c>
      <c r="C7" s="61">
        <v>1.0000000000000001E-5</v>
      </c>
      <c r="D7" s="107">
        <f t="shared" ref="D7:D70" si="0">B7-C7</f>
        <v>-1.738910958069183E-3</v>
      </c>
      <c r="E7" s="61">
        <v>-3.0000000000000001E-3</v>
      </c>
      <c r="F7" s="61">
        <v>-7.4999999999999997E-3</v>
      </c>
      <c r="G7" s="61">
        <v>2.3999999999999998E-3</v>
      </c>
      <c r="I7" s="65" t="s">
        <v>78</v>
      </c>
      <c r="J7" s="65"/>
      <c r="K7"/>
      <c r="L7"/>
      <c r="M7"/>
      <c r="N7"/>
      <c r="O7"/>
      <c r="P7"/>
      <c r="Q7"/>
      <c r="U7" s="65" t="s">
        <v>78</v>
      </c>
      <c r="V7" s="65"/>
      <c r="W7" s="109"/>
      <c r="X7" s="109"/>
      <c r="Y7" s="109"/>
      <c r="Z7" s="109"/>
      <c r="AA7" s="109"/>
      <c r="AB7" s="109"/>
      <c r="AC7" s="109"/>
    </row>
    <row r="8" spans="1:29" x14ac:dyDescent="0.25">
      <c r="A8" s="8">
        <v>42727</v>
      </c>
      <c r="B8" s="107">
        <f>LN(P2_data!B5/P2_data!B4)</f>
        <v>1.4631317479539289E-3</v>
      </c>
      <c r="C8" s="61">
        <v>1.0000000000000001E-5</v>
      </c>
      <c r="D8" s="107">
        <f t="shared" si="0"/>
        <v>1.4531317479539289E-3</v>
      </c>
      <c r="E8" s="61">
        <v>1.9E-3</v>
      </c>
      <c r="F8" s="61">
        <v>5.6000000000000008E-3</v>
      </c>
      <c r="G8" s="61">
        <v>-5.1000000000000004E-3</v>
      </c>
      <c r="I8" s="12" t="s">
        <v>79</v>
      </c>
      <c r="J8" s="12">
        <v>0.98499519204357033</v>
      </c>
      <c r="K8"/>
      <c r="L8"/>
      <c r="M8"/>
      <c r="N8"/>
      <c r="O8"/>
      <c r="P8"/>
      <c r="Q8"/>
      <c r="U8" s="12" t="s">
        <v>79</v>
      </c>
      <c r="V8" s="12">
        <v>0.97783261870678528</v>
      </c>
      <c r="W8" s="109"/>
      <c r="X8" s="109"/>
      <c r="Y8" s="109"/>
      <c r="Z8" s="109"/>
      <c r="AA8" s="109"/>
      <c r="AB8" s="109"/>
      <c r="AC8" s="109"/>
    </row>
    <row r="9" spans="1:29" x14ac:dyDescent="0.25">
      <c r="A9" s="8">
        <v>42731</v>
      </c>
      <c r="B9" s="107">
        <f>LN(P2_data!B6/P2_data!B5)</f>
        <v>2.4779736843197142E-3</v>
      </c>
      <c r="C9" s="61">
        <v>1.0000000000000001E-5</v>
      </c>
      <c r="D9" s="107">
        <f t="shared" si="0"/>
        <v>2.4679736843197142E-3</v>
      </c>
      <c r="E9" s="61">
        <v>2.7000000000000001E-3</v>
      </c>
      <c r="F9" s="61">
        <v>2.0999999999999999E-3</v>
      </c>
      <c r="G9" s="61">
        <v>1.2999999999999999E-3</v>
      </c>
      <c r="I9" s="12" t="s">
        <v>80</v>
      </c>
      <c r="J9" s="12">
        <v>0.97021552834895008</v>
      </c>
      <c r="K9"/>
      <c r="L9"/>
      <c r="M9"/>
      <c r="N9"/>
      <c r="O9"/>
      <c r="P9"/>
      <c r="Q9"/>
      <c r="U9" s="12" t="s">
        <v>80</v>
      </c>
      <c r="V9" s="12">
        <v>0.95615663020696928</v>
      </c>
      <c r="W9" s="109"/>
      <c r="X9" s="109"/>
      <c r="Y9" s="109"/>
      <c r="Z9" s="109"/>
      <c r="AA9" s="109"/>
      <c r="AB9" s="109"/>
      <c r="AC9" s="109"/>
    </row>
    <row r="10" spans="1:29" x14ac:dyDescent="0.25">
      <c r="A10" s="8">
        <v>42732</v>
      </c>
      <c r="B10" s="107">
        <f>LN(P2_data!B7/P2_data!B6)</f>
        <v>-8.2988472306585476E-3</v>
      </c>
      <c r="C10" s="61">
        <v>1.0000000000000001E-5</v>
      </c>
      <c r="D10" s="107">
        <f t="shared" si="0"/>
        <v>-8.3088472306585472E-3</v>
      </c>
      <c r="E10" s="61">
        <v>-8.6999999999999994E-3</v>
      </c>
      <c r="F10" s="61">
        <v>-2.7000000000000001E-3</v>
      </c>
      <c r="G10" s="61">
        <v>8.9999999999999998E-4</v>
      </c>
      <c r="I10" s="12" t="s">
        <v>81</v>
      </c>
      <c r="J10" s="12">
        <v>0.9698552323209132</v>
      </c>
      <c r="K10"/>
      <c r="L10"/>
      <c r="M10"/>
      <c r="N10"/>
      <c r="O10"/>
      <c r="P10"/>
      <c r="Q10"/>
      <c r="U10" s="12" t="s">
        <v>81</v>
      </c>
      <c r="V10" s="12">
        <v>0.9559812567277971</v>
      </c>
      <c r="W10" s="109"/>
      <c r="X10" s="109"/>
      <c r="Y10" s="109"/>
      <c r="Z10" s="109"/>
      <c r="AA10" s="109"/>
      <c r="AB10" s="109"/>
      <c r="AC10" s="109"/>
    </row>
    <row r="11" spans="1:29" x14ac:dyDescent="0.25">
      <c r="A11" s="8">
        <v>42733</v>
      </c>
      <c r="B11" s="107">
        <f>LN(P2_data!B8/P2_data!B7)</f>
        <v>-2.2278774465403885E-4</v>
      </c>
      <c r="C11" s="61">
        <v>1.0000000000000001E-5</v>
      </c>
      <c r="D11" s="107">
        <f t="shared" si="0"/>
        <v>-2.3278774465403885E-4</v>
      </c>
      <c r="E11" s="61">
        <v>-4.0000000000000002E-4</v>
      </c>
      <c r="F11" s="61">
        <v>1.2999999999999999E-3</v>
      </c>
      <c r="G11" s="61">
        <v>-3.0999999999999999E-3</v>
      </c>
      <c r="I11" s="12" t="s">
        <v>82</v>
      </c>
      <c r="J11" s="12">
        <v>7.4670152369346664E-4</v>
      </c>
      <c r="K11"/>
      <c r="L11"/>
      <c r="M11"/>
      <c r="N11"/>
      <c r="O11"/>
      <c r="P11"/>
      <c r="Q11"/>
      <c r="U11" s="12" t="s">
        <v>82</v>
      </c>
      <c r="V11" s="12">
        <v>9.6617539854198511E-4</v>
      </c>
      <c r="W11" s="109"/>
      <c r="X11" s="109"/>
      <c r="Y11" s="109"/>
      <c r="Z11" s="109"/>
      <c r="AA11" s="109"/>
      <c r="AB11" s="109"/>
      <c r="AC11" s="109"/>
    </row>
    <row r="12" spans="1:29" ht="15.75" thickBot="1" x14ac:dyDescent="0.3">
      <c r="A12" s="8">
        <v>42734</v>
      </c>
      <c r="B12" s="107">
        <f>LN(P2_data!B9/P2_data!B8)</f>
        <v>-3.6617304058455336E-3</v>
      </c>
      <c r="C12" s="61">
        <v>1.0000000000000001E-5</v>
      </c>
      <c r="D12" s="107">
        <f t="shared" si="0"/>
        <v>-3.6717304058455336E-3</v>
      </c>
      <c r="E12" s="61">
        <v>-5.1999999999999998E-3</v>
      </c>
      <c r="F12" s="61">
        <v>-1.1000000000000001E-3</v>
      </c>
      <c r="G12" s="61">
        <v>2E-3</v>
      </c>
      <c r="I12" s="13" t="s">
        <v>83</v>
      </c>
      <c r="J12" s="13">
        <v>252</v>
      </c>
      <c r="K12"/>
      <c r="L12"/>
      <c r="M12"/>
      <c r="N12"/>
      <c r="O12"/>
      <c r="P12"/>
      <c r="Q12"/>
      <c r="U12" s="13" t="s">
        <v>83</v>
      </c>
      <c r="V12" s="13">
        <v>252</v>
      </c>
      <c r="W12" s="109"/>
      <c r="X12" s="109"/>
      <c r="Y12" s="109"/>
      <c r="Z12" s="109"/>
      <c r="AA12" s="109"/>
      <c r="AB12" s="109"/>
      <c r="AC12" s="109"/>
    </row>
    <row r="13" spans="1:29" ht="15.75" customHeight="1" x14ac:dyDescent="0.25">
      <c r="A13" s="8">
        <v>42738</v>
      </c>
      <c r="B13" s="107">
        <f>LN(P2_data!B10/P2_data!B9)</f>
        <v>7.6208938248878925E-3</v>
      </c>
      <c r="C13" s="61">
        <v>2.0000000000000002E-5</v>
      </c>
      <c r="D13" s="107">
        <f t="shared" si="0"/>
        <v>7.6008938248878924E-3</v>
      </c>
      <c r="E13" s="61">
        <v>8.3000000000000001E-3</v>
      </c>
      <c r="F13" s="61">
        <v>-1.1000000000000001E-3</v>
      </c>
      <c r="G13" s="61">
        <v>8.0000000000000004E-4</v>
      </c>
      <c r="I13"/>
      <c r="J13"/>
      <c r="K13"/>
      <c r="L13"/>
      <c r="M13"/>
      <c r="N13"/>
      <c r="O13"/>
      <c r="P13"/>
      <c r="Q13"/>
      <c r="U13" s="109"/>
      <c r="V13" s="109"/>
      <c r="W13" s="109"/>
      <c r="X13" s="109"/>
      <c r="Y13" s="109"/>
      <c r="Z13" s="109"/>
      <c r="AA13" s="109"/>
      <c r="AB13" s="109"/>
      <c r="AC13" s="109"/>
    </row>
    <row r="14" spans="1:29" ht="15.75" thickBot="1" x14ac:dyDescent="0.3">
      <c r="A14" s="8">
        <v>42739</v>
      </c>
      <c r="B14" s="107">
        <f>LN(P2_data!B11/P2_data!B10)</f>
        <v>5.9315696872857026E-3</v>
      </c>
      <c r="C14" s="61">
        <v>2.0000000000000002E-5</v>
      </c>
      <c r="D14" s="107">
        <f t="shared" si="0"/>
        <v>5.9115696872857025E-3</v>
      </c>
      <c r="E14" s="61">
        <v>7.9000000000000008E-3</v>
      </c>
      <c r="F14" s="61">
        <v>9.4999999999999998E-3</v>
      </c>
      <c r="G14" s="61">
        <v>-1.5E-3</v>
      </c>
      <c r="I14" t="s">
        <v>84</v>
      </c>
      <c r="J14"/>
      <c r="K14"/>
      <c r="L14"/>
      <c r="M14"/>
      <c r="N14"/>
      <c r="O14"/>
      <c r="P14"/>
      <c r="Q14"/>
      <c r="U14" s="109" t="s">
        <v>84</v>
      </c>
      <c r="V14" s="109"/>
      <c r="W14" s="109"/>
      <c r="X14" s="109"/>
      <c r="Y14" s="109"/>
      <c r="Z14" s="109"/>
      <c r="AA14" s="109"/>
      <c r="AB14" s="109"/>
      <c r="AC14" s="109"/>
    </row>
    <row r="15" spans="1:29" x14ac:dyDescent="0.25">
      <c r="A15" s="8">
        <v>42740</v>
      </c>
      <c r="B15" s="107">
        <f>LN(P2_data!B12/P2_data!B11)</f>
        <v>-7.9477244498623819E-4</v>
      </c>
      <c r="C15" s="61">
        <v>2.0000000000000002E-5</v>
      </c>
      <c r="D15" s="107">
        <f t="shared" si="0"/>
        <v>-8.1477244498623824E-4</v>
      </c>
      <c r="E15" s="61">
        <v>-2.0999999999999999E-3</v>
      </c>
      <c r="F15" s="61">
        <v>-8.6999999999999994E-3</v>
      </c>
      <c r="G15" s="61">
        <v>-8.0000000000000002E-3</v>
      </c>
      <c r="I15" s="14"/>
      <c r="J15" s="14" t="s">
        <v>85</v>
      </c>
      <c r="K15" s="14" t="s">
        <v>86</v>
      </c>
      <c r="L15" s="14" t="s">
        <v>87</v>
      </c>
      <c r="M15" s="14" t="s">
        <v>88</v>
      </c>
      <c r="N15" s="14" t="s">
        <v>89</v>
      </c>
      <c r="O15"/>
      <c r="P15"/>
      <c r="Q15"/>
      <c r="U15" s="14"/>
      <c r="V15" s="14" t="s">
        <v>85</v>
      </c>
      <c r="W15" s="14" t="s">
        <v>86</v>
      </c>
      <c r="X15" s="14" t="s">
        <v>87</v>
      </c>
      <c r="Y15" s="14" t="s">
        <v>88</v>
      </c>
      <c r="Z15" s="14" t="s">
        <v>89</v>
      </c>
      <c r="AA15" s="109"/>
      <c r="AB15" s="109"/>
      <c r="AC15" s="109"/>
    </row>
    <row r="16" spans="1:29" x14ac:dyDescent="0.25">
      <c r="A16" s="8">
        <v>42741</v>
      </c>
      <c r="B16" s="107">
        <f>LN(P2_data!B13/P2_data!B12)</f>
        <v>3.5714109441539687E-3</v>
      </c>
      <c r="C16" s="61">
        <v>2.0000000000000002E-5</v>
      </c>
      <c r="D16" s="107">
        <f t="shared" si="0"/>
        <v>3.5514109441539686E-3</v>
      </c>
      <c r="E16" s="61">
        <v>2.8999999999999998E-3</v>
      </c>
      <c r="F16" s="61">
        <v>-6.1999999999999998E-3</v>
      </c>
      <c r="G16" s="61">
        <v>-3.0999999999999999E-3</v>
      </c>
      <c r="I16" s="12" t="s">
        <v>90</v>
      </c>
      <c r="J16" s="12">
        <v>3</v>
      </c>
      <c r="K16" s="12">
        <v>4.5042664844586536E-3</v>
      </c>
      <c r="L16" s="12">
        <v>1.5014221614862179E-3</v>
      </c>
      <c r="M16" s="12">
        <v>2692.82882088725</v>
      </c>
      <c r="N16" s="12">
        <v>7.39113044751697E-189</v>
      </c>
      <c r="O16"/>
      <c r="P16"/>
      <c r="Q16"/>
      <c r="U16" s="12" t="s">
        <v>90</v>
      </c>
      <c r="V16" s="12">
        <v>1</v>
      </c>
      <c r="W16" s="12">
        <v>5.089522901797189E-3</v>
      </c>
      <c r="X16" s="12">
        <v>5.089522901797189E-3</v>
      </c>
      <c r="Y16" s="12">
        <v>5452.116447256748</v>
      </c>
      <c r="Z16" s="12">
        <v>8.9162671791154023E-172</v>
      </c>
      <c r="AA16" s="109"/>
      <c r="AB16" s="109"/>
      <c r="AC16" s="109"/>
    </row>
    <row r="17" spans="1:30" x14ac:dyDescent="0.25">
      <c r="A17" s="8">
        <v>42744</v>
      </c>
      <c r="B17" s="107">
        <f>LN(P2_data!B14/P2_data!B13)</f>
        <v>-3.3063709749854985E-3</v>
      </c>
      <c r="C17" s="61">
        <v>2.0000000000000002E-5</v>
      </c>
      <c r="D17" s="107">
        <f t="shared" si="0"/>
        <v>-3.3263709749854985E-3</v>
      </c>
      <c r="E17" s="61">
        <v>-3.7000000000000002E-3</v>
      </c>
      <c r="F17" s="61">
        <v>-2.7000000000000001E-3</v>
      </c>
      <c r="G17" s="61">
        <v>-1.04E-2</v>
      </c>
      <c r="I17" s="12" t="s">
        <v>91</v>
      </c>
      <c r="J17" s="12">
        <v>248</v>
      </c>
      <c r="K17" s="12">
        <v>1.3827566504056392E-4</v>
      </c>
      <c r="L17" s="12">
        <v>5.5756316548614478E-7</v>
      </c>
      <c r="M17" s="12"/>
      <c r="N17" s="12"/>
      <c r="O17"/>
      <c r="P17"/>
      <c r="Q17"/>
      <c r="U17" s="12" t="s">
        <v>91</v>
      </c>
      <c r="V17" s="12">
        <v>250</v>
      </c>
      <c r="W17" s="12">
        <v>2.3337372518694095E-4</v>
      </c>
      <c r="X17" s="12">
        <v>9.3349490074776383E-7</v>
      </c>
      <c r="Y17" s="12"/>
      <c r="Z17" s="12"/>
      <c r="AA17" s="109"/>
      <c r="AB17" s="109"/>
      <c r="AC17" s="109"/>
    </row>
    <row r="18" spans="1:30" ht="15.75" thickBot="1" x14ac:dyDescent="0.3">
      <c r="A18" s="8">
        <v>42745</v>
      </c>
      <c r="B18" s="107">
        <f>LN(P2_data!B15/P2_data!B14)</f>
        <v>0</v>
      </c>
      <c r="C18" s="61">
        <v>2.0000000000000002E-5</v>
      </c>
      <c r="D18" s="107">
        <f t="shared" si="0"/>
        <v>-2.0000000000000002E-5</v>
      </c>
      <c r="E18" s="61">
        <v>1.6000000000000001E-3</v>
      </c>
      <c r="F18" s="61">
        <v>9.7000000000000003E-3</v>
      </c>
      <c r="G18" s="61">
        <v>5.6000000000000008E-3</v>
      </c>
      <c r="I18" s="13" t="s">
        <v>92</v>
      </c>
      <c r="J18" s="13">
        <v>251</v>
      </c>
      <c r="K18" s="13">
        <v>4.6425421494992172E-3</v>
      </c>
      <c r="L18" s="13"/>
      <c r="M18" s="13"/>
      <c r="N18" s="13"/>
      <c r="O18"/>
      <c r="P18"/>
      <c r="Q18"/>
      <c r="U18" s="13" t="s">
        <v>92</v>
      </c>
      <c r="V18" s="13">
        <v>251</v>
      </c>
      <c r="W18" s="13">
        <v>5.3228966269841301E-3</v>
      </c>
      <c r="X18" s="13"/>
      <c r="Y18" s="13"/>
      <c r="Z18" s="13"/>
      <c r="AA18" s="109"/>
      <c r="AB18" s="109"/>
      <c r="AC18" s="109"/>
    </row>
    <row r="19" spans="1:30" ht="15.75" thickBot="1" x14ac:dyDescent="0.3">
      <c r="A19" s="8">
        <v>42746</v>
      </c>
      <c r="B19" s="107">
        <f>LN(P2_data!B16/P2_data!B15)</f>
        <v>2.8221157351626665E-3</v>
      </c>
      <c r="C19" s="61">
        <v>2.0000000000000002E-5</v>
      </c>
      <c r="D19" s="107">
        <f t="shared" si="0"/>
        <v>2.8021157351626664E-3</v>
      </c>
      <c r="E19" s="61">
        <v>3.0999999999999999E-3</v>
      </c>
      <c r="F19" s="61">
        <v>-3.2000000000000002E-3</v>
      </c>
      <c r="G19" s="61">
        <v>5.3E-3</v>
      </c>
      <c r="I19"/>
      <c r="J19"/>
      <c r="K19"/>
      <c r="L19"/>
      <c r="M19"/>
      <c r="N19"/>
      <c r="O19"/>
      <c r="P19"/>
      <c r="Q19"/>
      <c r="U19" s="109"/>
      <c r="V19" s="109"/>
      <c r="W19" s="109"/>
      <c r="X19" s="109"/>
      <c r="Y19" s="109"/>
      <c r="Z19" s="109"/>
      <c r="AA19" s="109"/>
      <c r="AB19" s="109"/>
      <c r="AC19" s="109"/>
    </row>
    <row r="20" spans="1:30" x14ac:dyDescent="0.25">
      <c r="A20" s="8">
        <v>42747</v>
      </c>
      <c r="B20" s="107">
        <f>LN(P2_data!B17/P2_data!B16)</f>
        <v>-2.5130934625741982E-3</v>
      </c>
      <c r="C20" s="61">
        <v>2.0000000000000002E-5</v>
      </c>
      <c r="D20" s="107">
        <f t="shared" si="0"/>
        <v>-2.5330934625741983E-3</v>
      </c>
      <c r="E20" s="61">
        <v>-3.0000000000000001E-3</v>
      </c>
      <c r="F20" s="61">
        <v>-5.6999999999999993E-3</v>
      </c>
      <c r="G20" s="61">
        <v>-8.8000000000000005E-3</v>
      </c>
      <c r="I20" s="14"/>
      <c r="J20" s="14" t="s">
        <v>93</v>
      </c>
      <c r="K20" s="14" t="s">
        <v>82</v>
      </c>
      <c r="L20" s="14" t="s">
        <v>94</v>
      </c>
      <c r="M20" s="14" t="s">
        <v>95</v>
      </c>
      <c r="N20" s="14" t="s">
        <v>96</v>
      </c>
      <c r="O20" s="14" t="s">
        <v>97</v>
      </c>
      <c r="P20" s="14" t="s">
        <v>98</v>
      </c>
      <c r="Q20" s="14" t="s">
        <v>99</v>
      </c>
      <c r="U20" s="14"/>
      <c r="V20" s="14" t="s">
        <v>93</v>
      </c>
      <c r="W20" s="14" t="s">
        <v>82</v>
      </c>
      <c r="X20" s="14" t="s">
        <v>94</v>
      </c>
      <c r="Y20" s="14" t="s">
        <v>95</v>
      </c>
      <c r="Z20" s="14" t="s">
        <v>96</v>
      </c>
      <c r="AA20" s="14" t="s">
        <v>97</v>
      </c>
      <c r="AB20" s="14" t="s">
        <v>98</v>
      </c>
      <c r="AC20" s="14" t="s">
        <v>99</v>
      </c>
    </row>
    <row r="21" spans="1:30" x14ac:dyDescent="0.25">
      <c r="A21" s="8">
        <v>42748</v>
      </c>
      <c r="B21" s="107">
        <f>LN(P2_data!B18/P2_data!B17)</f>
        <v>2.2928886878913106E-3</v>
      </c>
      <c r="C21" s="61">
        <v>2.0000000000000002E-5</v>
      </c>
      <c r="D21" s="107">
        <f t="shared" si="0"/>
        <v>2.2728886878913106E-3</v>
      </c>
      <c r="E21" s="61">
        <v>2.8999999999999998E-3</v>
      </c>
      <c r="F21" s="61">
        <v>6.3E-3</v>
      </c>
      <c r="G21" s="61">
        <v>-8.0000000000000004E-4</v>
      </c>
      <c r="I21" s="12" t="s">
        <v>100</v>
      </c>
      <c r="J21" s="12">
        <v>-1.2134643292156652E-4</v>
      </c>
      <c r="K21" s="12">
        <v>4.8268323422285372E-5</v>
      </c>
      <c r="L21" s="12">
        <v>-2.5139972619297803</v>
      </c>
      <c r="M21" s="12">
        <v>1.2571389818043023E-2</v>
      </c>
      <c r="N21" s="12">
        <v>-2.1641454757545032E-4</v>
      </c>
      <c r="O21" s="12">
        <v>-2.6278318267682711E-5</v>
      </c>
      <c r="P21" s="12">
        <v>-2.1641454757545032E-4</v>
      </c>
      <c r="Q21" s="12">
        <v>-2.6278318267682711E-5</v>
      </c>
      <c r="U21" s="12" t="s">
        <v>100</v>
      </c>
      <c r="V21" s="12">
        <v>4.7229442996321136E-5</v>
      </c>
      <c r="W21" s="12">
        <v>6.1567731116987578E-5</v>
      </c>
      <c r="X21" s="12">
        <v>0.7671135859559024</v>
      </c>
      <c r="Y21" s="12">
        <v>0.44373782002037832</v>
      </c>
      <c r="Z21" s="12">
        <v>-7.4028104525171101E-5</v>
      </c>
      <c r="AA21" s="12">
        <v>1.6848699051781336E-4</v>
      </c>
      <c r="AB21" s="12">
        <v>-7.4028104525171101E-5</v>
      </c>
      <c r="AC21" s="12">
        <v>1.6848699051781336E-4</v>
      </c>
    </row>
    <row r="22" spans="1:30" ht="15.75" thickBot="1" x14ac:dyDescent="0.3">
      <c r="A22" s="8">
        <v>42752</v>
      </c>
      <c r="B22" s="107">
        <f>LN(P2_data!B19/P2_data!B18)</f>
        <v>-3.5296881768732977E-3</v>
      </c>
      <c r="C22" s="61">
        <v>2.0000000000000002E-5</v>
      </c>
      <c r="D22" s="107">
        <f t="shared" si="0"/>
        <v>-3.5496881768732978E-3</v>
      </c>
      <c r="E22" s="61">
        <v>-4.8999999999999998E-3</v>
      </c>
      <c r="F22" s="61">
        <v>-8.6E-3</v>
      </c>
      <c r="G22" s="61">
        <v>-5.8999999999999999E-3</v>
      </c>
      <c r="I22" s="12" t="s">
        <v>101</v>
      </c>
      <c r="J22" s="12">
        <v>0.97481296784205029</v>
      </c>
      <c r="K22" s="12">
        <v>1.171086157055356E-2</v>
      </c>
      <c r="L22" s="12">
        <v>83.240072642748515</v>
      </c>
      <c r="M22" s="12">
        <v>3.0733446633554863E-183</v>
      </c>
      <c r="N22" s="12">
        <v>0.95174754000970241</v>
      </c>
      <c r="O22" s="12">
        <v>0.99787839567439818</v>
      </c>
      <c r="P22" s="12">
        <v>0.95174754000970241</v>
      </c>
      <c r="Q22" s="12">
        <v>0.99787839567439818</v>
      </c>
      <c r="U22" s="13" t="s">
        <v>101</v>
      </c>
      <c r="V22" s="13">
        <v>1.0468956786490524</v>
      </c>
      <c r="W22" s="13">
        <v>1.4178191751873204E-2</v>
      </c>
      <c r="X22" s="13">
        <v>73.8384482993565</v>
      </c>
      <c r="Y22" s="13">
        <v>8.9162671791164147E-172</v>
      </c>
      <c r="Z22" s="13">
        <v>1.0189717527721212</v>
      </c>
      <c r="AA22" s="13">
        <v>1.0748196045259837</v>
      </c>
      <c r="AB22" s="13">
        <v>1.0189717527721212</v>
      </c>
      <c r="AC22" s="13">
        <v>1.0748196045259837</v>
      </c>
    </row>
    <row r="23" spans="1:30" x14ac:dyDescent="0.25">
      <c r="A23" s="8">
        <v>42753</v>
      </c>
      <c r="B23" s="107">
        <f>LN(P2_data!B20/P2_data!B19)</f>
        <v>2.2075064152105202E-3</v>
      </c>
      <c r="C23" s="61">
        <v>2.0000000000000002E-5</v>
      </c>
      <c r="D23" s="107">
        <f t="shared" si="0"/>
        <v>2.1875064152105201E-3</v>
      </c>
      <c r="E23" s="61">
        <v>2.3999999999999998E-3</v>
      </c>
      <c r="F23" s="61">
        <v>1.8E-3</v>
      </c>
      <c r="G23" s="61">
        <v>2.3999999999999998E-3</v>
      </c>
      <c r="I23" s="12" t="s">
        <v>102</v>
      </c>
      <c r="J23" s="12">
        <v>-0.12093430819445301</v>
      </c>
      <c r="K23" s="12">
        <v>1.1630387603165085E-2</v>
      </c>
      <c r="L23" s="12">
        <v>-10.39813223091052</v>
      </c>
      <c r="M23" s="12">
        <v>2.9723970078873677E-21</v>
      </c>
      <c r="N23" s="12">
        <v>-0.14384123645988181</v>
      </c>
      <c r="O23" s="12">
        <v>-9.802737992902423E-2</v>
      </c>
      <c r="P23" s="12">
        <v>-0.14384123645988181</v>
      </c>
      <c r="Q23" s="12">
        <v>-9.802737992902423E-2</v>
      </c>
      <c r="U23"/>
      <c r="V23"/>
      <c r="W23"/>
      <c r="X23"/>
      <c r="Y23"/>
      <c r="Z23"/>
      <c r="AA23"/>
      <c r="AB23"/>
      <c r="AC23"/>
    </row>
    <row r="24" spans="1:30" ht="15.75" thickBot="1" x14ac:dyDescent="0.3">
      <c r="A24" s="8">
        <v>42754</v>
      </c>
      <c r="B24" s="107">
        <f>LN(P2_data!B21/P2_data!B20)</f>
        <v>-3.7113814199490648E-3</v>
      </c>
      <c r="C24" s="61">
        <v>2.0000000000000002E-5</v>
      </c>
      <c r="D24" s="107">
        <f t="shared" si="0"/>
        <v>-3.7313814199490649E-3</v>
      </c>
      <c r="E24" s="61">
        <v>-3.8E-3</v>
      </c>
      <c r="F24" s="61">
        <v>-5.0000000000000001E-3</v>
      </c>
      <c r="G24" s="61">
        <v>-4.0000000000000002E-4</v>
      </c>
      <c r="I24" s="13" t="s">
        <v>103</v>
      </c>
      <c r="J24" s="13">
        <v>-2.1912945965099781E-2</v>
      </c>
      <c r="K24" s="13">
        <v>9.6666972987635245E-3</v>
      </c>
      <c r="L24" s="13">
        <v>-2.2668492958709572</v>
      </c>
      <c r="M24" s="13">
        <v>2.4261134642073676E-2</v>
      </c>
      <c r="N24" s="13">
        <v>-4.0952237615717625E-2</v>
      </c>
      <c r="O24" s="13">
        <v>-2.8736543144819368E-3</v>
      </c>
      <c r="P24" s="13">
        <v>-4.0952237615717625E-2</v>
      </c>
      <c r="Q24" s="13">
        <v>-2.8736543144819368E-3</v>
      </c>
      <c r="U24"/>
      <c r="V24"/>
      <c r="W24"/>
      <c r="X24"/>
      <c r="Y24"/>
      <c r="Z24"/>
      <c r="AA24"/>
      <c r="AB24"/>
      <c r="AC24"/>
    </row>
    <row r="25" spans="1:30" x14ac:dyDescent="0.25">
      <c r="A25" s="8">
        <v>42755</v>
      </c>
      <c r="B25" s="107">
        <f>LN(P2_data!B22/P2_data!B21)</f>
        <v>3.6673010658445867E-3</v>
      </c>
      <c r="C25" s="61">
        <v>2.0000000000000002E-5</v>
      </c>
      <c r="D25" s="107">
        <f t="shared" si="0"/>
        <v>3.6473010658445867E-3</v>
      </c>
      <c r="E25" s="61">
        <v>3.3E-3</v>
      </c>
      <c r="F25" s="61">
        <v>7.000000000000001E-4</v>
      </c>
      <c r="G25" s="61">
        <v>1.9E-3</v>
      </c>
      <c r="I25"/>
      <c r="J25"/>
      <c r="K25"/>
      <c r="L25"/>
      <c r="M25"/>
      <c r="N25"/>
      <c r="O25"/>
      <c r="P25"/>
      <c r="Q25"/>
      <c r="U25"/>
      <c r="V25"/>
      <c r="W25"/>
      <c r="X25"/>
      <c r="Y25"/>
      <c r="Z25"/>
      <c r="AA25"/>
      <c r="AB25"/>
      <c r="AC25"/>
    </row>
    <row r="26" spans="1:30" x14ac:dyDescent="0.25">
      <c r="A26" s="8">
        <v>42758</v>
      </c>
      <c r="B26" s="107">
        <f>LN(P2_data!B23/P2_data!B22)</f>
        <v>-2.6055392483531948E-3</v>
      </c>
      <c r="C26" s="61">
        <v>2.0000000000000002E-5</v>
      </c>
      <c r="D26" s="107">
        <f t="shared" si="0"/>
        <v>-2.6255392483531949E-3</v>
      </c>
      <c r="E26" s="61">
        <v>-2.8999999999999998E-3</v>
      </c>
      <c r="F26" s="61">
        <v>-2.0000000000000001E-4</v>
      </c>
      <c r="G26" s="61">
        <v>-3.0999999999999999E-3</v>
      </c>
      <c r="I26"/>
      <c r="J26"/>
      <c r="K26"/>
      <c r="L26"/>
      <c r="M26"/>
      <c r="N26"/>
      <c r="O26"/>
      <c r="P26"/>
      <c r="Q26"/>
    </row>
    <row r="27" spans="1:30" x14ac:dyDescent="0.25">
      <c r="A27" s="8">
        <v>42759</v>
      </c>
      <c r="B27" s="107">
        <f>LN(P2_data!B24/P2_data!B23)</f>
        <v>6.3912592214259096E-3</v>
      </c>
      <c r="C27" s="61">
        <v>2.0000000000000002E-5</v>
      </c>
      <c r="D27" s="107">
        <f t="shared" si="0"/>
        <v>6.3712592214259095E-3</v>
      </c>
      <c r="E27" s="61">
        <v>8.3000000000000001E-3</v>
      </c>
      <c r="F27" s="61">
        <v>6.8000000000000005E-3</v>
      </c>
      <c r="G27" s="61">
        <v>8.1000000000000013E-3</v>
      </c>
      <c r="I27"/>
      <c r="J27"/>
      <c r="K27"/>
      <c r="L27"/>
      <c r="M27"/>
      <c r="N27"/>
      <c r="O27"/>
      <c r="P27"/>
      <c r="Q27"/>
    </row>
    <row r="28" spans="1:30" x14ac:dyDescent="0.25">
      <c r="A28" s="8">
        <v>42760</v>
      </c>
      <c r="B28" s="107">
        <f>LN(P2_data!B25/P2_data!B24)</f>
        <v>8.6182957650541604E-3</v>
      </c>
      <c r="C28" s="61">
        <v>2.0000000000000002E-5</v>
      </c>
      <c r="D28" s="107">
        <f t="shared" si="0"/>
        <v>8.5982957650541612E-3</v>
      </c>
      <c r="E28" s="61">
        <v>8.3999999999999995E-3</v>
      </c>
      <c r="F28" s="61">
        <v>1.6000000000000001E-3</v>
      </c>
      <c r="G28" s="61">
        <v>3.5999999999999999E-3</v>
      </c>
    </row>
    <row r="29" spans="1:30" ht="18.75" x14ac:dyDescent="0.3">
      <c r="A29" s="8">
        <v>42761</v>
      </c>
      <c r="B29" s="107">
        <f>LN(P2_data!B26/P2_data!B25)</f>
        <v>-1.04600138233088E-3</v>
      </c>
      <c r="C29" s="61">
        <v>2.0000000000000002E-5</v>
      </c>
      <c r="D29" s="107">
        <f t="shared" si="0"/>
        <v>-1.0660013823308801E-3</v>
      </c>
      <c r="E29" s="61">
        <v>-1E-3</v>
      </c>
      <c r="F29" s="61">
        <v>-6.1999999999999998E-3</v>
      </c>
      <c r="G29" s="61">
        <v>3.8E-3</v>
      </c>
      <c r="I29" s="66" t="s">
        <v>114</v>
      </c>
      <c r="W29" s="69"/>
      <c r="X29" s="69"/>
      <c r="Y29" s="69"/>
      <c r="Z29" s="69"/>
      <c r="AA29" s="69"/>
      <c r="AB29" s="69"/>
      <c r="AC29" s="69"/>
      <c r="AD29" s="69"/>
    </row>
    <row r="30" spans="1:30" x14ac:dyDescent="0.25">
      <c r="A30" s="8">
        <v>42762</v>
      </c>
      <c r="B30" s="107">
        <f>LN(P2_data!B27/P2_data!B26)</f>
        <v>-1.5710280239473872E-3</v>
      </c>
      <c r="C30" s="61">
        <v>2.0000000000000002E-5</v>
      </c>
      <c r="D30" s="107">
        <f t="shared" si="0"/>
        <v>-1.5910280239473872E-3</v>
      </c>
      <c r="E30" s="61">
        <v>-1.1999999999999999E-3</v>
      </c>
      <c r="F30" s="61">
        <v>2.9999999999999997E-4</v>
      </c>
      <c r="G30" s="61">
        <v>-6.6E-3</v>
      </c>
      <c r="W30" s="69"/>
      <c r="X30" s="69"/>
      <c r="Y30" s="69"/>
      <c r="Z30" s="69"/>
      <c r="AA30" s="69"/>
      <c r="AB30" s="69"/>
      <c r="AC30" s="69"/>
      <c r="AD30" s="69"/>
    </row>
    <row r="31" spans="1:30" x14ac:dyDescent="0.25">
      <c r="A31" s="8">
        <v>42765</v>
      </c>
      <c r="B31" s="107">
        <f>LN(P2_data!B28/P2_data!B27)</f>
        <v>-6.220987326423677E-3</v>
      </c>
      <c r="C31" s="61">
        <v>2.0000000000000002E-5</v>
      </c>
      <c r="D31" s="107">
        <f t="shared" si="0"/>
        <v>-6.2409873264236771E-3</v>
      </c>
      <c r="E31" s="61">
        <v>-6.8000000000000005E-3</v>
      </c>
      <c r="F31" s="61">
        <v>-7.1999999999999998E-3</v>
      </c>
      <c r="G31" s="61">
        <v>-4.1999999999999997E-3</v>
      </c>
      <c r="I31" s="92" t="str">
        <f>L1</f>
        <v>FF3F</v>
      </c>
      <c r="M31" s="92" t="str">
        <f>V1</f>
        <v>CAPM</v>
      </c>
      <c r="W31" s="69"/>
      <c r="X31" s="69"/>
      <c r="Y31" s="69"/>
      <c r="Z31" s="69"/>
      <c r="AA31" s="69"/>
      <c r="AB31" s="69"/>
      <c r="AC31" s="69"/>
      <c r="AD31" s="69"/>
    </row>
    <row r="32" spans="1:30" ht="17.25" x14ac:dyDescent="0.25">
      <c r="A32" s="8">
        <v>42766</v>
      </c>
      <c r="B32" s="107">
        <f>LN(P2_data!B29/P2_data!B28)</f>
        <v>-8.7914212555899516E-5</v>
      </c>
      <c r="C32" s="61">
        <v>2.0000000000000002E-5</v>
      </c>
      <c r="D32" s="107">
        <f t="shared" si="0"/>
        <v>-1.0791421255589951E-4</v>
      </c>
      <c r="E32" s="61">
        <v>0</v>
      </c>
      <c r="F32" s="61">
        <v>8.8000000000000005E-3</v>
      </c>
      <c r="G32" s="61">
        <v>-5.5000000000000005E-3</v>
      </c>
      <c r="I32" s="40" t="s">
        <v>143</v>
      </c>
      <c r="J32" s="40" t="s">
        <v>144</v>
      </c>
      <c r="K32" s="40"/>
      <c r="L32" s="69"/>
      <c r="M32" s="40" t="s">
        <v>143</v>
      </c>
      <c r="N32" s="40" t="s">
        <v>144</v>
      </c>
      <c r="O32" s="40"/>
      <c r="P32" s="69"/>
      <c r="W32" s="69"/>
      <c r="X32" s="69"/>
      <c r="Y32" s="69"/>
      <c r="Z32" s="69"/>
      <c r="AA32" s="69"/>
      <c r="AB32" s="69"/>
      <c r="AC32" s="69"/>
      <c r="AD32" s="69"/>
    </row>
    <row r="33" spans="1:30" x14ac:dyDescent="0.25">
      <c r="A33" s="8">
        <v>42767</v>
      </c>
      <c r="B33" s="107">
        <f>LN(P2_data!B30/P2_data!B29)</f>
        <v>3.9545645329766847E-4</v>
      </c>
      <c r="C33" s="61">
        <v>2.0000000000000002E-5</v>
      </c>
      <c r="D33" s="107">
        <f t="shared" si="0"/>
        <v>3.7545645329766848E-4</v>
      </c>
      <c r="E33" s="61">
        <v>4.0000000000000002E-4</v>
      </c>
      <c r="F33" s="61">
        <v>-4.0000000000000002E-4</v>
      </c>
      <c r="G33" s="61">
        <v>2.9999999999999997E-4</v>
      </c>
      <c r="I33" s="40" t="str">
        <f t="array" ref="I33:I38">TRANSPOSE(P2_data!B1:G1)</f>
        <v>SPY</v>
      </c>
      <c r="J33" s="96">
        <v>0.97021552834895008</v>
      </c>
      <c r="K33" s="40"/>
      <c r="L33" s="69"/>
      <c r="M33" s="40" t="str">
        <f t="array" ref="M33:M38">TRANSPOSE(P2_data!B1:G1)</f>
        <v>SPY</v>
      </c>
      <c r="N33" s="96">
        <v>0.95615663020696928</v>
      </c>
      <c r="O33" s="40"/>
      <c r="P33" s="69" t="s">
        <v>147</v>
      </c>
      <c r="W33" s="69"/>
      <c r="X33" s="69"/>
      <c r="Y33" s="40"/>
      <c r="Z33" s="69"/>
      <c r="AA33" s="69"/>
      <c r="AB33" s="69"/>
      <c r="AC33" s="69"/>
      <c r="AD33" s="69"/>
    </row>
    <row r="34" spans="1:30" x14ac:dyDescent="0.25">
      <c r="A34" s="8">
        <v>42768</v>
      </c>
      <c r="B34" s="107">
        <f>LN(P2_data!B31/P2_data!B30)</f>
        <v>6.5881554603834235E-4</v>
      </c>
      <c r="C34" s="61">
        <v>2.0000000000000002E-5</v>
      </c>
      <c r="D34" s="107">
        <f t="shared" si="0"/>
        <v>6.388155460383423E-4</v>
      </c>
      <c r="E34" s="61">
        <v>-2.0000000000000001E-4</v>
      </c>
      <c r="F34" s="61">
        <v>-2.5999999999999999E-3</v>
      </c>
      <c r="G34" s="61">
        <v>-3.0999999999999999E-3</v>
      </c>
      <c r="I34" s="40" t="str">
        <v>IYY</v>
      </c>
      <c r="J34" s="96">
        <v>0.9600622098869187</v>
      </c>
      <c r="K34" s="40"/>
      <c r="L34" s="69"/>
      <c r="M34" s="40" t="str">
        <v>IYY</v>
      </c>
      <c r="N34" s="96">
        <v>0.95792751576212753</v>
      </c>
      <c r="O34" s="40"/>
      <c r="P34" s="37" t="s">
        <v>148</v>
      </c>
      <c r="R34" s="68"/>
      <c r="W34" s="69"/>
      <c r="X34" s="69"/>
      <c r="Y34" s="40"/>
      <c r="Z34" s="69"/>
      <c r="AA34" s="69"/>
      <c r="AB34" s="69"/>
      <c r="AC34" s="69"/>
      <c r="AD34" s="69"/>
    </row>
    <row r="35" spans="1:30" x14ac:dyDescent="0.25">
      <c r="A35" s="8">
        <v>42769</v>
      </c>
      <c r="B35" s="107">
        <f>LN(P2_data!B32/P2_data!B31)</f>
        <v>6.8692357354580872E-3</v>
      </c>
      <c r="C35" s="61">
        <v>2.0000000000000002E-5</v>
      </c>
      <c r="D35" s="107">
        <f t="shared" si="0"/>
        <v>6.8492357354580872E-3</v>
      </c>
      <c r="E35" s="61">
        <v>8.199999999999999E-3</v>
      </c>
      <c r="F35" s="61">
        <v>5.5000000000000005E-3</v>
      </c>
      <c r="G35" s="61">
        <v>6.4000000000000003E-3</v>
      </c>
      <c r="I35" s="40" t="str">
        <v>IYJ</v>
      </c>
      <c r="J35" s="96">
        <v>0.77103704184465849</v>
      </c>
      <c r="K35" s="40"/>
      <c r="L35" s="69" t="s">
        <v>115</v>
      </c>
      <c r="M35" s="40" t="str">
        <v>IYJ</v>
      </c>
      <c r="N35" s="96">
        <v>0.76788384623629735</v>
      </c>
      <c r="O35" s="40"/>
      <c r="P35" s="69" t="s">
        <v>149</v>
      </c>
      <c r="W35" s="69"/>
      <c r="X35" s="69"/>
      <c r="Y35" s="40"/>
      <c r="Z35" s="69"/>
      <c r="AA35" s="69"/>
      <c r="AB35" s="69"/>
      <c r="AC35" s="69"/>
      <c r="AD35" s="69"/>
    </row>
    <row r="36" spans="1:30" x14ac:dyDescent="0.25">
      <c r="A36" s="8">
        <v>42772</v>
      </c>
      <c r="B36" s="107">
        <f>LN(P2_data!B33/P2_data!B32)</f>
        <v>-1.7893517761860664E-3</v>
      </c>
      <c r="C36" s="61">
        <v>2.0000000000000002E-5</v>
      </c>
      <c r="D36" s="107">
        <f t="shared" si="0"/>
        <v>-1.8093517761860664E-3</v>
      </c>
      <c r="E36" s="61">
        <v>-2.7000000000000001E-3</v>
      </c>
      <c r="F36" s="61">
        <v>-5.6999999999999993E-3</v>
      </c>
      <c r="G36" s="61">
        <v>-2E-3</v>
      </c>
      <c r="I36" s="40" t="str">
        <v>VOO</v>
      </c>
      <c r="J36" s="96">
        <v>0.96889767118578529</v>
      </c>
      <c r="K36" s="40"/>
      <c r="L36" s="69"/>
      <c r="M36" s="40" t="str">
        <v>VOO</v>
      </c>
      <c r="N36" s="96">
        <v>0.95642769046229181</v>
      </c>
      <c r="O36" s="40"/>
      <c r="P36" s="69"/>
      <c r="W36" s="69"/>
      <c r="X36" s="69"/>
      <c r="Y36" s="69"/>
      <c r="Z36" s="69"/>
      <c r="AA36" s="69"/>
      <c r="AB36" s="69"/>
      <c r="AC36" s="69"/>
      <c r="AD36" s="69"/>
    </row>
    <row r="37" spans="1:30" x14ac:dyDescent="0.25">
      <c r="A37" s="8">
        <v>42773</v>
      </c>
      <c r="B37" s="107">
        <f>LN(P2_data!B34/P2_data!B33)</f>
        <v>4.3719833624811161E-5</v>
      </c>
      <c r="C37" s="61">
        <v>2.0000000000000002E-5</v>
      </c>
      <c r="D37" s="107">
        <f t="shared" si="0"/>
        <v>2.371983362481116E-5</v>
      </c>
      <c r="E37" s="61">
        <v>-1E-4</v>
      </c>
      <c r="F37" s="61">
        <v>-3.0000000000000001E-3</v>
      </c>
      <c r="G37" s="61">
        <v>-5.1999999999999998E-3</v>
      </c>
      <c r="I37" s="40" t="str">
        <v>GLD</v>
      </c>
      <c r="J37" s="96">
        <v>0.13968546129036385</v>
      </c>
      <c r="K37" s="40"/>
      <c r="L37" s="69"/>
      <c r="M37" s="40" t="str">
        <v>GLD</v>
      </c>
      <c r="N37" s="96">
        <v>6.000705419895707E-2</v>
      </c>
      <c r="O37" s="40"/>
      <c r="P37" s="69"/>
      <c r="W37" s="69"/>
      <c r="X37" s="69"/>
      <c r="Y37" s="69"/>
      <c r="Z37" s="69"/>
      <c r="AA37" s="69"/>
      <c r="AB37" s="69"/>
      <c r="AC37" s="69"/>
      <c r="AD37" s="69"/>
    </row>
    <row r="38" spans="1:30" x14ac:dyDescent="0.25">
      <c r="A38" s="8">
        <v>42774</v>
      </c>
      <c r="B38" s="107">
        <f>LN(P2_data!B35/P2_data!B34)</f>
        <v>1.3095422684951863E-3</v>
      </c>
      <c r="C38" s="61">
        <v>2.0000000000000002E-5</v>
      </c>
      <c r="D38" s="107">
        <f t="shared" si="0"/>
        <v>1.2895422684951862E-3</v>
      </c>
      <c r="E38" s="61">
        <v>5.9999999999999995E-4</v>
      </c>
      <c r="F38" s="61">
        <v>-2.3999999999999998E-3</v>
      </c>
      <c r="G38" s="61">
        <v>-5.3E-3</v>
      </c>
      <c r="I38" s="95" t="str">
        <v>XLF</v>
      </c>
      <c r="J38" s="96">
        <v>0.82370490436283261</v>
      </c>
      <c r="K38" s="95"/>
      <c r="L38" s="69"/>
      <c r="M38" s="95" t="str">
        <v>XLF</v>
      </c>
      <c r="N38" s="96">
        <v>0.53508595071569842</v>
      </c>
      <c r="O38" s="95"/>
      <c r="P38" s="69"/>
      <c r="W38" s="69"/>
      <c r="X38" s="69"/>
      <c r="Y38" s="69"/>
      <c r="Z38" s="69"/>
      <c r="AA38" s="69"/>
      <c r="AB38" s="69"/>
      <c r="AC38" s="69"/>
      <c r="AD38" s="69"/>
    </row>
    <row r="39" spans="1:30" x14ac:dyDescent="0.25">
      <c r="A39" s="8">
        <v>42775</v>
      </c>
      <c r="B39" s="107">
        <f>LN(P2_data!B36/P2_data!B35)</f>
        <v>5.9151223593002736E-3</v>
      </c>
      <c r="C39" s="61">
        <v>2.0000000000000002E-5</v>
      </c>
      <c r="D39" s="107">
        <f t="shared" si="0"/>
        <v>5.8951223593002736E-3</v>
      </c>
      <c r="E39" s="61">
        <v>7.1999999999999998E-3</v>
      </c>
      <c r="F39" s="61">
        <v>6.9999999999999993E-3</v>
      </c>
      <c r="G39" s="61">
        <v>2.0000000000000001E-4</v>
      </c>
      <c r="W39" s="69"/>
      <c r="X39" s="69"/>
      <c r="Y39" s="69"/>
      <c r="Z39" s="69"/>
      <c r="AA39" s="69"/>
      <c r="AB39" s="69"/>
      <c r="AC39" s="69"/>
      <c r="AD39" s="69"/>
    </row>
    <row r="40" spans="1:30" x14ac:dyDescent="0.25">
      <c r="A40" s="8">
        <v>42776</v>
      </c>
      <c r="B40" s="107">
        <f>LN(P2_data!B37/P2_data!B36)</f>
        <v>3.9384136862429375E-3</v>
      </c>
      <c r="C40" s="61">
        <v>2.0000000000000002E-5</v>
      </c>
      <c r="D40" s="107">
        <f t="shared" si="0"/>
        <v>3.9184136862429374E-3</v>
      </c>
      <c r="E40" s="61">
        <v>3.8E-3</v>
      </c>
      <c r="F40" s="61">
        <v>3.9000000000000003E-3</v>
      </c>
      <c r="G40" s="61">
        <v>1.1999999999999999E-3</v>
      </c>
      <c r="W40" s="69"/>
      <c r="X40" s="69"/>
      <c r="Y40" s="69"/>
      <c r="Z40" s="69"/>
      <c r="AA40" s="69"/>
      <c r="AB40" s="69"/>
      <c r="AC40" s="69"/>
      <c r="AD40" s="69"/>
    </row>
    <row r="41" spans="1:30" x14ac:dyDescent="0.25">
      <c r="A41" s="8">
        <v>42779</v>
      </c>
      <c r="B41" s="107">
        <f>LN(P2_data!B38/P2_data!B37)</f>
        <v>5.4278112180306164E-3</v>
      </c>
      <c r="C41" s="61">
        <v>2.0000000000000002E-5</v>
      </c>
      <c r="D41" s="107">
        <f t="shared" si="0"/>
        <v>5.4078112180306163E-3</v>
      </c>
      <c r="E41" s="61">
        <v>4.8999999999999998E-3</v>
      </c>
      <c r="F41" s="61">
        <v>-3.2000000000000002E-3</v>
      </c>
      <c r="G41" s="61">
        <v>3.2000000000000002E-3</v>
      </c>
      <c r="W41" s="69"/>
      <c r="X41" s="69"/>
      <c r="Y41" s="69"/>
      <c r="Z41" s="69"/>
      <c r="AA41" s="69"/>
      <c r="AB41" s="69"/>
      <c r="AC41" s="69"/>
      <c r="AD41" s="69"/>
    </row>
    <row r="42" spans="1:30" x14ac:dyDescent="0.25">
      <c r="A42" s="8">
        <v>42780</v>
      </c>
      <c r="B42" s="107">
        <f>LN(P2_data!B39/P2_data!B38)</f>
        <v>3.9873699495292462E-3</v>
      </c>
      <c r="C42" s="61">
        <v>2.0000000000000002E-5</v>
      </c>
      <c r="D42" s="107">
        <f t="shared" si="0"/>
        <v>3.9673699495292461E-3</v>
      </c>
      <c r="E42" s="61">
        <v>4.5000000000000005E-3</v>
      </c>
      <c r="F42" s="61">
        <v>-2.3E-3</v>
      </c>
      <c r="G42" s="61">
        <v>3.3E-3</v>
      </c>
      <c r="W42" s="69"/>
      <c r="X42" s="69"/>
      <c r="Y42" s="69"/>
      <c r="Z42" s="69"/>
      <c r="AA42" s="69"/>
      <c r="AB42" s="69"/>
      <c r="AC42" s="69"/>
      <c r="AD42" s="69"/>
    </row>
    <row r="43" spans="1:30" x14ac:dyDescent="0.25">
      <c r="A43" s="8">
        <v>42781</v>
      </c>
      <c r="B43" s="107">
        <f>LN(P2_data!B40/P2_data!B39)</f>
        <v>5.2067934329404287E-3</v>
      </c>
      <c r="C43" s="61">
        <v>2.0000000000000002E-5</v>
      </c>
      <c r="D43" s="107">
        <f t="shared" si="0"/>
        <v>5.1867934329404286E-3</v>
      </c>
      <c r="E43" s="61">
        <v>5.4000000000000003E-3</v>
      </c>
      <c r="F43" s="61">
        <v>1.9E-3</v>
      </c>
      <c r="G43" s="61">
        <v>-4.4000000000000003E-3</v>
      </c>
    </row>
    <row r="44" spans="1:30" x14ac:dyDescent="0.25">
      <c r="A44" s="8">
        <v>42782</v>
      </c>
      <c r="B44" s="107">
        <f>LN(P2_data!B41/P2_data!B40)</f>
        <v>-8.5170348571524438E-4</v>
      </c>
      <c r="C44" s="61">
        <v>2.0000000000000002E-5</v>
      </c>
      <c r="D44" s="107">
        <f t="shared" si="0"/>
        <v>-8.7170348571524443E-4</v>
      </c>
      <c r="E44" s="61">
        <v>-1.6000000000000001E-3</v>
      </c>
      <c r="F44" s="61">
        <v>-2.0999999999999999E-3</v>
      </c>
      <c r="G44" s="61">
        <v>-2.9999999999999997E-4</v>
      </c>
    </row>
    <row r="45" spans="1:30" x14ac:dyDescent="0.25">
      <c r="A45" s="8">
        <v>42783</v>
      </c>
      <c r="B45" s="107">
        <f>LN(P2_data!B42/P2_data!B41)</f>
        <v>1.5750838801035089E-3</v>
      </c>
      <c r="C45" s="61">
        <v>2.0000000000000002E-5</v>
      </c>
      <c r="D45" s="107">
        <f t="shared" si="0"/>
        <v>1.5550838801035088E-3</v>
      </c>
      <c r="E45" s="61">
        <v>2E-3</v>
      </c>
      <c r="F45" s="61">
        <v>-1E-4</v>
      </c>
      <c r="G45" s="61">
        <v>-5.6999999999999993E-3</v>
      </c>
    </row>
    <row r="46" spans="1:30" x14ac:dyDescent="0.25">
      <c r="A46" s="8">
        <v>42787</v>
      </c>
      <c r="B46" s="107">
        <f>LN(P2_data!B43/P2_data!B42)</f>
        <v>5.9375423472989514E-3</v>
      </c>
      <c r="C46" s="61">
        <v>2.0000000000000002E-5</v>
      </c>
      <c r="D46" s="107">
        <f t="shared" si="0"/>
        <v>5.9175423472989513E-3</v>
      </c>
      <c r="E46" s="61">
        <v>6.0000000000000001E-3</v>
      </c>
      <c r="F46" s="61">
        <v>-4.0000000000000002E-4</v>
      </c>
      <c r="G46" s="61">
        <v>1.2999999999999999E-3</v>
      </c>
    </row>
    <row r="47" spans="1:30" x14ac:dyDescent="0.25">
      <c r="A47" s="8">
        <v>42788</v>
      </c>
      <c r="B47" s="107">
        <f>LN(P2_data!B44/P2_data!B43)</f>
        <v>-8.8840667570161684E-4</v>
      </c>
      <c r="C47" s="61">
        <v>2.0000000000000002E-5</v>
      </c>
      <c r="D47" s="107">
        <f t="shared" si="0"/>
        <v>-9.084066757016169E-4</v>
      </c>
      <c r="E47" s="61">
        <v>-1.5E-3</v>
      </c>
      <c r="F47" s="61">
        <v>-3.7000000000000002E-3</v>
      </c>
      <c r="G47" s="61">
        <v>1.1000000000000001E-3</v>
      </c>
    </row>
    <row r="48" spans="1:30" x14ac:dyDescent="0.25">
      <c r="A48" s="8">
        <v>42789</v>
      </c>
      <c r="B48" s="107">
        <f>LN(P2_data!B45/P2_data!B44)</f>
        <v>6.769462082065439E-4</v>
      </c>
      <c r="C48" s="61">
        <v>2.0000000000000002E-5</v>
      </c>
      <c r="D48" s="107">
        <f t="shared" si="0"/>
        <v>6.5694620820654385E-4</v>
      </c>
      <c r="E48" s="61">
        <v>-1.1000000000000001E-3</v>
      </c>
      <c r="F48" s="61">
        <v>-6.8000000000000005E-3</v>
      </c>
      <c r="G48" s="61">
        <v>2.5999999999999999E-3</v>
      </c>
    </row>
    <row r="49" spans="1:7" x14ac:dyDescent="0.25">
      <c r="A49" s="8">
        <v>42790</v>
      </c>
      <c r="B49" s="107">
        <f>LN(P2_data!B46/P2_data!B45)</f>
        <v>1.2680292309892689E-3</v>
      </c>
      <c r="C49" s="61">
        <v>2.0000000000000002E-5</v>
      </c>
      <c r="D49" s="107">
        <f t="shared" si="0"/>
        <v>1.2480292309892688E-3</v>
      </c>
      <c r="E49" s="61">
        <v>1.5E-3</v>
      </c>
      <c r="F49" s="61">
        <v>4.0000000000000002E-4</v>
      </c>
      <c r="G49" s="61">
        <v>-9.1999999999999998E-3</v>
      </c>
    </row>
    <row r="50" spans="1:7" x14ac:dyDescent="0.25">
      <c r="A50" s="8">
        <v>42793</v>
      </c>
      <c r="B50" s="107">
        <f>LN(P2_data!B47/P2_data!B46)</f>
        <v>1.5616590503742625E-3</v>
      </c>
      <c r="C50" s="61">
        <v>2.0000000000000002E-5</v>
      </c>
      <c r="D50" s="107">
        <f t="shared" si="0"/>
        <v>1.5416590503742624E-3</v>
      </c>
      <c r="E50" s="61">
        <v>2.2000000000000001E-3</v>
      </c>
      <c r="F50" s="61">
        <v>8.199999999999999E-3</v>
      </c>
      <c r="G50" s="61">
        <v>-3.4000000000000002E-3</v>
      </c>
    </row>
    <row r="51" spans="1:7" x14ac:dyDescent="0.25">
      <c r="A51" s="8">
        <v>42794</v>
      </c>
      <c r="B51" s="107">
        <f>LN(P2_data!B48/P2_data!B47)</f>
        <v>-2.7028184759039166E-3</v>
      </c>
      <c r="C51" s="61">
        <v>2.0000000000000002E-5</v>
      </c>
      <c r="D51" s="107">
        <f t="shared" si="0"/>
        <v>-2.7228184759039166E-3</v>
      </c>
      <c r="E51" s="61">
        <v>-4.1999999999999997E-3</v>
      </c>
      <c r="F51" s="61">
        <v>-1.38E-2</v>
      </c>
      <c r="G51" s="61">
        <v>2E-3</v>
      </c>
    </row>
    <row r="52" spans="1:7" x14ac:dyDescent="0.25">
      <c r="A52" s="8">
        <v>42795</v>
      </c>
      <c r="B52" s="107">
        <f>LN(P2_data!B49/P2_data!B48)</f>
        <v>1.3900477888584162E-2</v>
      </c>
      <c r="C52" s="61">
        <v>1.0000000000000001E-5</v>
      </c>
      <c r="D52" s="107">
        <f t="shared" si="0"/>
        <v>1.3890477888584163E-2</v>
      </c>
      <c r="E52" s="61">
        <v>1.47E-2</v>
      </c>
      <c r="F52" s="61">
        <v>4.3E-3</v>
      </c>
      <c r="G52" s="61">
        <v>7.1999999999999998E-3</v>
      </c>
    </row>
    <row r="53" spans="1:7" x14ac:dyDescent="0.25">
      <c r="A53" s="8">
        <v>42796</v>
      </c>
      <c r="B53" s="107">
        <f>LN(P2_data!B50/P2_data!B49)</f>
        <v>-6.317330874782672E-3</v>
      </c>
      <c r="C53" s="61">
        <v>1.0000000000000001E-5</v>
      </c>
      <c r="D53" s="107">
        <f t="shared" si="0"/>
        <v>-6.3273308747826716E-3</v>
      </c>
      <c r="E53" s="61">
        <v>-6.9999999999999993E-3</v>
      </c>
      <c r="F53" s="61">
        <v>-5.3E-3</v>
      </c>
      <c r="G53" s="61">
        <v>-8.8000000000000005E-3</v>
      </c>
    </row>
    <row r="54" spans="1:7" x14ac:dyDescent="0.25">
      <c r="A54" s="8">
        <v>42797</v>
      </c>
      <c r="B54" s="107">
        <f>LN(P2_data!B51/P2_data!B50)</f>
        <v>6.2931466706229013E-4</v>
      </c>
      <c r="C54" s="61">
        <v>1.0000000000000001E-5</v>
      </c>
      <c r="D54" s="107">
        <f t="shared" si="0"/>
        <v>6.193146670622901E-4</v>
      </c>
      <c r="E54" s="61">
        <v>8.9999999999999998E-4</v>
      </c>
      <c r="F54" s="61">
        <v>-2.0999999999999999E-3</v>
      </c>
      <c r="G54" s="61">
        <v>1.2999999999999999E-3</v>
      </c>
    </row>
    <row r="55" spans="1:7" x14ac:dyDescent="0.25">
      <c r="A55" s="8">
        <v>42800</v>
      </c>
      <c r="B55" s="107">
        <f>LN(P2_data!B52/P2_data!B51)</f>
        <v>-2.9823431364865206E-3</v>
      </c>
      <c r="C55" s="61">
        <v>1.0000000000000001E-5</v>
      </c>
      <c r="D55" s="107">
        <f t="shared" si="0"/>
        <v>-2.9923431364865206E-3</v>
      </c>
      <c r="E55" s="61">
        <v>-3.8E-3</v>
      </c>
      <c r="F55" s="61">
        <v>-3.5999999999999999E-3</v>
      </c>
      <c r="G55" s="61">
        <v>-1E-3</v>
      </c>
    </row>
    <row r="56" spans="1:7" x14ac:dyDescent="0.25">
      <c r="A56" s="8">
        <v>42801</v>
      </c>
      <c r="B56" s="107">
        <f>LN(P2_data!B53/P2_data!B52)</f>
        <v>-2.9913316296798042E-3</v>
      </c>
      <c r="C56" s="61">
        <v>1.0000000000000001E-5</v>
      </c>
      <c r="D56" s="107">
        <f t="shared" si="0"/>
        <v>-3.0013316296798043E-3</v>
      </c>
      <c r="E56" s="61">
        <v>-3.5999999999999999E-3</v>
      </c>
      <c r="F56" s="61">
        <v>-2.8999999999999998E-3</v>
      </c>
      <c r="G56" s="61">
        <v>-5.0000000000000001E-4</v>
      </c>
    </row>
    <row r="57" spans="1:7" x14ac:dyDescent="0.25">
      <c r="A57" s="8">
        <v>42802</v>
      </c>
      <c r="B57" s="107">
        <f>LN(P2_data!B54/P2_data!B53)</f>
        <v>-1.858274045424117E-3</v>
      </c>
      <c r="C57" s="61">
        <v>1.0000000000000001E-5</v>
      </c>
      <c r="D57" s="107">
        <f t="shared" si="0"/>
        <v>-1.868274045424117E-3</v>
      </c>
      <c r="E57" s="61">
        <v>-1.9E-3</v>
      </c>
      <c r="F57" s="61">
        <v>-1E-3</v>
      </c>
      <c r="G57" s="61">
        <v>-8.199999999999999E-3</v>
      </c>
    </row>
    <row r="58" spans="1:7" x14ac:dyDescent="0.25">
      <c r="A58" s="8">
        <v>42803</v>
      </c>
      <c r="B58" s="107">
        <f>LN(P2_data!B55/P2_data!B54)</f>
        <v>1.2673864255451084E-3</v>
      </c>
      <c r="C58" s="61">
        <v>1.0000000000000001E-5</v>
      </c>
      <c r="D58" s="107">
        <f t="shared" si="0"/>
        <v>1.2573864255451084E-3</v>
      </c>
      <c r="E58" s="61">
        <v>4.0000000000000002E-4</v>
      </c>
      <c r="F58" s="61">
        <v>-4.5999999999999999E-3</v>
      </c>
      <c r="G58" s="61">
        <v>-2.7000000000000001E-3</v>
      </c>
    </row>
    <row r="59" spans="1:7" x14ac:dyDescent="0.25">
      <c r="A59" s="8">
        <v>42804</v>
      </c>
      <c r="B59" s="107">
        <f>LN(P2_data!B56/P2_data!B55)</f>
        <v>3.498058544329176E-3</v>
      </c>
      <c r="C59" s="61">
        <v>1.0000000000000001E-5</v>
      </c>
      <c r="D59" s="107">
        <f t="shared" si="0"/>
        <v>3.488058544329176E-3</v>
      </c>
      <c r="E59" s="61">
        <v>3.4000000000000002E-3</v>
      </c>
      <c r="F59" s="61">
        <v>1E-3</v>
      </c>
      <c r="G59" s="61">
        <v>-3.8E-3</v>
      </c>
    </row>
    <row r="60" spans="1:7" x14ac:dyDescent="0.25">
      <c r="A60" s="8">
        <v>42807</v>
      </c>
      <c r="B60" s="107">
        <f>LN(P2_data!B57/P2_data!B56)</f>
        <v>5.047150475176042E-4</v>
      </c>
      <c r="C60" s="61">
        <v>1.0000000000000001E-5</v>
      </c>
      <c r="D60" s="107">
        <f t="shared" si="0"/>
        <v>4.9471504751760417E-4</v>
      </c>
      <c r="E60" s="61">
        <v>1.2999999999999999E-3</v>
      </c>
      <c r="F60" s="61">
        <v>3.3E-3</v>
      </c>
      <c r="G60" s="61">
        <v>-2.9999999999999997E-4</v>
      </c>
    </row>
    <row r="61" spans="1:7" x14ac:dyDescent="0.25">
      <c r="A61" s="8">
        <v>42808</v>
      </c>
      <c r="B61" s="107">
        <f>LN(P2_data!B58/P2_data!B57)</f>
        <v>-3.8339412695017885E-3</v>
      </c>
      <c r="C61" s="61">
        <v>1.0000000000000001E-5</v>
      </c>
      <c r="D61" s="107">
        <f t="shared" si="0"/>
        <v>-3.8439412695017885E-3</v>
      </c>
      <c r="E61" s="61">
        <v>-3.5999999999999999E-3</v>
      </c>
      <c r="F61" s="61">
        <v>-2.3E-3</v>
      </c>
      <c r="G61" s="61">
        <v>2.0000000000000001E-4</v>
      </c>
    </row>
    <row r="62" spans="1:7" x14ac:dyDescent="0.25">
      <c r="A62" s="8">
        <v>42809</v>
      </c>
      <c r="B62" s="107">
        <f>LN(P2_data!B59/P2_data!B58)</f>
        <v>8.616226631642146E-3</v>
      </c>
      <c r="C62" s="61">
        <v>1.0000000000000001E-5</v>
      </c>
      <c r="D62" s="107">
        <f t="shared" si="0"/>
        <v>8.6062266316421464E-3</v>
      </c>
      <c r="E62" s="61">
        <v>8.6E-3</v>
      </c>
      <c r="F62" s="61">
        <v>7.3000000000000001E-3</v>
      </c>
      <c r="G62" s="61">
        <v>-4.0999999999999995E-3</v>
      </c>
    </row>
    <row r="63" spans="1:7" x14ac:dyDescent="0.25">
      <c r="A63" s="8">
        <v>42810</v>
      </c>
      <c r="B63" s="107">
        <f>LN(P2_data!B60/P2_data!B59)</f>
        <v>-1.9688798723184612E-3</v>
      </c>
      <c r="C63" s="61">
        <v>1.0000000000000001E-5</v>
      </c>
      <c r="D63" s="107">
        <f t="shared" si="0"/>
        <v>-1.9788798723184612E-3</v>
      </c>
      <c r="E63" s="61">
        <v>-5.9999999999999995E-4</v>
      </c>
      <c r="F63" s="61">
        <v>4.5000000000000005E-3</v>
      </c>
      <c r="G63" s="61">
        <v>2.3999999999999998E-3</v>
      </c>
    </row>
    <row r="64" spans="1:7" x14ac:dyDescent="0.25">
      <c r="A64" s="8">
        <v>42811</v>
      </c>
      <c r="B64" s="107">
        <f>LN(P2_data!B61/P2_data!B60)</f>
        <v>-6.0987214130445513E-3</v>
      </c>
      <c r="C64" s="61">
        <v>1.0000000000000001E-5</v>
      </c>
      <c r="D64" s="107">
        <f t="shared" si="0"/>
        <v>-6.1087214130445509E-3</v>
      </c>
      <c r="E64" s="61">
        <v>-8.0000000000000004E-4</v>
      </c>
      <c r="F64" s="61">
        <v>6.1999999999999998E-3</v>
      </c>
      <c r="G64" s="61">
        <v>-2.5999999999999999E-3</v>
      </c>
    </row>
    <row r="65" spans="1:7" x14ac:dyDescent="0.25">
      <c r="A65" s="8">
        <v>42814</v>
      </c>
      <c r="B65" s="107">
        <f>LN(P2_data!B62/P2_data!B61)</f>
        <v>-1.0974884949361021E-3</v>
      </c>
      <c r="C65" s="61">
        <v>1.0000000000000001E-5</v>
      </c>
      <c r="D65" s="107">
        <f t="shared" si="0"/>
        <v>-1.1074884949361021E-3</v>
      </c>
      <c r="E65" s="61">
        <v>-2.5000000000000001E-3</v>
      </c>
      <c r="F65" s="61">
        <v>-7.000000000000001E-4</v>
      </c>
      <c r="G65" s="61">
        <v>-7.4999999999999997E-3</v>
      </c>
    </row>
    <row r="66" spans="1:7" x14ac:dyDescent="0.25">
      <c r="A66" s="8">
        <v>42815</v>
      </c>
      <c r="B66" s="107">
        <f>LN(P2_data!B63/P2_data!B62)</f>
        <v>-1.2922636791827686E-2</v>
      </c>
      <c r="C66" s="61">
        <v>1.0000000000000001E-5</v>
      </c>
      <c r="D66" s="107">
        <f t="shared" si="0"/>
        <v>-1.2932636791827686E-2</v>
      </c>
      <c r="E66" s="61">
        <v>-1.4800000000000001E-2</v>
      </c>
      <c r="F66" s="61">
        <v>-1.34E-2</v>
      </c>
      <c r="G66" s="61">
        <v>-6.8999999999999999E-3</v>
      </c>
    </row>
    <row r="67" spans="1:7" x14ac:dyDescent="0.25">
      <c r="A67" s="8">
        <v>42816</v>
      </c>
      <c r="B67" s="107">
        <f>LN(P2_data!B64/P2_data!B63)</f>
        <v>2.3503910560720826E-3</v>
      </c>
      <c r="C67" s="61">
        <v>1.0000000000000001E-5</v>
      </c>
      <c r="D67" s="107">
        <f t="shared" si="0"/>
        <v>2.3403910560720826E-3</v>
      </c>
      <c r="E67" s="61">
        <v>1.6000000000000001E-3</v>
      </c>
      <c r="F67" s="61">
        <v>-3.0000000000000001E-3</v>
      </c>
      <c r="G67" s="61">
        <v>-5.4000000000000003E-3</v>
      </c>
    </row>
    <row r="68" spans="1:7" x14ac:dyDescent="0.25">
      <c r="A68" s="8">
        <v>42817</v>
      </c>
      <c r="B68" s="107">
        <f>LN(P2_data!B65/P2_data!B64)</f>
        <v>-1.0676689578097772E-3</v>
      </c>
      <c r="C68" s="61">
        <v>1.0000000000000001E-5</v>
      </c>
      <c r="D68" s="107">
        <f t="shared" si="0"/>
        <v>-1.0776689578097772E-3</v>
      </c>
      <c r="E68" s="61">
        <v>-2.9999999999999997E-4</v>
      </c>
      <c r="F68" s="61">
        <v>6.8999999999999999E-3</v>
      </c>
      <c r="G68" s="61">
        <v>4.5999999999999999E-3</v>
      </c>
    </row>
    <row r="69" spans="1:7" x14ac:dyDescent="0.25">
      <c r="A69" s="8">
        <v>42818</v>
      </c>
      <c r="B69" s="107">
        <f>LN(P2_data!B66/P2_data!B65)</f>
        <v>-7.2665800713992779E-4</v>
      </c>
      <c r="C69" s="61">
        <v>1.0000000000000001E-5</v>
      </c>
      <c r="D69" s="107">
        <f t="shared" si="0"/>
        <v>-7.3665800713992782E-4</v>
      </c>
      <c r="E69" s="61">
        <v>-5.0000000000000001E-4</v>
      </c>
      <c r="F69" s="61">
        <v>1.2999999999999999E-3</v>
      </c>
      <c r="G69" s="61">
        <v>-2.3E-3</v>
      </c>
    </row>
    <row r="70" spans="1:7" x14ac:dyDescent="0.25">
      <c r="A70" s="8">
        <v>42821</v>
      </c>
      <c r="B70" s="107">
        <f>LN(P2_data!B67/P2_data!B66)</f>
        <v>-1.0268076629624239E-3</v>
      </c>
      <c r="C70" s="61">
        <v>1.0000000000000001E-5</v>
      </c>
      <c r="D70" s="107">
        <f t="shared" si="0"/>
        <v>-1.0368076629624239E-3</v>
      </c>
      <c r="E70" s="61">
        <v>-5.0000000000000001E-4</v>
      </c>
      <c r="F70" s="61">
        <v>5.6000000000000008E-3</v>
      </c>
      <c r="G70" s="61">
        <v>-5.1999999999999998E-3</v>
      </c>
    </row>
    <row r="71" spans="1:7" x14ac:dyDescent="0.25">
      <c r="A71" s="8">
        <v>42822</v>
      </c>
      <c r="B71" s="107">
        <f>LN(P2_data!B68/P2_data!B67)</f>
        <v>7.2504774177099985E-3</v>
      </c>
      <c r="C71" s="61">
        <v>1.0000000000000001E-5</v>
      </c>
      <c r="D71" s="107">
        <f t="shared" ref="D71:D134" si="1">B71-C71</f>
        <v>7.2404774177099989E-3</v>
      </c>
      <c r="E71" s="61">
        <v>7.1999999999999998E-3</v>
      </c>
      <c r="F71" s="61">
        <v>-1.5E-3</v>
      </c>
      <c r="G71" s="61">
        <v>7.0999999999999995E-3</v>
      </c>
    </row>
    <row r="72" spans="1:7" x14ac:dyDescent="0.25">
      <c r="A72" s="8">
        <v>42823</v>
      </c>
      <c r="B72" s="107">
        <f>LN(P2_data!B69/P2_data!B68)</f>
        <v>9.3440095147566253E-4</v>
      </c>
      <c r="C72" s="61">
        <v>1.0000000000000001E-5</v>
      </c>
      <c r="D72" s="107">
        <f t="shared" si="1"/>
        <v>9.244009514756625E-4</v>
      </c>
      <c r="E72" s="61">
        <v>1.8E-3</v>
      </c>
      <c r="F72" s="61">
        <v>3.9000000000000003E-3</v>
      </c>
      <c r="G72" s="61">
        <v>-5.9999999999999995E-4</v>
      </c>
    </row>
    <row r="73" spans="1:7" x14ac:dyDescent="0.25">
      <c r="A73" s="8">
        <v>42824</v>
      </c>
      <c r="B73" s="107">
        <f>LN(P2_data!B70/P2_data!B69)</f>
        <v>3.1791138924040737E-3</v>
      </c>
      <c r="C73" s="61">
        <v>1.0000000000000001E-5</v>
      </c>
      <c r="D73" s="107">
        <f t="shared" si="1"/>
        <v>3.1691138924040737E-3</v>
      </c>
      <c r="E73" s="61">
        <v>3.5999999999999999E-3</v>
      </c>
      <c r="F73" s="61">
        <v>3.3E-3</v>
      </c>
      <c r="G73" s="61">
        <v>9.1999999999999998E-3</v>
      </c>
    </row>
    <row r="74" spans="1:7" x14ac:dyDescent="0.25">
      <c r="A74" s="8">
        <v>42825</v>
      </c>
      <c r="B74" s="107">
        <f>LN(P2_data!B71/P2_data!B70)</f>
        <v>-2.3303105786317952E-3</v>
      </c>
      <c r="C74" s="61">
        <v>1.0000000000000001E-5</v>
      </c>
      <c r="D74" s="107">
        <f t="shared" si="1"/>
        <v>-2.3403105786317952E-3</v>
      </c>
      <c r="E74" s="61">
        <v>-1.6000000000000001E-3</v>
      </c>
      <c r="F74" s="61">
        <v>5.6999999999999993E-3</v>
      </c>
      <c r="G74" s="61">
        <v>-3.0000000000000001E-3</v>
      </c>
    </row>
    <row r="75" spans="1:7" x14ac:dyDescent="0.25">
      <c r="A75" s="8">
        <v>42828</v>
      </c>
      <c r="B75" s="107">
        <f>LN(P2_data!B72/P2_data!B71)</f>
        <v>-1.740731090657965E-3</v>
      </c>
      <c r="C75" s="61">
        <v>3.0000000000000001E-5</v>
      </c>
      <c r="D75" s="107">
        <f t="shared" si="1"/>
        <v>-1.7707310906579651E-3</v>
      </c>
      <c r="E75" s="61">
        <v>-2.8000000000000004E-3</v>
      </c>
      <c r="F75" s="61">
        <v>-1.1000000000000001E-2</v>
      </c>
      <c r="G75" s="61">
        <v>-1.1000000000000001E-3</v>
      </c>
    </row>
    <row r="76" spans="1:7" x14ac:dyDescent="0.25">
      <c r="A76" s="8">
        <v>42829</v>
      </c>
      <c r="B76" s="107">
        <f>LN(P2_data!B73/P2_data!B72)</f>
        <v>6.3717425590736855E-4</v>
      </c>
      <c r="C76" s="61">
        <v>3.0000000000000001E-5</v>
      </c>
      <c r="D76" s="107">
        <f t="shared" si="1"/>
        <v>6.0717425590736858E-4</v>
      </c>
      <c r="E76" s="61">
        <v>5.0000000000000001E-4</v>
      </c>
      <c r="F76" s="61">
        <v>-2.3E-3</v>
      </c>
      <c r="G76" s="61">
        <v>3.0999999999999999E-3</v>
      </c>
    </row>
    <row r="77" spans="1:7" x14ac:dyDescent="0.25">
      <c r="A77" s="8">
        <v>42830</v>
      </c>
      <c r="B77" s="107">
        <f>LN(P2_data!B74/P2_data!B73)</f>
        <v>-2.9770659824103337E-3</v>
      </c>
      <c r="C77" s="61">
        <v>3.0000000000000001E-5</v>
      </c>
      <c r="D77" s="107">
        <f t="shared" si="1"/>
        <v>-3.0070659824103338E-3</v>
      </c>
      <c r="E77" s="61">
        <v>-4.4000000000000003E-3</v>
      </c>
      <c r="F77" s="61">
        <v>-7.9000000000000008E-3</v>
      </c>
      <c r="G77" s="61">
        <v>-3.0999999999999999E-3</v>
      </c>
    </row>
    <row r="78" spans="1:7" x14ac:dyDescent="0.25">
      <c r="A78" s="8">
        <v>42831</v>
      </c>
      <c r="B78" s="107">
        <f>LN(P2_data!B75/P2_data!B74)</f>
        <v>2.8072112288810083E-3</v>
      </c>
      <c r="C78" s="61">
        <v>3.0000000000000001E-5</v>
      </c>
      <c r="D78" s="107">
        <f t="shared" si="1"/>
        <v>2.7772112288810082E-3</v>
      </c>
      <c r="E78" s="61">
        <v>3.2000000000000002E-3</v>
      </c>
      <c r="F78" s="61">
        <v>6.8999999999999999E-3</v>
      </c>
      <c r="G78" s="61">
        <v>5.0000000000000001E-3</v>
      </c>
    </row>
    <row r="79" spans="1:7" x14ac:dyDescent="0.25">
      <c r="A79" s="8">
        <v>42832</v>
      </c>
      <c r="B79" s="107">
        <f>LN(P2_data!B76/P2_data!B75)</f>
        <v>-1.0199091505808137E-3</v>
      </c>
      <c r="C79" s="61">
        <v>3.0000000000000001E-5</v>
      </c>
      <c r="D79" s="107">
        <f t="shared" si="1"/>
        <v>-1.0499091505808138E-3</v>
      </c>
      <c r="E79" s="61">
        <v>-8.0000000000000004E-4</v>
      </c>
      <c r="F79" s="61">
        <v>1.4000000000000002E-3</v>
      </c>
      <c r="G79" s="61">
        <v>-2.5999999999999999E-3</v>
      </c>
    </row>
    <row r="80" spans="1:7" x14ac:dyDescent="0.25">
      <c r="A80" s="8">
        <v>42835</v>
      </c>
      <c r="B80" s="107">
        <f>LN(P2_data!B77/P2_data!B76)</f>
        <v>5.9505676972734193E-4</v>
      </c>
      <c r="C80" s="61">
        <v>3.0000000000000001E-5</v>
      </c>
      <c r="D80" s="107">
        <f t="shared" si="1"/>
        <v>5.6505676972734196E-4</v>
      </c>
      <c r="E80" s="61">
        <v>8.0000000000000004E-4</v>
      </c>
      <c r="F80" s="61">
        <v>1E-3</v>
      </c>
      <c r="G80" s="61">
        <v>1E-3</v>
      </c>
    </row>
    <row r="81" spans="1:7" x14ac:dyDescent="0.25">
      <c r="A81" s="8">
        <v>42836</v>
      </c>
      <c r="B81" s="107">
        <f>LN(P2_data!B78/P2_data!B77)</f>
        <v>-1.190467842854965E-3</v>
      </c>
      <c r="C81" s="61">
        <v>3.0000000000000001E-5</v>
      </c>
      <c r="D81" s="107">
        <f t="shared" si="1"/>
        <v>-1.2204678428549651E-3</v>
      </c>
      <c r="E81" s="61">
        <v>-5.0000000000000001E-4</v>
      </c>
      <c r="F81" s="61">
        <v>8.1000000000000013E-3</v>
      </c>
      <c r="G81" s="61">
        <v>2.5000000000000001E-3</v>
      </c>
    </row>
    <row r="82" spans="1:7" x14ac:dyDescent="0.25">
      <c r="A82" s="8">
        <v>42837</v>
      </c>
      <c r="B82" s="107">
        <f>LN(P2_data!B79/P2_data!B78)</f>
        <v>-4.3914842008671798E-3</v>
      </c>
      <c r="C82" s="61">
        <v>3.0000000000000001E-5</v>
      </c>
      <c r="D82" s="107">
        <f t="shared" si="1"/>
        <v>-4.4214842008671795E-3</v>
      </c>
      <c r="E82" s="61">
        <v>-4.8999999999999998E-3</v>
      </c>
      <c r="F82" s="61">
        <v>-8.5000000000000006E-3</v>
      </c>
      <c r="G82" s="61">
        <v>-5.4000000000000003E-3</v>
      </c>
    </row>
    <row r="83" spans="1:7" x14ac:dyDescent="0.25">
      <c r="A83" s="8">
        <v>42838</v>
      </c>
      <c r="B83" s="107">
        <f>LN(P2_data!B80/P2_data!B79)</f>
        <v>-6.5160946446634243E-3</v>
      </c>
      <c r="C83" s="61">
        <v>3.0000000000000001E-5</v>
      </c>
      <c r="D83" s="107">
        <f t="shared" si="1"/>
        <v>-6.5460946446634239E-3</v>
      </c>
      <c r="E83" s="61">
        <v>-7.4999999999999997E-3</v>
      </c>
      <c r="F83" s="61">
        <v>-2.3E-3</v>
      </c>
      <c r="G83" s="61">
        <v>-7.9000000000000008E-3</v>
      </c>
    </row>
    <row r="84" spans="1:7" x14ac:dyDescent="0.25">
      <c r="A84" s="8">
        <v>42842</v>
      </c>
      <c r="B84" s="107">
        <f>LN(P2_data!B81/P2_data!B80)</f>
        <v>8.8208672956584869E-3</v>
      </c>
      <c r="C84" s="61">
        <v>3.0000000000000001E-5</v>
      </c>
      <c r="D84" s="107">
        <f t="shared" si="1"/>
        <v>8.7908672956584864E-3</v>
      </c>
      <c r="E84" s="61">
        <v>8.8999999999999999E-3</v>
      </c>
      <c r="F84" s="61">
        <v>2.3999999999999998E-3</v>
      </c>
      <c r="G84" s="61">
        <v>2.2000000000000001E-3</v>
      </c>
    </row>
    <row r="85" spans="1:7" x14ac:dyDescent="0.25">
      <c r="A85" s="8">
        <v>42843</v>
      </c>
      <c r="B85" s="107">
        <f>LN(P2_data!B82/P2_data!B81)</f>
        <v>-2.9886966017908041E-3</v>
      </c>
      <c r="C85" s="61">
        <v>3.0000000000000001E-5</v>
      </c>
      <c r="D85" s="107">
        <f t="shared" si="1"/>
        <v>-3.0186966017908042E-3</v>
      </c>
      <c r="E85" s="61">
        <v>-2.5000000000000001E-3</v>
      </c>
      <c r="F85" s="61">
        <v>3.5999999999999999E-3</v>
      </c>
      <c r="G85" s="61">
        <v>-1.6000000000000001E-3</v>
      </c>
    </row>
    <row r="86" spans="1:7" x14ac:dyDescent="0.25">
      <c r="A86" s="8">
        <v>42844</v>
      </c>
      <c r="B86" s="107">
        <f>LN(P2_data!B83/P2_data!B82)</f>
        <v>-1.8402907025919415E-3</v>
      </c>
      <c r="C86" s="61">
        <v>3.0000000000000001E-5</v>
      </c>
      <c r="D86" s="107">
        <f t="shared" si="1"/>
        <v>-1.8702907025919416E-3</v>
      </c>
      <c r="E86" s="61">
        <v>-8.0000000000000004E-4</v>
      </c>
      <c r="F86" s="61">
        <v>6.0000000000000001E-3</v>
      </c>
      <c r="G86" s="61">
        <v>-3.9000000000000003E-3</v>
      </c>
    </row>
    <row r="87" spans="1:7" x14ac:dyDescent="0.25">
      <c r="A87" s="8">
        <v>42845</v>
      </c>
      <c r="B87" s="107">
        <f>LN(P2_data!B84/P2_data!B83)</f>
        <v>8.1061666971095868E-3</v>
      </c>
      <c r="C87" s="61">
        <v>3.0000000000000001E-5</v>
      </c>
      <c r="D87" s="107">
        <f t="shared" si="1"/>
        <v>8.0761666971095863E-3</v>
      </c>
      <c r="E87" s="61">
        <v>8.3000000000000001E-3</v>
      </c>
      <c r="F87" s="61">
        <v>5.1999999999999998E-3</v>
      </c>
      <c r="G87" s="61">
        <v>2.7000000000000001E-3</v>
      </c>
    </row>
    <row r="88" spans="1:7" x14ac:dyDescent="0.25">
      <c r="A88" s="8">
        <v>42846</v>
      </c>
      <c r="B88" s="107">
        <f>LN(P2_data!B85/P2_data!B84)</f>
        <v>-3.1919675252007509E-3</v>
      </c>
      <c r="C88" s="61">
        <v>3.0000000000000001E-5</v>
      </c>
      <c r="D88" s="107">
        <f t="shared" si="1"/>
        <v>-3.221967525200751E-3</v>
      </c>
      <c r="E88" s="61">
        <v>-2.8000000000000004E-3</v>
      </c>
      <c r="F88" s="61">
        <v>1E-3</v>
      </c>
      <c r="G88" s="61">
        <v>-1.4000000000000002E-3</v>
      </c>
    </row>
    <row r="89" spans="1:7" x14ac:dyDescent="0.25">
      <c r="A89" s="8">
        <v>42849</v>
      </c>
      <c r="B89" s="107">
        <f>LN(P2_data!B86/P2_data!B85)</f>
        <v>1.0937882630136932E-2</v>
      </c>
      <c r="C89" s="61">
        <v>3.0000000000000001E-5</v>
      </c>
      <c r="D89" s="107">
        <f t="shared" si="1"/>
        <v>1.0907882630136931E-2</v>
      </c>
      <c r="E89" s="61">
        <v>1.18E-2</v>
      </c>
      <c r="F89" s="61">
        <v>1.7000000000000001E-3</v>
      </c>
      <c r="G89" s="61">
        <v>5.1000000000000004E-3</v>
      </c>
    </row>
    <row r="90" spans="1:7" x14ac:dyDescent="0.25">
      <c r="A90" s="8">
        <v>42850</v>
      </c>
      <c r="B90" s="107">
        <f>LN(P2_data!B87/P2_data!B86)</f>
        <v>5.8017693940625994E-3</v>
      </c>
      <c r="C90" s="61">
        <v>3.0000000000000001E-5</v>
      </c>
      <c r="D90" s="107">
        <f t="shared" si="1"/>
        <v>5.7717693940625998E-3</v>
      </c>
      <c r="E90" s="61">
        <v>6.6E-3</v>
      </c>
      <c r="F90" s="61">
        <v>3.5999999999999999E-3</v>
      </c>
      <c r="G90" s="61">
        <v>-5.0000000000000001E-4</v>
      </c>
    </row>
    <row r="91" spans="1:7" x14ac:dyDescent="0.25">
      <c r="A91" s="8">
        <v>42851</v>
      </c>
      <c r="B91" s="107">
        <f>LN(P2_data!B88/P2_data!B87)</f>
        <v>-6.2903451468674829E-4</v>
      </c>
      <c r="C91" s="61">
        <v>3.0000000000000001E-5</v>
      </c>
      <c r="D91" s="107">
        <f t="shared" si="1"/>
        <v>-6.5903451468674826E-4</v>
      </c>
      <c r="E91" s="61">
        <v>4.0000000000000002E-4</v>
      </c>
      <c r="F91" s="61">
        <v>6.9999999999999993E-3</v>
      </c>
      <c r="G91" s="61">
        <v>3.0999999999999999E-3</v>
      </c>
    </row>
    <row r="92" spans="1:7" x14ac:dyDescent="0.25">
      <c r="A92" s="8">
        <v>42852</v>
      </c>
      <c r="B92" s="107">
        <f>LN(P2_data!B89/P2_data!B88)</f>
        <v>8.3862478709525947E-4</v>
      </c>
      <c r="C92" s="61">
        <v>3.0000000000000001E-5</v>
      </c>
      <c r="D92" s="107">
        <f t="shared" si="1"/>
        <v>8.0862478709525949E-4</v>
      </c>
      <c r="E92" s="61">
        <v>5.0000000000000001E-4</v>
      </c>
      <c r="F92" s="61">
        <v>-1.2999999999999999E-3</v>
      </c>
      <c r="G92" s="61">
        <v>-9.5999999999999992E-3</v>
      </c>
    </row>
    <row r="93" spans="1:7" x14ac:dyDescent="0.25">
      <c r="A93" s="8">
        <v>42853</v>
      </c>
      <c r="B93" s="107">
        <f>LN(P2_data!B90/P2_data!B89)</f>
        <v>-2.1817747652397839E-3</v>
      </c>
      <c r="C93" s="61">
        <v>3.0000000000000001E-5</v>
      </c>
      <c r="D93" s="107">
        <f t="shared" si="1"/>
        <v>-2.211774765239784E-3</v>
      </c>
      <c r="E93" s="61">
        <v>-3.0000000000000001E-3</v>
      </c>
      <c r="F93" s="61">
        <v>-6.7000000000000002E-3</v>
      </c>
      <c r="G93" s="61">
        <v>-6.0000000000000001E-3</v>
      </c>
    </row>
    <row r="94" spans="1:7" x14ac:dyDescent="0.25">
      <c r="A94" s="8">
        <v>42856</v>
      </c>
      <c r="B94" s="107">
        <f>LN(P2_data!B91/P2_data!B90)</f>
        <v>2.5169532806454229E-3</v>
      </c>
      <c r="C94" s="61">
        <v>3.0000000000000001E-5</v>
      </c>
      <c r="D94" s="107">
        <f t="shared" si="1"/>
        <v>2.4869532806454228E-3</v>
      </c>
      <c r="E94" s="61">
        <v>2.0999999999999999E-3</v>
      </c>
      <c r="F94" s="61">
        <v>2.7000000000000001E-3</v>
      </c>
      <c r="G94" s="61">
        <v>-1.2999999999999999E-3</v>
      </c>
    </row>
    <row r="95" spans="1:7" x14ac:dyDescent="0.25">
      <c r="A95" s="8">
        <v>42857</v>
      </c>
      <c r="B95" s="107">
        <f>LN(P2_data!B92/P2_data!B91)</f>
        <v>3.7704891248078684E-4</v>
      </c>
      <c r="C95" s="61">
        <v>3.0000000000000001E-5</v>
      </c>
      <c r="D95" s="107">
        <f t="shared" si="1"/>
        <v>3.4704891248078681E-4</v>
      </c>
      <c r="E95" s="61">
        <v>2.9999999999999997E-4</v>
      </c>
      <c r="F95" s="61">
        <v>-4.5999999999999999E-3</v>
      </c>
      <c r="G95" s="61">
        <v>-2.0999999999999999E-3</v>
      </c>
    </row>
    <row r="96" spans="1:7" x14ac:dyDescent="0.25">
      <c r="A96" s="8">
        <v>42858</v>
      </c>
      <c r="B96" s="107">
        <f>LN(P2_data!B93/P2_data!B92)</f>
        <v>-1.2153296414700193E-3</v>
      </c>
      <c r="C96" s="61">
        <v>3.0000000000000001E-5</v>
      </c>
      <c r="D96" s="107">
        <f t="shared" si="1"/>
        <v>-1.2453296414700193E-3</v>
      </c>
      <c r="E96" s="61">
        <v>-1.9E-3</v>
      </c>
      <c r="F96" s="61">
        <v>-5.4000000000000003E-3</v>
      </c>
      <c r="G96" s="61">
        <v>2E-3</v>
      </c>
    </row>
    <row r="97" spans="1:7" x14ac:dyDescent="0.25">
      <c r="A97" s="8">
        <v>42859</v>
      </c>
      <c r="B97" s="107">
        <f>LN(P2_data!B94/P2_data!B93)</f>
        <v>1.1734097619967656E-3</v>
      </c>
      <c r="C97" s="61">
        <v>3.0000000000000001E-5</v>
      </c>
      <c r="D97" s="107">
        <f t="shared" si="1"/>
        <v>1.1434097619967656E-3</v>
      </c>
      <c r="E97" s="61">
        <v>2.0000000000000001E-4</v>
      </c>
      <c r="F97" s="61">
        <v>-5.9999999999999995E-4</v>
      </c>
      <c r="G97" s="61">
        <v>-3.5999999999999999E-3</v>
      </c>
    </row>
    <row r="98" spans="1:7" x14ac:dyDescent="0.25">
      <c r="A98" s="8">
        <v>42860</v>
      </c>
      <c r="B98" s="107">
        <f>LN(P2_data!B95/P2_data!B94)</f>
        <v>3.9292865657764133E-3</v>
      </c>
      <c r="C98" s="61">
        <v>3.0000000000000001E-5</v>
      </c>
      <c r="D98" s="107">
        <f t="shared" si="1"/>
        <v>3.8992865657764132E-3</v>
      </c>
      <c r="E98" s="61">
        <v>4.5999999999999999E-3</v>
      </c>
      <c r="F98" s="61">
        <v>5.9999999999999995E-4</v>
      </c>
      <c r="G98" s="61">
        <v>5.0000000000000001E-4</v>
      </c>
    </row>
    <row r="99" spans="1:7" x14ac:dyDescent="0.25">
      <c r="A99" s="8">
        <v>42863</v>
      </c>
      <c r="B99" s="107">
        <f>LN(P2_data!B96/P2_data!B95)</f>
        <v>-1.6685998001242369E-4</v>
      </c>
      <c r="C99" s="61">
        <v>3.0000000000000001E-5</v>
      </c>
      <c r="D99" s="107">
        <f t="shared" si="1"/>
        <v>-1.9685998001242369E-4</v>
      </c>
      <c r="E99" s="61">
        <v>-4.0000000000000002E-4</v>
      </c>
      <c r="F99" s="61">
        <v>-2.7000000000000001E-3</v>
      </c>
      <c r="G99" s="61">
        <v>2.8000000000000004E-3</v>
      </c>
    </row>
    <row r="100" spans="1:7" x14ac:dyDescent="0.25">
      <c r="A100" s="8">
        <v>42864</v>
      </c>
      <c r="B100" s="107">
        <f>LN(P2_data!B97/P2_data!B96)</f>
        <v>-9.1839704741495764E-4</v>
      </c>
      <c r="C100" s="61">
        <v>3.0000000000000001E-5</v>
      </c>
      <c r="D100" s="107">
        <f t="shared" si="1"/>
        <v>-9.4839704741495761E-4</v>
      </c>
      <c r="E100" s="61">
        <v>-5.0000000000000001E-4</v>
      </c>
      <c r="F100" s="61">
        <v>5.1000000000000004E-3</v>
      </c>
      <c r="G100" s="61">
        <v>-7.8000000000000005E-3</v>
      </c>
    </row>
    <row r="101" spans="1:7" x14ac:dyDescent="0.25">
      <c r="A101" s="8">
        <v>42865</v>
      </c>
      <c r="B101" s="107">
        <f>LN(P2_data!B98/P2_data!B97)</f>
        <v>1.7942171790476117E-3</v>
      </c>
      <c r="C101" s="61">
        <v>3.0000000000000001E-5</v>
      </c>
      <c r="D101" s="107">
        <f t="shared" si="1"/>
        <v>1.7642171790476116E-3</v>
      </c>
      <c r="E101" s="61">
        <v>2.0999999999999999E-3</v>
      </c>
      <c r="F101" s="61">
        <v>1.9E-3</v>
      </c>
      <c r="G101" s="61">
        <v>2.0000000000000001E-4</v>
      </c>
    </row>
    <row r="102" spans="1:7" x14ac:dyDescent="0.25">
      <c r="A102" s="8">
        <v>42866</v>
      </c>
      <c r="B102" s="107">
        <f>LN(P2_data!B99/P2_data!B98)</f>
        <v>-2.0448207437978776E-3</v>
      </c>
      <c r="C102" s="61">
        <v>3.0000000000000001E-5</v>
      </c>
      <c r="D102" s="107">
        <f t="shared" si="1"/>
        <v>-2.0748207437978777E-3</v>
      </c>
      <c r="E102" s="61">
        <v>-2.5999999999999999E-3</v>
      </c>
      <c r="F102" s="61">
        <v>-3.5999999999999999E-3</v>
      </c>
      <c r="G102" s="61">
        <v>-1.5E-3</v>
      </c>
    </row>
    <row r="103" spans="1:7" x14ac:dyDescent="0.25">
      <c r="A103" s="8">
        <v>42867</v>
      </c>
      <c r="B103" s="107">
        <f>LN(P2_data!B100/P2_data!B99)</f>
        <v>-1.6724186487110219E-3</v>
      </c>
      <c r="C103" s="61">
        <v>3.0000000000000001E-5</v>
      </c>
      <c r="D103" s="107">
        <f t="shared" si="1"/>
        <v>-1.702418648711022E-3</v>
      </c>
      <c r="E103" s="61">
        <v>-1.8E-3</v>
      </c>
      <c r="F103" s="61">
        <v>-2.8999999999999998E-3</v>
      </c>
      <c r="G103" s="61">
        <v>-6.0999999999999995E-3</v>
      </c>
    </row>
    <row r="104" spans="1:7" x14ac:dyDescent="0.25">
      <c r="A104" s="8">
        <v>42870</v>
      </c>
      <c r="B104" s="107">
        <f>LN(P2_data!B101/P2_data!B100)</f>
        <v>5.5083055430122548E-3</v>
      </c>
      <c r="C104" s="61">
        <v>3.0000000000000001E-5</v>
      </c>
      <c r="D104" s="107">
        <f t="shared" si="1"/>
        <v>5.4783055430122551E-3</v>
      </c>
      <c r="E104" s="61">
        <v>5.3E-3</v>
      </c>
      <c r="F104" s="61">
        <v>2.5000000000000001E-3</v>
      </c>
      <c r="G104" s="61">
        <v>2E-3</v>
      </c>
    </row>
    <row r="105" spans="1:7" x14ac:dyDescent="0.25">
      <c r="A105" s="8">
        <v>42871</v>
      </c>
      <c r="B105" s="107">
        <f>LN(P2_data!B102/P2_data!B101)</f>
        <v>-9.1594576414955942E-4</v>
      </c>
      <c r="C105" s="61">
        <v>3.0000000000000001E-5</v>
      </c>
      <c r="D105" s="107">
        <f t="shared" si="1"/>
        <v>-9.4594576414955939E-4</v>
      </c>
      <c r="E105" s="61">
        <v>-2.9999999999999997E-4</v>
      </c>
      <c r="F105" s="61">
        <v>1.6000000000000001E-3</v>
      </c>
      <c r="G105" s="61">
        <v>-8.9999999999999998E-4</v>
      </c>
    </row>
    <row r="106" spans="1:7" x14ac:dyDescent="0.25">
      <c r="A106" s="8">
        <v>42872</v>
      </c>
      <c r="B106" s="107">
        <f>LN(P2_data!B103/P2_data!B102)</f>
        <v>-1.7903377630484222E-2</v>
      </c>
      <c r="C106" s="61">
        <v>3.0000000000000001E-5</v>
      </c>
      <c r="D106" s="107">
        <f t="shared" si="1"/>
        <v>-1.7933377630484221E-2</v>
      </c>
      <c r="E106" s="61">
        <v>-1.9699999999999999E-2</v>
      </c>
      <c r="F106" s="61">
        <v>-8.8999999999999999E-3</v>
      </c>
      <c r="G106" s="61">
        <v>-5.4000000000000003E-3</v>
      </c>
    </row>
    <row r="107" spans="1:7" x14ac:dyDescent="0.25">
      <c r="A107" s="8">
        <v>42873</v>
      </c>
      <c r="B107" s="107">
        <f>LN(P2_data!B104/P2_data!B103)</f>
        <v>4.0203908567564041E-3</v>
      </c>
      <c r="C107" s="61">
        <v>3.0000000000000001E-5</v>
      </c>
      <c r="D107" s="107">
        <f t="shared" si="1"/>
        <v>3.9903908567564044E-3</v>
      </c>
      <c r="E107" s="61">
        <v>4.0000000000000001E-3</v>
      </c>
      <c r="F107" s="61">
        <v>5.9999999999999995E-4</v>
      </c>
      <c r="G107" s="61">
        <v>-3.9000000000000003E-3</v>
      </c>
    </row>
    <row r="108" spans="1:7" x14ac:dyDescent="0.25">
      <c r="A108" s="8">
        <v>42874</v>
      </c>
      <c r="B108" s="107">
        <f>LN(P2_data!B105/P2_data!B104)</f>
        <v>6.4831160539023163E-3</v>
      </c>
      <c r="C108" s="61">
        <v>3.0000000000000001E-5</v>
      </c>
      <c r="D108" s="107">
        <f t="shared" si="1"/>
        <v>6.4531160539023167E-3</v>
      </c>
      <c r="E108" s="61">
        <v>6.9999999999999993E-3</v>
      </c>
      <c r="F108" s="61">
        <v>-3.9000000000000003E-3</v>
      </c>
      <c r="G108" s="61">
        <v>4.0000000000000001E-3</v>
      </c>
    </row>
    <row r="109" spans="1:7" x14ac:dyDescent="0.25">
      <c r="A109" s="8">
        <v>42877</v>
      </c>
      <c r="B109" s="107">
        <f>LN(P2_data!B106/P2_data!B105)</f>
        <v>5.0645986285423111E-3</v>
      </c>
      <c r="C109" s="61">
        <v>3.0000000000000001E-5</v>
      </c>
      <c r="D109" s="107">
        <f t="shared" si="1"/>
        <v>5.0345986285423115E-3</v>
      </c>
      <c r="E109" s="61">
        <v>5.6000000000000008E-3</v>
      </c>
      <c r="F109" s="61">
        <v>2.8000000000000004E-3</v>
      </c>
      <c r="G109" s="61">
        <v>-3.0000000000000001E-3</v>
      </c>
    </row>
    <row r="110" spans="1:7" x14ac:dyDescent="0.25">
      <c r="A110" s="8">
        <v>42878</v>
      </c>
      <c r="B110" s="107">
        <f>LN(P2_data!B107/P2_data!B106)</f>
        <v>2.2103101029607775E-3</v>
      </c>
      <c r="C110" s="61">
        <v>3.0000000000000001E-5</v>
      </c>
      <c r="D110" s="107">
        <f t="shared" si="1"/>
        <v>2.1803101029607775E-3</v>
      </c>
      <c r="E110" s="61">
        <v>1.8E-3</v>
      </c>
      <c r="F110" s="61">
        <v>-7.000000000000001E-4</v>
      </c>
      <c r="G110" s="61">
        <v>6.0999999999999995E-3</v>
      </c>
    </row>
    <row r="111" spans="1:7" x14ac:dyDescent="0.25">
      <c r="A111" s="8">
        <v>42879</v>
      </c>
      <c r="B111" s="107">
        <f>LN(P2_data!B108/P2_data!B107)</f>
        <v>2.3301221183958816E-3</v>
      </c>
      <c r="C111" s="61">
        <v>3.0000000000000001E-5</v>
      </c>
      <c r="D111" s="107">
        <f t="shared" si="1"/>
        <v>2.3001221183958816E-3</v>
      </c>
      <c r="E111" s="61">
        <v>2.3999999999999998E-3</v>
      </c>
      <c r="F111" s="61">
        <v>-1.5E-3</v>
      </c>
      <c r="G111" s="61">
        <v>-4.8999999999999998E-3</v>
      </c>
    </row>
    <row r="112" spans="1:7" x14ac:dyDescent="0.25">
      <c r="A112" s="8">
        <v>42880</v>
      </c>
      <c r="B112" s="107">
        <f>LN(P2_data!B109/P2_data!B108)</f>
        <v>4.7681082500200195E-3</v>
      </c>
      <c r="C112" s="61">
        <v>3.0000000000000001E-5</v>
      </c>
      <c r="D112" s="107">
        <f t="shared" si="1"/>
        <v>4.7381082500200199E-3</v>
      </c>
      <c r="E112" s="61">
        <v>4.1999999999999997E-3</v>
      </c>
      <c r="F112" s="61">
        <v>-2.7000000000000001E-3</v>
      </c>
      <c r="G112" s="61">
        <v>-7.7000000000000002E-3</v>
      </c>
    </row>
    <row r="113" spans="1:7" x14ac:dyDescent="0.25">
      <c r="A113" s="8">
        <v>42881</v>
      </c>
      <c r="B113" s="107">
        <f>LN(P2_data!B110/P2_data!B109)</f>
        <v>-2.0678842522327438E-4</v>
      </c>
      <c r="C113" s="61">
        <v>3.0000000000000001E-5</v>
      </c>
      <c r="D113" s="107">
        <f t="shared" si="1"/>
        <v>-2.3678842522327438E-4</v>
      </c>
      <c r="E113" s="61">
        <v>5.9999999999999995E-4</v>
      </c>
      <c r="F113" s="61">
        <v>-2.0000000000000001E-4</v>
      </c>
      <c r="G113" s="61">
        <v>8.9999999999999998E-4</v>
      </c>
    </row>
    <row r="114" spans="1:7" x14ac:dyDescent="0.25">
      <c r="A114" s="8">
        <v>42885</v>
      </c>
      <c r="B114" s="107">
        <f>LN(P2_data!B111/P2_data!B110)</f>
        <v>-8.6921632491076964E-4</v>
      </c>
      <c r="C114" s="61">
        <v>3.0000000000000001E-5</v>
      </c>
      <c r="D114" s="107">
        <f t="shared" si="1"/>
        <v>-8.9921632491076961E-4</v>
      </c>
      <c r="E114" s="61">
        <v>-1.9E-3</v>
      </c>
      <c r="F114" s="61">
        <v>-5.0000000000000001E-3</v>
      </c>
      <c r="G114" s="61">
        <v>-3.2000000000000002E-3</v>
      </c>
    </row>
    <row r="115" spans="1:7" x14ac:dyDescent="0.25">
      <c r="A115" s="8">
        <v>42886</v>
      </c>
      <c r="B115" s="107">
        <f>LN(P2_data!B112/P2_data!B111)</f>
        <v>-2.484697894570887E-4</v>
      </c>
      <c r="C115" s="61">
        <v>3.0000000000000001E-5</v>
      </c>
      <c r="D115" s="107">
        <f t="shared" si="1"/>
        <v>-2.7846978945708872E-4</v>
      </c>
      <c r="E115" s="61">
        <v>-2.0000000000000001E-4</v>
      </c>
      <c r="F115" s="61">
        <v>2.9999999999999997E-4</v>
      </c>
      <c r="G115" s="61">
        <v>-5.6000000000000008E-3</v>
      </c>
    </row>
    <row r="116" spans="1:7" x14ac:dyDescent="0.25">
      <c r="A116" s="8">
        <v>42887</v>
      </c>
      <c r="B116" s="107">
        <f>LN(P2_data!B113/P2_data!B112)</f>
        <v>7.9208293169512802E-3</v>
      </c>
      <c r="C116" s="61">
        <v>3.0000000000000001E-5</v>
      </c>
      <c r="D116" s="107">
        <f t="shared" si="1"/>
        <v>7.8908293169512797E-3</v>
      </c>
      <c r="E116" s="61">
        <v>9.4999999999999998E-3</v>
      </c>
      <c r="F116" s="61">
        <v>9.7000000000000003E-3</v>
      </c>
      <c r="G116" s="61">
        <v>2.9999999999999997E-4</v>
      </c>
    </row>
    <row r="117" spans="1:7" x14ac:dyDescent="0.25">
      <c r="A117" s="8">
        <v>42888</v>
      </c>
      <c r="B117" s="107">
        <f>LN(P2_data!B114/P2_data!B113)</f>
        <v>3.3228631959237014E-3</v>
      </c>
      <c r="C117" s="61">
        <v>3.0000000000000001E-5</v>
      </c>
      <c r="D117" s="107">
        <f t="shared" si="1"/>
        <v>3.2928631959237013E-3</v>
      </c>
      <c r="E117" s="61">
        <v>3.4999999999999996E-3</v>
      </c>
      <c r="F117" s="61">
        <v>5.6000000000000008E-3</v>
      </c>
      <c r="G117" s="61">
        <v>-7.7000000000000002E-3</v>
      </c>
    </row>
    <row r="118" spans="1:7" x14ac:dyDescent="0.25">
      <c r="A118" s="8">
        <v>42891</v>
      </c>
      <c r="B118" s="107">
        <f>LN(P2_data!B115/P2_data!B114)</f>
        <v>-7.3743447660874696E-4</v>
      </c>
      <c r="C118" s="61">
        <v>3.0000000000000001E-5</v>
      </c>
      <c r="D118" s="107">
        <f t="shared" si="1"/>
        <v>-7.6743447660874693E-4</v>
      </c>
      <c r="E118" s="61">
        <v>-1.7000000000000001E-3</v>
      </c>
      <c r="F118" s="61">
        <v>-4.5000000000000005E-3</v>
      </c>
      <c r="G118" s="61">
        <v>0</v>
      </c>
    </row>
    <row r="119" spans="1:7" x14ac:dyDescent="0.25">
      <c r="A119" s="8">
        <v>42892</v>
      </c>
      <c r="B119" s="107">
        <f>LN(P2_data!B116/P2_data!B115)</f>
        <v>-3.2019648900001234E-3</v>
      </c>
      <c r="C119" s="61">
        <v>3.0000000000000001E-5</v>
      </c>
      <c r="D119" s="107">
        <f t="shared" si="1"/>
        <v>-3.2319648900001234E-3</v>
      </c>
      <c r="E119" s="61">
        <v>-2.8000000000000004E-3</v>
      </c>
      <c r="F119" s="61">
        <v>1E-3</v>
      </c>
      <c r="G119" s="61">
        <v>-5.9999999999999995E-4</v>
      </c>
    </row>
    <row r="120" spans="1:7" x14ac:dyDescent="0.25">
      <c r="A120" s="8">
        <v>42893</v>
      </c>
      <c r="B120" s="107">
        <f>LN(P2_data!B117/P2_data!B116)</f>
        <v>1.8485308931427144E-3</v>
      </c>
      <c r="C120" s="61">
        <v>3.0000000000000001E-5</v>
      </c>
      <c r="D120" s="107">
        <f t="shared" si="1"/>
        <v>1.8185308931427144E-3</v>
      </c>
      <c r="E120" s="61">
        <v>1.5E-3</v>
      </c>
      <c r="F120" s="61">
        <v>-1.9E-3</v>
      </c>
      <c r="G120" s="61">
        <v>1E-4</v>
      </c>
    </row>
    <row r="121" spans="1:7" x14ac:dyDescent="0.25">
      <c r="A121" s="8">
        <v>42894</v>
      </c>
      <c r="B121" s="107">
        <f>LN(P2_data!B118/P2_data!B117)</f>
        <v>4.9234778305210153E-4</v>
      </c>
      <c r="C121" s="61">
        <v>3.0000000000000001E-5</v>
      </c>
      <c r="D121" s="107">
        <f t="shared" si="1"/>
        <v>4.6234778305210151E-4</v>
      </c>
      <c r="E121" s="61">
        <v>1.8E-3</v>
      </c>
      <c r="F121" s="61">
        <v>1.1599999999999999E-2</v>
      </c>
      <c r="G121" s="61">
        <v>9.1999999999999998E-3</v>
      </c>
    </row>
    <row r="122" spans="1:7" x14ac:dyDescent="0.25">
      <c r="A122" s="8">
        <v>42895</v>
      </c>
      <c r="B122" s="107">
        <f>LN(P2_data!B119/P2_data!B118)</f>
        <v>-1.5188943486296248E-3</v>
      </c>
      <c r="C122" s="61">
        <v>3.0000000000000001E-5</v>
      </c>
      <c r="D122" s="107">
        <f t="shared" si="1"/>
        <v>-1.5488943486296248E-3</v>
      </c>
      <c r="E122" s="61">
        <v>-1.1999999999999999E-3</v>
      </c>
      <c r="F122" s="61">
        <v>0</v>
      </c>
      <c r="G122" s="61">
        <v>2.3700000000000002E-2</v>
      </c>
    </row>
    <row r="123" spans="1:7" x14ac:dyDescent="0.25">
      <c r="A123" s="8">
        <v>42898</v>
      </c>
      <c r="B123" s="107">
        <f>LN(P2_data!B120/P2_data!B119)</f>
        <v>-2.0544815687999009E-4</v>
      </c>
      <c r="C123" s="61">
        <v>3.0000000000000001E-5</v>
      </c>
      <c r="D123" s="107">
        <f t="shared" si="1"/>
        <v>-2.3544815687999009E-4</v>
      </c>
      <c r="E123" s="61">
        <v>-1.1000000000000001E-3</v>
      </c>
      <c r="F123" s="61">
        <v>-2.7000000000000001E-3</v>
      </c>
      <c r="G123" s="61">
        <v>3.5999999999999999E-3</v>
      </c>
    </row>
    <row r="124" spans="1:7" x14ac:dyDescent="0.25">
      <c r="A124" s="8">
        <v>42899</v>
      </c>
      <c r="B124" s="107">
        <f>LN(P2_data!B121/P2_data!B120)</f>
        <v>4.8779666326746298E-3</v>
      </c>
      <c r="C124" s="61">
        <v>3.0000000000000001E-5</v>
      </c>
      <c r="D124" s="107">
        <f t="shared" si="1"/>
        <v>4.8479666326746301E-3</v>
      </c>
      <c r="E124" s="61">
        <v>5.5000000000000005E-3</v>
      </c>
      <c r="F124" s="61">
        <v>8.0000000000000004E-4</v>
      </c>
      <c r="G124" s="61">
        <v>-1.4000000000000002E-3</v>
      </c>
    </row>
    <row r="125" spans="1:7" x14ac:dyDescent="0.25">
      <c r="A125" s="8">
        <v>42900</v>
      </c>
      <c r="B125" s="107">
        <f>LN(P2_data!B122/P2_data!B121)</f>
        <v>-1.2684303545067556E-3</v>
      </c>
      <c r="C125" s="61">
        <v>3.0000000000000001E-5</v>
      </c>
      <c r="D125" s="107">
        <f t="shared" si="1"/>
        <v>-1.2984303545067557E-3</v>
      </c>
      <c r="E125" s="61">
        <v>-1.7000000000000001E-3</v>
      </c>
      <c r="F125" s="61">
        <v>-4.6999999999999993E-3</v>
      </c>
      <c r="G125" s="61">
        <v>-5.5000000000000005E-3</v>
      </c>
    </row>
    <row r="126" spans="1:7" x14ac:dyDescent="0.25">
      <c r="A126" s="8">
        <v>42901</v>
      </c>
      <c r="B126" s="107">
        <f>LN(P2_data!B123/P2_data!B122)</f>
        <v>-1.9261946953939449E-3</v>
      </c>
      <c r="C126" s="61">
        <v>3.0000000000000001E-5</v>
      </c>
      <c r="D126" s="107">
        <f t="shared" si="1"/>
        <v>-1.9561946953939448E-3</v>
      </c>
      <c r="E126" s="61">
        <v>-3.0000000000000001E-3</v>
      </c>
      <c r="F126" s="61">
        <v>-2.3999999999999998E-3</v>
      </c>
      <c r="G126" s="61">
        <v>-1.1999999999999999E-3</v>
      </c>
    </row>
    <row r="127" spans="1:7" x14ac:dyDescent="0.25">
      <c r="A127" s="8">
        <v>42902</v>
      </c>
      <c r="B127" s="107">
        <f>LN(P2_data!B124/P2_data!B123)</f>
        <v>-4.6463149439018797E-3</v>
      </c>
      <c r="C127" s="61">
        <v>3.0000000000000001E-5</v>
      </c>
      <c r="D127" s="107">
        <f t="shared" si="1"/>
        <v>-4.6763149439018794E-3</v>
      </c>
      <c r="E127" s="61">
        <v>-2.9999999999999997E-4</v>
      </c>
      <c r="F127" s="61">
        <v>-2.3E-3</v>
      </c>
      <c r="G127" s="61">
        <v>-1.8E-3</v>
      </c>
    </row>
    <row r="128" spans="1:7" x14ac:dyDescent="0.25">
      <c r="A128" s="8">
        <v>42905</v>
      </c>
      <c r="B128" s="107">
        <f>LN(P2_data!B125/P2_data!B124)</f>
        <v>8.290648708995832E-3</v>
      </c>
      <c r="C128" s="61">
        <v>3.0000000000000001E-5</v>
      </c>
      <c r="D128" s="107">
        <f t="shared" si="1"/>
        <v>8.2606487089958314E-3</v>
      </c>
      <c r="E128" s="61">
        <v>8.6E-3</v>
      </c>
      <c r="F128" s="61">
        <v>1.1999999999999999E-3</v>
      </c>
      <c r="G128" s="61">
        <v>-7.4000000000000003E-3</v>
      </c>
    </row>
    <row r="129" spans="1:7" x14ac:dyDescent="0.25">
      <c r="A129" s="8">
        <v>42906</v>
      </c>
      <c r="B129" s="107">
        <f>LN(P2_data!B126/P2_data!B125)</f>
        <v>-6.7669337860827962E-3</v>
      </c>
      <c r="C129" s="61">
        <v>3.0000000000000001E-5</v>
      </c>
      <c r="D129" s="107">
        <f t="shared" si="1"/>
        <v>-6.7969337860827959E-3</v>
      </c>
      <c r="E129" s="61">
        <v>-7.3000000000000001E-3</v>
      </c>
      <c r="F129" s="61">
        <v>-4.0000000000000001E-3</v>
      </c>
      <c r="G129" s="61">
        <v>-5.1000000000000004E-3</v>
      </c>
    </row>
    <row r="130" spans="1:7" x14ac:dyDescent="0.25">
      <c r="A130" s="8">
        <v>42907</v>
      </c>
      <c r="B130" s="107">
        <f>LN(P2_data!B127/P2_data!B126)</f>
        <v>-2.4692567821448766E-4</v>
      </c>
      <c r="C130" s="61">
        <v>3.0000000000000001E-5</v>
      </c>
      <c r="D130" s="107">
        <f t="shared" si="1"/>
        <v>-2.7692567821448769E-4</v>
      </c>
      <c r="E130" s="61">
        <v>-7.000000000000001E-4</v>
      </c>
      <c r="F130" s="61">
        <v>-4.0000000000000002E-4</v>
      </c>
      <c r="G130" s="61">
        <v>-1.6799999999999999E-2</v>
      </c>
    </row>
    <row r="131" spans="1:7" x14ac:dyDescent="0.25">
      <c r="A131" s="8">
        <v>42908</v>
      </c>
      <c r="B131" s="107">
        <f>LN(P2_data!B128/P2_data!B127)</f>
        <v>-4.5287471320979138E-4</v>
      </c>
      <c r="C131" s="61">
        <v>3.0000000000000001E-5</v>
      </c>
      <c r="D131" s="107">
        <f t="shared" si="1"/>
        <v>-4.8287471320979141E-4</v>
      </c>
      <c r="E131" s="61">
        <v>2.0000000000000001E-4</v>
      </c>
      <c r="F131" s="61">
        <v>5.1999999999999998E-3</v>
      </c>
      <c r="G131" s="61">
        <v>-4.1999999999999997E-3</v>
      </c>
    </row>
    <row r="132" spans="1:7" x14ac:dyDescent="0.25">
      <c r="A132" s="8">
        <v>42909</v>
      </c>
      <c r="B132" s="107">
        <f>LN(P2_data!B129/P2_data!B128)</f>
        <v>1.1935264885892204E-3</v>
      </c>
      <c r="C132" s="61">
        <v>3.0000000000000001E-5</v>
      </c>
      <c r="D132" s="107">
        <f t="shared" si="1"/>
        <v>1.1635264885892203E-3</v>
      </c>
      <c r="E132" s="61">
        <v>2.3999999999999998E-3</v>
      </c>
      <c r="F132" s="61">
        <v>8.3000000000000001E-3</v>
      </c>
      <c r="G132" s="61">
        <v>-5.0000000000000001E-3</v>
      </c>
    </row>
    <row r="133" spans="1:7" x14ac:dyDescent="0.25">
      <c r="A133" s="8">
        <v>42912</v>
      </c>
      <c r="B133" s="107">
        <f>LN(P2_data!B130/P2_data!B129)</f>
        <v>6.578183727110646E-4</v>
      </c>
      <c r="C133" s="61">
        <v>3.0000000000000001E-5</v>
      </c>
      <c r="D133" s="107">
        <f t="shared" si="1"/>
        <v>6.2781837271106463E-4</v>
      </c>
      <c r="E133" s="61">
        <v>4.0000000000000002E-4</v>
      </c>
      <c r="F133" s="61">
        <v>-5.9999999999999995E-4</v>
      </c>
      <c r="G133" s="61">
        <v>6.8000000000000005E-3</v>
      </c>
    </row>
    <row r="134" spans="1:7" x14ac:dyDescent="0.25">
      <c r="A134" s="8">
        <v>42913</v>
      </c>
      <c r="B134" s="107">
        <f>LN(P2_data!B131/P2_data!B130)</f>
        <v>-8.08881889685336E-3</v>
      </c>
      <c r="C134" s="61">
        <v>3.0000000000000001E-5</v>
      </c>
      <c r="D134" s="107">
        <f t="shared" si="1"/>
        <v>-8.1188188968533605E-3</v>
      </c>
      <c r="E134" s="61">
        <v>-8.3999999999999995E-3</v>
      </c>
      <c r="F134" s="61">
        <v>-4.0000000000000001E-3</v>
      </c>
      <c r="G134" s="61">
        <v>1.32E-2</v>
      </c>
    </row>
    <row r="135" spans="1:7" x14ac:dyDescent="0.25">
      <c r="A135" s="8">
        <v>42914</v>
      </c>
      <c r="B135" s="107">
        <f>LN(P2_data!B132/P2_data!B131)</f>
        <v>8.910594697328765E-3</v>
      </c>
      <c r="C135" s="61">
        <v>3.0000000000000001E-5</v>
      </c>
      <c r="D135" s="107">
        <f t="shared" ref="D135:D198" si="2">B135-C135</f>
        <v>8.8805946973287645E-3</v>
      </c>
      <c r="E135" s="61">
        <v>1.0200000000000001E-2</v>
      </c>
      <c r="F135" s="61">
        <v>7.4999999999999997E-3</v>
      </c>
      <c r="G135" s="61">
        <v>2.2000000000000001E-3</v>
      </c>
    </row>
    <row r="136" spans="1:7" x14ac:dyDescent="0.25">
      <c r="A136" s="8">
        <v>42915</v>
      </c>
      <c r="B136" s="107">
        <f>LN(P2_data!B133/P2_data!B132)</f>
        <v>-8.8277074855946866E-3</v>
      </c>
      <c r="C136" s="61">
        <v>3.0000000000000001E-5</v>
      </c>
      <c r="D136" s="107">
        <f t="shared" si="2"/>
        <v>-8.8577074855946871E-3</v>
      </c>
      <c r="E136" s="61">
        <v>-8.3000000000000001E-3</v>
      </c>
      <c r="F136" s="61">
        <v>-1.1999999999999999E-3</v>
      </c>
      <c r="G136" s="61">
        <v>1.38E-2</v>
      </c>
    </row>
    <row r="137" spans="1:7" x14ac:dyDescent="0.25">
      <c r="A137" s="8">
        <v>42916</v>
      </c>
      <c r="B137" s="107">
        <f>LN(P2_data!B134/P2_data!B133)</f>
        <v>1.8627636209769612E-3</v>
      </c>
      <c r="C137" s="61">
        <v>3.0000000000000001E-5</v>
      </c>
      <c r="D137" s="107">
        <f t="shared" si="2"/>
        <v>1.8327636209769611E-3</v>
      </c>
      <c r="E137" s="61">
        <v>1.4000000000000002E-3</v>
      </c>
      <c r="F137" s="61">
        <v>-8.9999999999999998E-4</v>
      </c>
      <c r="G137" s="61">
        <v>-2.5000000000000001E-3</v>
      </c>
    </row>
    <row r="138" spans="1:7" x14ac:dyDescent="0.25">
      <c r="A138" s="8">
        <v>42919</v>
      </c>
      <c r="B138" s="107">
        <f>LN(P2_data!B135/P2_data!B134)</f>
        <v>1.6941967711353251E-3</v>
      </c>
      <c r="C138" s="61">
        <v>4.0000000000000003E-5</v>
      </c>
      <c r="D138" s="107">
        <f t="shared" si="2"/>
        <v>1.654196771135325E-3</v>
      </c>
      <c r="E138" s="61">
        <v>2.3999999999999998E-3</v>
      </c>
      <c r="F138" s="61">
        <v>3.4000000000000002E-3</v>
      </c>
      <c r="G138" s="61">
        <v>1.2E-2</v>
      </c>
    </row>
    <row r="139" spans="1:7" x14ac:dyDescent="0.25">
      <c r="A139" s="8">
        <v>42921</v>
      </c>
      <c r="B139" s="107">
        <f>LN(P2_data!B136/P2_data!B135)</f>
        <v>2.3093621847403221E-3</v>
      </c>
      <c r="C139" s="61">
        <v>4.0000000000000003E-5</v>
      </c>
      <c r="D139" s="107">
        <f t="shared" si="2"/>
        <v>2.269362184740322E-3</v>
      </c>
      <c r="E139" s="61">
        <v>1.1999999999999999E-3</v>
      </c>
      <c r="F139" s="61">
        <v>-6.8999999999999999E-3</v>
      </c>
      <c r="G139" s="61">
        <v>-5.5000000000000005E-3</v>
      </c>
    </row>
    <row r="140" spans="1:7" x14ac:dyDescent="0.25">
      <c r="A140" s="8">
        <v>42922</v>
      </c>
      <c r="B140" s="107">
        <f>LN(P2_data!B137/P2_data!B136)</f>
        <v>-9.1865289266334985E-3</v>
      </c>
      <c r="C140" s="61">
        <v>4.0000000000000003E-5</v>
      </c>
      <c r="D140" s="107">
        <f t="shared" si="2"/>
        <v>-9.2265289266334986E-3</v>
      </c>
      <c r="E140" s="61">
        <v>-9.4999999999999998E-3</v>
      </c>
      <c r="F140" s="61">
        <v>-5.0000000000000001E-3</v>
      </c>
      <c r="G140" s="61">
        <v>1.1999999999999999E-3</v>
      </c>
    </row>
    <row r="141" spans="1:7" x14ac:dyDescent="0.25">
      <c r="A141" s="8">
        <v>42923</v>
      </c>
      <c r="B141" s="107">
        <f>LN(P2_data!B138/P2_data!B137)</f>
        <v>6.4641918502126002E-3</v>
      </c>
      <c r="C141" s="61">
        <v>4.0000000000000003E-5</v>
      </c>
      <c r="D141" s="107">
        <f t="shared" si="2"/>
        <v>6.4241918502126001E-3</v>
      </c>
      <c r="E141" s="61">
        <v>6.9999999999999993E-3</v>
      </c>
      <c r="F141" s="61">
        <v>4.1999999999999997E-3</v>
      </c>
      <c r="G141" s="61">
        <v>-4.0999999999999995E-3</v>
      </c>
    </row>
    <row r="142" spans="1:7" x14ac:dyDescent="0.25">
      <c r="A142" s="8">
        <v>42926</v>
      </c>
      <c r="B142" s="107">
        <f>LN(P2_data!B139/P2_data!B138)</f>
        <v>1.0732910630159105E-3</v>
      </c>
      <c r="C142" s="61">
        <v>4.0000000000000003E-5</v>
      </c>
      <c r="D142" s="107">
        <f t="shared" si="2"/>
        <v>1.0332910630159104E-3</v>
      </c>
      <c r="E142" s="61">
        <v>5.0000000000000001E-4</v>
      </c>
      <c r="F142" s="61">
        <v>-4.3E-3</v>
      </c>
      <c r="G142" s="61">
        <v>-8.9999999999999998E-4</v>
      </c>
    </row>
    <row r="143" spans="1:7" x14ac:dyDescent="0.25">
      <c r="A143" s="8">
        <v>42927</v>
      </c>
      <c r="B143" s="107">
        <f>LN(P2_data!B140/P2_data!B139)</f>
        <v>-7.4291319709780845E-4</v>
      </c>
      <c r="C143" s="61">
        <v>4.0000000000000003E-5</v>
      </c>
      <c r="D143" s="107">
        <f t="shared" si="2"/>
        <v>-7.8291319709780844E-4</v>
      </c>
      <c r="E143" s="61">
        <v>0</v>
      </c>
      <c r="F143" s="61">
        <v>3.8E-3</v>
      </c>
      <c r="G143" s="61">
        <v>-5.3E-3</v>
      </c>
    </row>
    <row r="144" spans="1:7" x14ac:dyDescent="0.25">
      <c r="A144" s="8">
        <v>42928</v>
      </c>
      <c r="B144" s="107">
        <f>LN(P2_data!B141/P2_data!B140)</f>
        <v>7.4866372359774511E-3</v>
      </c>
      <c r="C144" s="61">
        <v>4.0000000000000003E-5</v>
      </c>
      <c r="D144" s="107">
        <f t="shared" si="2"/>
        <v>7.446637235977451E-3</v>
      </c>
      <c r="E144" s="61">
        <v>7.1999999999999998E-3</v>
      </c>
      <c r="F144" s="61">
        <v>1.2999999999999999E-3</v>
      </c>
      <c r="G144" s="61">
        <v>-5.3E-3</v>
      </c>
    </row>
    <row r="145" spans="1:7" x14ac:dyDescent="0.25">
      <c r="A145" s="8">
        <v>42929</v>
      </c>
      <c r="B145" s="107">
        <f>LN(P2_data!B142/P2_data!B141)</f>
        <v>1.6788612582275752E-3</v>
      </c>
      <c r="C145" s="61">
        <v>4.0000000000000003E-5</v>
      </c>
      <c r="D145" s="107">
        <f t="shared" si="2"/>
        <v>1.6388612582275751E-3</v>
      </c>
      <c r="E145" s="61">
        <v>1.7000000000000001E-3</v>
      </c>
      <c r="F145" s="61">
        <v>-5.0000000000000001E-4</v>
      </c>
      <c r="G145" s="61">
        <v>3.7000000000000002E-3</v>
      </c>
    </row>
    <row r="146" spans="1:7" x14ac:dyDescent="0.25">
      <c r="A146" s="8">
        <v>42930</v>
      </c>
      <c r="B146" s="107">
        <f>LN(P2_data!B143/P2_data!B142)</f>
        <v>4.6532595874285909E-3</v>
      </c>
      <c r="C146" s="61">
        <v>4.0000000000000003E-5</v>
      </c>
      <c r="D146" s="107">
        <f t="shared" si="2"/>
        <v>4.6132595874285908E-3</v>
      </c>
      <c r="E146" s="61">
        <v>4.1999999999999997E-3</v>
      </c>
      <c r="F146" s="61">
        <v>-1.2999999999999999E-3</v>
      </c>
      <c r="G146" s="61">
        <v>-5.0000000000000001E-3</v>
      </c>
    </row>
    <row r="147" spans="1:7" x14ac:dyDescent="0.25">
      <c r="A147" s="8">
        <v>42933</v>
      </c>
      <c r="B147" s="107">
        <f>LN(P2_data!B144/P2_data!B143)</f>
        <v>-1.2217312598736176E-4</v>
      </c>
      <c r="C147" s="61">
        <v>4.0000000000000003E-5</v>
      </c>
      <c r="D147" s="107">
        <f t="shared" si="2"/>
        <v>-1.6217312598736176E-4</v>
      </c>
      <c r="E147" s="61">
        <v>0</v>
      </c>
      <c r="F147" s="61">
        <v>2.0999999999999999E-3</v>
      </c>
      <c r="G147" s="61">
        <v>1.2999999999999999E-3</v>
      </c>
    </row>
    <row r="148" spans="1:7" x14ac:dyDescent="0.25">
      <c r="A148" s="8">
        <v>42934</v>
      </c>
      <c r="B148" s="107">
        <f>LN(P2_data!B145/P2_data!B144)</f>
        <v>5.293471049559788E-4</v>
      </c>
      <c r="C148" s="61">
        <v>4.0000000000000003E-5</v>
      </c>
      <c r="D148" s="107">
        <f t="shared" si="2"/>
        <v>4.8934710495597881E-4</v>
      </c>
      <c r="E148" s="61">
        <v>4.0000000000000002E-4</v>
      </c>
      <c r="F148" s="61">
        <v>-3.0000000000000001E-3</v>
      </c>
      <c r="G148" s="61">
        <v>-3.3E-3</v>
      </c>
    </row>
    <row r="149" spans="1:7" x14ac:dyDescent="0.25">
      <c r="A149" s="8">
        <v>42935</v>
      </c>
      <c r="B149" s="107">
        <f>LN(P2_data!B146/P2_data!B145)</f>
        <v>5.3993878285634187E-3</v>
      </c>
      <c r="C149" s="61">
        <v>4.0000000000000003E-5</v>
      </c>
      <c r="D149" s="107">
        <f t="shared" si="2"/>
        <v>5.3593878285634186E-3</v>
      </c>
      <c r="E149" s="61">
        <v>5.8999999999999999E-3</v>
      </c>
      <c r="F149" s="61">
        <v>5.3E-3</v>
      </c>
      <c r="G149" s="61">
        <v>4.0000000000000002E-4</v>
      </c>
    </row>
    <row r="150" spans="1:7" x14ac:dyDescent="0.25">
      <c r="A150" s="8">
        <v>42936</v>
      </c>
      <c r="B150" s="107">
        <f>LN(P2_data!B147/P2_data!B146)</f>
        <v>4.4526705405279859E-4</v>
      </c>
      <c r="C150" s="61">
        <v>4.0000000000000003E-5</v>
      </c>
      <c r="D150" s="107">
        <f t="shared" si="2"/>
        <v>4.0526705405279859E-4</v>
      </c>
      <c r="E150" s="61">
        <v>-1E-4</v>
      </c>
      <c r="F150" s="61">
        <v>5.0000000000000001E-4</v>
      </c>
      <c r="G150" s="61">
        <v>-1E-4</v>
      </c>
    </row>
    <row r="151" spans="1:7" x14ac:dyDescent="0.25">
      <c r="A151" s="8">
        <v>42937</v>
      </c>
      <c r="B151" s="107">
        <f>LN(P2_data!B148/P2_data!B147)</f>
        <v>-8.9072840862656881E-4</v>
      </c>
      <c r="C151" s="61">
        <v>4.0000000000000003E-5</v>
      </c>
      <c r="D151" s="107">
        <f t="shared" si="2"/>
        <v>-9.307284086265688E-4</v>
      </c>
      <c r="E151" s="61">
        <v>-8.0000000000000004E-4</v>
      </c>
      <c r="F151" s="61">
        <v>-4.0999999999999995E-3</v>
      </c>
      <c r="G151" s="61">
        <v>-2.8000000000000004E-3</v>
      </c>
    </row>
    <row r="152" spans="1:7" x14ac:dyDescent="0.25">
      <c r="A152" s="8">
        <v>42940</v>
      </c>
      <c r="B152" s="107">
        <f>LN(P2_data!B149/P2_data!B148)</f>
        <v>-2.4305448181916658E-4</v>
      </c>
      <c r="C152" s="61">
        <v>4.0000000000000003E-5</v>
      </c>
      <c r="D152" s="107">
        <f t="shared" si="2"/>
        <v>-2.8305448181916657E-4</v>
      </c>
      <c r="E152" s="61">
        <v>-2.9999999999999997E-4</v>
      </c>
      <c r="F152" s="61">
        <v>1.1999999999999999E-3</v>
      </c>
      <c r="G152" s="61">
        <v>-2E-3</v>
      </c>
    </row>
    <row r="153" spans="1:7" x14ac:dyDescent="0.25">
      <c r="A153" s="8">
        <v>42941</v>
      </c>
      <c r="B153" s="107">
        <f>LN(P2_data!B150/P2_data!B149)</f>
        <v>2.4279349654788441E-3</v>
      </c>
      <c r="C153" s="61">
        <v>4.0000000000000003E-5</v>
      </c>
      <c r="D153" s="107">
        <f t="shared" si="2"/>
        <v>2.387934965478844E-3</v>
      </c>
      <c r="E153" s="61">
        <v>3.8E-3</v>
      </c>
      <c r="F153" s="61">
        <v>3.7000000000000002E-3</v>
      </c>
      <c r="G153" s="61">
        <v>9.1999999999999998E-3</v>
      </c>
    </row>
    <row r="154" spans="1:7" x14ac:dyDescent="0.25">
      <c r="A154" s="8">
        <v>42942</v>
      </c>
      <c r="B154" s="107">
        <f>LN(P2_data!B151/P2_data!B150)</f>
        <v>4.0396080360341344E-5</v>
      </c>
      <c r="C154" s="61">
        <v>4.0000000000000003E-5</v>
      </c>
      <c r="D154" s="107">
        <f t="shared" si="2"/>
        <v>3.9608036034134096E-7</v>
      </c>
      <c r="E154" s="61">
        <v>-5.9999999999999995E-4</v>
      </c>
      <c r="F154" s="61">
        <v>-3.4999999999999996E-3</v>
      </c>
      <c r="G154" s="61">
        <v>-6.9999999999999993E-3</v>
      </c>
    </row>
    <row r="155" spans="1:7" x14ac:dyDescent="0.25">
      <c r="A155" s="8">
        <v>42943</v>
      </c>
      <c r="B155" s="107">
        <f>LN(P2_data!B152/P2_data!B151)</f>
        <v>-9.2997198401156855E-4</v>
      </c>
      <c r="C155" s="61">
        <v>4.0000000000000003E-5</v>
      </c>
      <c r="D155" s="107">
        <f t="shared" si="2"/>
        <v>-9.6997198401156854E-4</v>
      </c>
      <c r="E155" s="61">
        <v>-1.4000000000000002E-3</v>
      </c>
      <c r="F155" s="61">
        <v>-6.4000000000000003E-3</v>
      </c>
      <c r="G155" s="61">
        <v>4.3E-3</v>
      </c>
    </row>
    <row r="156" spans="1:7" x14ac:dyDescent="0.25">
      <c r="A156" s="8">
        <v>42944</v>
      </c>
      <c r="B156" s="107">
        <f>LN(P2_data!B153/P2_data!B152)</f>
        <v>-1.1737994888152781E-3</v>
      </c>
      <c r="C156" s="61">
        <v>4.0000000000000003E-5</v>
      </c>
      <c r="D156" s="107">
        <f t="shared" si="2"/>
        <v>-1.2137994888152782E-3</v>
      </c>
      <c r="E156" s="61">
        <v>-1.7000000000000001E-3</v>
      </c>
      <c r="F156" s="61">
        <v>-5.9999999999999995E-4</v>
      </c>
      <c r="G156" s="61">
        <v>2.3E-3</v>
      </c>
    </row>
    <row r="157" spans="1:7" x14ac:dyDescent="0.25">
      <c r="A157" s="8">
        <v>42947</v>
      </c>
      <c r="B157" s="107">
        <f>LN(P2_data!B154/P2_data!B153)</f>
        <v>-5.6716902237989196E-4</v>
      </c>
      <c r="C157" s="61">
        <v>4.0000000000000003E-5</v>
      </c>
      <c r="D157" s="107">
        <f t="shared" si="2"/>
        <v>-6.0716902237989195E-4</v>
      </c>
      <c r="E157" s="61">
        <v>-1.1000000000000001E-3</v>
      </c>
      <c r="F157" s="61">
        <v>-3.3E-3</v>
      </c>
      <c r="G157" s="61">
        <v>4.4000000000000003E-3</v>
      </c>
    </row>
    <row r="158" spans="1:7" x14ac:dyDescent="0.25">
      <c r="A158" s="8">
        <v>42948</v>
      </c>
      <c r="B158" s="107">
        <f>LN(P2_data!B155/P2_data!B154)</f>
        <v>2.2263280573620197E-3</v>
      </c>
      <c r="C158" s="61">
        <v>4.0000000000000003E-5</v>
      </c>
      <c r="D158" s="107">
        <f t="shared" si="2"/>
        <v>2.1863280573620196E-3</v>
      </c>
      <c r="E158" s="61">
        <v>2.3999999999999998E-3</v>
      </c>
      <c r="F158" s="61">
        <v>-2.3999999999999998E-3</v>
      </c>
      <c r="G158" s="61">
        <v>1.8E-3</v>
      </c>
    </row>
    <row r="159" spans="1:7" x14ac:dyDescent="0.25">
      <c r="A159" s="8">
        <v>42949</v>
      </c>
      <c r="B159" s="107">
        <f>LN(P2_data!B156/P2_data!B155)</f>
        <v>4.8506346580141571E-4</v>
      </c>
      <c r="C159" s="61">
        <v>4.0000000000000003E-5</v>
      </c>
      <c r="D159" s="107">
        <f t="shared" si="2"/>
        <v>4.4506346580141571E-4</v>
      </c>
      <c r="E159" s="61">
        <v>-8.0000000000000004E-4</v>
      </c>
      <c r="F159" s="61">
        <v>-1.1699999999999999E-2</v>
      </c>
      <c r="G159" s="61">
        <v>1.6000000000000001E-3</v>
      </c>
    </row>
    <row r="160" spans="1:7" x14ac:dyDescent="0.25">
      <c r="A160" s="8">
        <v>42950</v>
      </c>
      <c r="B160" s="107">
        <f>LN(P2_data!B157/P2_data!B156)</f>
        <v>-1.9417279210070116E-3</v>
      </c>
      <c r="C160" s="61">
        <v>4.0000000000000003E-5</v>
      </c>
      <c r="D160" s="107">
        <f t="shared" si="2"/>
        <v>-1.9817279210070115E-3</v>
      </c>
      <c r="E160" s="61">
        <v>-2.0999999999999999E-3</v>
      </c>
      <c r="F160" s="61">
        <v>-3.4000000000000002E-3</v>
      </c>
      <c r="G160" s="61">
        <v>-2.8999999999999998E-3</v>
      </c>
    </row>
    <row r="161" spans="1:7" x14ac:dyDescent="0.25">
      <c r="A161" s="8">
        <v>42951</v>
      </c>
      <c r="B161" s="107">
        <f>LN(P2_data!B158/P2_data!B157)</f>
        <v>1.8204871422941799E-3</v>
      </c>
      <c r="C161" s="61">
        <v>4.0000000000000003E-5</v>
      </c>
      <c r="D161" s="107">
        <f t="shared" si="2"/>
        <v>1.7804871422941798E-3</v>
      </c>
      <c r="E161" s="61">
        <v>2.5000000000000001E-3</v>
      </c>
      <c r="F161" s="61">
        <v>3.0000000000000001E-3</v>
      </c>
      <c r="G161" s="61">
        <v>3.5999999999999999E-3</v>
      </c>
    </row>
    <row r="162" spans="1:7" x14ac:dyDescent="0.25">
      <c r="A162" s="8">
        <v>42954</v>
      </c>
      <c r="B162" s="107">
        <f>LN(P2_data!B159/P2_data!B158)</f>
        <v>1.8574993263923993E-3</v>
      </c>
      <c r="C162" s="61">
        <v>4.0000000000000003E-5</v>
      </c>
      <c r="D162" s="107">
        <f t="shared" si="2"/>
        <v>1.8174993263923992E-3</v>
      </c>
      <c r="E162" s="61">
        <v>1.6000000000000001E-3</v>
      </c>
      <c r="F162" s="61">
        <v>-8.9999999999999998E-4</v>
      </c>
      <c r="G162" s="61">
        <v>-5.8999999999999999E-3</v>
      </c>
    </row>
    <row r="163" spans="1:7" x14ac:dyDescent="0.25">
      <c r="A163" s="8">
        <v>42955</v>
      </c>
      <c r="B163" s="107">
        <f>LN(P2_data!B160/P2_data!B159)</f>
        <v>-2.4640006501094403E-3</v>
      </c>
      <c r="C163" s="61">
        <v>4.0000000000000003E-5</v>
      </c>
      <c r="D163" s="107">
        <f t="shared" si="2"/>
        <v>-2.5040006501094404E-3</v>
      </c>
      <c r="E163" s="61">
        <v>-2.3999999999999998E-3</v>
      </c>
      <c r="F163" s="61">
        <v>-1E-3</v>
      </c>
      <c r="G163" s="61">
        <v>2.0999999999999999E-3</v>
      </c>
    </row>
    <row r="164" spans="1:7" x14ac:dyDescent="0.25">
      <c r="A164" s="8">
        <v>42956</v>
      </c>
      <c r="B164" s="107">
        <f>LN(P2_data!B161/P2_data!B160)</f>
        <v>-4.0423854330222725E-5</v>
      </c>
      <c r="C164" s="61">
        <v>4.0000000000000003E-5</v>
      </c>
      <c r="D164" s="107">
        <f t="shared" si="2"/>
        <v>-8.0423854330222735E-5</v>
      </c>
      <c r="E164" s="61">
        <v>-1.4000000000000002E-3</v>
      </c>
      <c r="F164" s="61">
        <v>-7.7000000000000002E-3</v>
      </c>
      <c r="G164" s="61">
        <v>-1.1999999999999999E-3</v>
      </c>
    </row>
    <row r="165" spans="1:7" x14ac:dyDescent="0.25">
      <c r="A165" s="8">
        <v>42957</v>
      </c>
      <c r="B165" s="107">
        <f>LN(P2_data!B162/P2_data!B161)</f>
        <v>-1.4215856337347054E-2</v>
      </c>
      <c r="C165" s="61">
        <v>4.0000000000000003E-5</v>
      </c>
      <c r="D165" s="107">
        <f t="shared" si="2"/>
        <v>-1.4255856337347054E-2</v>
      </c>
      <c r="E165" s="61">
        <v>-1.49E-2</v>
      </c>
      <c r="F165" s="61">
        <v>-3.0999999999999999E-3</v>
      </c>
      <c r="G165" s="61">
        <v>2.3999999999999998E-3</v>
      </c>
    </row>
    <row r="166" spans="1:7" x14ac:dyDescent="0.25">
      <c r="A166" s="8">
        <v>42958</v>
      </c>
      <c r="B166" s="107">
        <f>LN(P2_data!B163/P2_data!B162)</f>
        <v>1.4757730290892914E-3</v>
      </c>
      <c r="C166" s="61">
        <v>4.0000000000000003E-5</v>
      </c>
      <c r="D166" s="107">
        <f t="shared" si="2"/>
        <v>1.4357730290892913E-3</v>
      </c>
      <c r="E166" s="61">
        <v>2E-3</v>
      </c>
      <c r="F166" s="61">
        <v>2.3999999999999998E-3</v>
      </c>
      <c r="G166" s="61">
        <v>-8.6E-3</v>
      </c>
    </row>
    <row r="167" spans="1:7" x14ac:dyDescent="0.25">
      <c r="A167" s="8">
        <v>42961</v>
      </c>
      <c r="B167" s="107">
        <f>LN(P2_data!B164/P2_data!B163)</f>
        <v>9.8643365358507661E-3</v>
      </c>
      <c r="C167" s="61">
        <v>4.0000000000000003E-5</v>
      </c>
      <c r="D167" s="107">
        <f t="shared" si="2"/>
        <v>9.824336535850766E-3</v>
      </c>
      <c r="E167" s="61">
        <v>1.03E-2</v>
      </c>
      <c r="F167" s="61">
        <v>2.5999999999999999E-3</v>
      </c>
      <c r="G167" s="61">
        <v>5.0000000000000001E-4</v>
      </c>
    </row>
    <row r="168" spans="1:7" x14ac:dyDescent="0.25">
      <c r="A168" s="8">
        <v>42962</v>
      </c>
      <c r="B168" s="107">
        <f>LN(P2_data!B165/P2_data!B164)</f>
        <v>-1.2168340236132653E-4</v>
      </c>
      <c r="C168" s="61">
        <v>4.0000000000000003E-5</v>
      </c>
      <c r="D168" s="107">
        <f t="shared" si="2"/>
        <v>-1.6168340236132653E-4</v>
      </c>
      <c r="E168" s="61">
        <v>-1.1000000000000001E-3</v>
      </c>
      <c r="F168" s="61">
        <v>-8.5000000000000006E-3</v>
      </c>
      <c r="G168" s="61">
        <v>-2.9999999999999997E-4</v>
      </c>
    </row>
    <row r="169" spans="1:7" x14ac:dyDescent="0.25">
      <c r="A169" s="8">
        <v>42963</v>
      </c>
      <c r="B169" s="107">
        <f>LN(P2_data!B166/P2_data!B165)</f>
        <v>1.7428599106776947E-3</v>
      </c>
      <c r="C169" s="61">
        <v>4.0000000000000003E-5</v>
      </c>
      <c r="D169" s="107">
        <f t="shared" si="2"/>
        <v>1.7028599106776946E-3</v>
      </c>
      <c r="E169" s="61">
        <v>1.8E-3</v>
      </c>
      <c r="F169" s="61">
        <v>-1.1999999999999999E-3</v>
      </c>
      <c r="G169" s="61">
        <v>-4.5000000000000005E-3</v>
      </c>
    </row>
    <row r="170" spans="1:7" x14ac:dyDescent="0.25">
      <c r="A170" s="8">
        <v>42964</v>
      </c>
      <c r="B170" s="107">
        <f>LN(P2_data!B167/P2_data!B166)</f>
        <v>-1.5713671552798344E-2</v>
      </c>
      <c r="C170" s="61">
        <v>4.0000000000000003E-5</v>
      </c>
      <c r="D170" s="107">
        <f t="shared" si="2"/>
        <v>-1.5753671552798342E-2</v>
      </c>
      <c r="E170" s="61">
        <v>-1.5900000000000001E-2</v>
      </c>
      <c r="F170" s="61">
        <v>-1.7000000000000001E-3</v>
      </c>
      <c r="G170" s="61">
        <v>-1.6000000000000001E-3</v>
      </c>
    </row>
    <row r="171" spans="1:7" x14ac:dyDescent="0.25">
      <c r="A171" s="8">
        <v>42965</v>
      </c>
      <c r="B171" s="107">
        <f>LN(P2_data!B168/P2_data!B167)</f>
        <v>-1.5643848297613907E-3</v>
      </c>
      <c r="C171" s="61">
        <v>4.0000000000000003E-5</v>
      </c>
      <c r="D171" s="107">
        <f t="shared" si="2"/>
        <v>-1.6043848297613908E-3</v>
      </c>
      <c r="E171" s="61">
        <v>-1.5E-3</v>
      </c>
      <c r="F171" s="61">
        <v>1.5E-3</v>
      </c>
      <c r="G171" s="61">
        <v>2.0999999999999999E-3</v>
      </c>
    </row>
    <row r="172" spans="1:7" x14ac:dyDescent="0.25">
      <c r="A172" s="8">
        <v>42968</v>
      </c>
      <c r="B172" s="107">
        <f>LN(P2_data!B169/P2_data!B168)</f>
        <v>7.8246745043212055E-4</v>
      </c>
      <c r="C172" s="61">
        <v>4.0000000000000003E-5</v>
      </c>
      <c r="D172" s="107">
        <f t="shared" si="2"/>
        <v>7.4246745043212055E-4</v>
      </c>
      <c r="E172" s="61">
        <v>5.9999999999999995E-4</v>
      </c>
      <c r="F172" s="61">
        <v>-2.5000000000000001E-3</v>
      </c>
      <c r="G172" s="61">
        <v>-2.2000000000000001E-3</v>
      </c>
    </row>
    <row r="173" spans="1:7" x14ac:dyDescent="0.25">
      <c r="A173" s="8">
        <v>42969</v>
      </c>
      <c r="B173" s="107">
        <f>LN(P2_data!B170/P2_data!B169)</f>
        <v>1.0402715020919225E-2</v>
      </c>
      <c r="C173" s="61">
        <v>4.0000000000000003E-5</v>
      </c>
      <c r="D173" s="107">
        <f t="shared" si="2"/>
        <v>1.0362715020919224E-2</v>
      </c>
      <c r="E173" s="61">
        <v>1.0700000000000001E-2</v>
      </c>
      <c r="F173" s="61">
        <v>-1E-4</v>
      </c>
      <c r="G173" s="61">
        <v>-2.5000000000000001E-3</v>
      </c>
    </row>
    <row r="174" spans="1:7" x14ac:dyDescent="0.25">
      <c r="A174" s="8">
        <v>42970</v>
      </c>
      <c r="B174" s="107">
        <f>LN(P2_data!B171/P2_data!B170)</f>
        <v>-3.5918569228954736E-3</v>
      </c>
      <c r="C174" s="61">
        <v>4.0000000000000003E-5</v>
      </c>
      <c r="D174" s="107">
        <f t="shared" si="2"/>
        <v>-3.6318569228954737E-3</v>
      </c>
      <c r="E174" s="61">
        <v>-3.2000000000000002E-3</v>
      </c>
      <c r="F174" s="61">
        <v>1E-3</v>
      </c>
      <c r="G174" s="61">
        <v>4.0999999999999995E-3</v>
      </c>
    </row>
    <row r="175" spans="1:7" x14ac:dyDescent="0.25">
      <c r="A175" s="8">
        <v>42971</v>
      </c>
      <c r="B175" s="107">
        <f>LN(P2_data!B172/P2_data!B171)</f>
        <v>-2.3334080651904172E-3</v>
      </c>
      <c r="C175" s="61">
        <v>4.0000000000000003E-5</v>
      </c>
      <c r="D175" s="107">
        <f t="shared" si="2"/>
        <v>-2.3734080651904173E-3</v>
      </c>
      <c r="E175" s="61">
        <v>-1.4000000000000002E-3</v>
      </c>
      <c r="F175" s="61">
        <v>5.8999999999999999E-3</v>
      </c>
      <c r="G175" s="61">
        <v>1.8E-3</v>
      </c>
    </row>
    <row r="176" spans="1:7" x14ac:dyDescent="0.25">
      <c r="A176" s="8">
        <v>42972</v>
      </c>
      <c r="B176" s="107">
        <f>LN(P2_data!B173/P2_data!B172)</f>
        <v>2.3334080651903474E-3</v>
      </c>
      <c r="C176" s="61">
        <v>4.0000000000000003E-5</v>
      </c>
      <c r="D176" s="107">
        <f t="shared" si="2"/>
        <v>2.2934080651903473E-3</v>
      </c>
      <c r="E176" s="61">
        <v>1.8E-3</v>
      </c>
      <c r="F176" s="61">
        <v>1.1999999999999999E-3</v>
      </c>
      <c r="G176" s="61">
        <v>5.6999999999999993E-3</v>
      </c>
    </row>
    <row r="177" spans="1:7" x14ac:dyDescent="0.25">
      <c r="A177" s="8">
        <v>42975</v>
      </c>
      <c r="B177" s="107">
        <f>LN(P2_data!B174/P2_data!B173)</f>
        <v>4.0925724854671205E-5</v>
      </c>
      <c r="C177" s="61">
        <v>4.0000000000000003E-5</v>
      </c>
      <c r="D177" s="107">
        <f t="shared" si="2"/>
        <v>9.2572485467120165E-7</v>
      </c>
      <c r="E177" s="61">
        <v>8.0000000000000004E-4</v>
      </c>
      <c r="F177" s="61">
        <v>3.4999999999999996E-3</v>
      </c>
      <c r="G177" s="61">
        <v>-7.4000000000000003E-3</v>
      </c>
    </row>
    <row r="178" spans="1:7" x14ac:dyDescent="0.25">
      <c r="A178" s="8">
        <v>42976</v>
      </c>
      <c r="B178" s="107">
        <f>LN(P2_data!B175/P2_data!B174)</f>
        <v>1.1442075236435608E-3</v>
      </c>
      <c r="C178" s="61">
        <v>4.0000000000000003E-5</v>
      </c>
      <c r="D178" s="107">
        <f t="shared" si="2"/>
        <v>1.1042075236435606E-3</v>
      </c>
      <c r="E178" s="61">
        <v>1E-3</v>
      </c>
      <c r="F178" s="61">
        <v>1.2999999999999999E-3</v>
      </c>
      <c r="G178" s="61">
        <v>-3.9000000000000003E-3</v>
      </c>
    </row>
    <row r="179" spans="1:7" x14ac:dyDescent="0.25">
      <c r="A179" s="8">
        <v>42977</v>
      </c>
      <c r="B179" s="107">
        <f>LN(P2_data!B176/P2_data!B175)</f>
        <v>4.7263625351592255E-3</v>
      </c>
      <c r="C179" s="61">
        <v>4.0000000000000003E-5</v>
      </c>
      <c r="D179" s="107">
        <f t="shared" si="2"/>
        <v>4.6863625351592254E-3</v>
      </c>
      <c r="E179" s="61">
        <v>5.3E-3</v>
      </c>
      <c r="F179" s="61">
        <v>2.0000000000000001E-4</v>
      </c>
      <c r="G179" s="61">
        <v>-3.0999999999999999E-3</v>
      </c>
    </row>
    <row r="180" spans="1:7" x14ac:dyDescent="0.25">
      <c r="A180" s="8">
        <v>42978</v>
      </c>
      <c r="B180" s="107">
        <f>LN(P2_data!B177/P2_data!B176)</f>
        <v>5.9980321666278317E-3</v>
      </c>
      <c r="C180" s="61">
        <v>4.0000000000000003E-5</v>
      </c>
      <c r="D180" s="107">
        <f t="shared" si="2"/>
        <v>5.9580321666278316E-3</v>
      </c>
      <c r="E180" s="61">
        <v>6.1999999999999998E-3</v>
      </c>
      <c r="F180" s="61">
        <v>4.6999999999999993E-3</v>
      </c>
      <c r="G180" s="61">
        <v>-4.1999999999999997E-3</v>
      </c>
    </row>
    <row r="181" spans="1:7" x14ac:dyDescent="0.25">
      <c r="A181" s="8">
        <v>42979</v>
      </c>
      <c r="B181" s="107">
        <f>LN(P2_data!B178/P2_data!B177)</f>
        <v>1.4131631742015775E-3</v>
      </c>
      <c r="C181" s="61">
        <v>5.0000000000000002E-5</v>
      </c>
      <c r="D181" s="107">
        <f t="shared" si="2"/>
        <v>1.3631631742015776E-3</v>
      </c>
      <c r="E181" s="61">
        <v>2.7000000000000001E-3</v>
      </c>
      <c r="F181" s="61">
        <v>4.0999999999999995E-3</v>
      </c>
      <c r="G181" s="61">
        <v>4.5000000000000005E-3</v>
      </c>
    </row>
    <row r="182" spans="1:7" x14ac:dyDescent="0.25">
      <c r="A182" s="8">
        <v>42983</v>
      </c>
      <c r="B182" s="107">
        <f>LN(P2_data!B179/P2_data!B178)</f>
        <v>-7.2079600251895616E-3</v>
      </c>
      <c r="C182" s="61">
        <v>5.0000000000000002E-5</v>
      </c>
      <c r="D182" s="107">
        <f t="shared" si="2"/>
        <v>-7.2579600251895613E-3</v>
      </c>
      <c r="E182" s="61">
        <v>-8.1000000000000013E-3</v>
      </c>
      <c r="F182" s="61">
        <v>1E-3</v>
      </c>
      <c r="G182" s="61">
        <v>-9.5999999999999992E-3</v>
      </c>
    </row>
    <row r="183" spans="1:7" x14ac:dyDescent="0.25">
      <c r="A183" s="8">
        <v>42984</v>
      </c>
      <c r="B183" s="107">
        <f>LN(P2_data!B180/P2_data!B179)</f>
        <v>3.4079715458728583E-3</v>
      </c>
      <c r="C183" s="61">
        <v>5.0000000000000002E-5</v>
      </c>
      <c r="D183" s="107">
        <f t="shared" si="2"/>
        <v>3.3579715458728582E-3</v>
      </c>
      <c r="E183" s="61">
        <v>2.8000000000000004E-3</v>
      </c>
      <c r="F183" s="61">
        <v>-2.0000000000000001E-4</v>
      </c>
      <c r="G183" s="61">
        <v>1.2999999999999999E-3</v>
      </c>
    </row>
    <row r="184" spans="1:7" x14ac:dyDescent="0.25">
      <c r="A184" s="8">
        <v>42985</v>
      </c>
      <c r="B184" s="107">
        <f>LN(P2_data!B181/P2_data!B180)</f>
        <v>-1.2151001764070771E-4</v>
      </c>
      <c r="C184" s="61">
        <v>5.0000000000000002E-5</v>
      </c>
      <c r="D184" s="107">
        <f t="shared" si="2"/>
        <v>-1.715100176407077E-4</v>
      </c>
      <c r="E184" s="61">
        <v>-7.000000000000001E-4</v>
      </c>
      <c r="F184" s="61">
        <v>1.5E-3</v>
      </c>
      <c r="G184" s="61">
        <v>-9.3999999999999986E-3</v>
      </c>
    </row>
    <row r="185" spans="1:7" x14ac:dyDescent="0.25">
      <c r="A185" s="8">
        <v>42986</v>
      </c>
      <c r="B185" s="107">
        <f>LN(P2_data!B182/P2_data!B181)</f>
        <v>-1.1753694807916874E-3</v>
      </c>
      <c r="C185" s="61">
        <v>5.0000000000000002E-5</v>
      </c>
      <c r="D185" s="107">
        <f t="shared" si="2"/>
        <v>-1.2253694807916873E-3</v>
      </c>
      <c r="E185" s="61">
        <v>-1.6000000000000001E-3</v>
      </c>
      <c r="F185" s="61">
        <v>4.0000000000000002E-4</v>
      </c>
      <c r="G185" s="61">
        <v>3.5999999999999999E-3</v>
      </c>
    </row>
    <row r="186" spans="1:7" x14ac:dyDescent="0.25">
      <c r="A186" s="8">
        <v>42989</v>
      </c>
      <c r="B186" s="107">
        <f>LN(P2_data!B183/P2_data!B182)</f>
        <v>1.060945005648522E-2</v>
      </c>
      <c r="C186" s="61">
        <v>5.0000000000000002E-5</v>
      </c>
      <c r="D186" s="107">
        <f t="shared" si="2"/>
        <v>1.0559450056485221E-2</v>
      </c>
      <c r="E186" s="61">
        <v>1.0800000000000001E-2</v>
      </c>
      <c r="F186" s="61">
        <v>-1.1999999999999999E-3</v>
      </c>
      <c r="G186" s="61">
        <v>6.3E-3</v>
      </c>
    </row>
    <row r="187" spans="1:7" x14ac:dyDescent="0.25">
      <c r="A187" s="8">
        <v>42990</v>
      </c>
      <c r="B187" s="107">
        <f>LN(P2_data!B184/P2_data!B183)</f>
        <v>3.3649672546631503E-3</v>
      </c>
      <c r="C187" s="61">
        <v>5.0000000000000002E-5</v>
      </c>
      <c r="D187" s="107">
        <f t="shared" si="2"/>
        <v>3.3149672546631502E-3</v>
      </c>
      <c r="E187" s="61">
        <v>4.3E-3</v>
      </c>
      <c r="F187" s="61">
        <v>2.3999999999999998E-3</v>
      </c>
      <c r="G187" s="61">
        <v>7.0999999999999995E-3</v>
      </c>
    </row>
    <row r="188" spans="1:7" x14ac:dyDescent="0.25">
      <c r="A188" s="8">
        <v>42991</v>
      </c>
      <c r="B188" s="107">
        <f>LN(P2_data!B185/P2_data!B184)</f>
        <v>4.7976890992674977E-4</v>
      </c>
      <c r="C188" s="61">
        <v>5.0000000000000002E-5</v>
      </c>
      <c r="D188" s="107">
        <f t="shared" si="2"/>
        <v>4.2976890992674975E-4</v>
      </c>
      <c r="E188" s="61">
        <v>1.1000000000000001E-3</v>
      </c>
      <c r="F188" s="61">
        <v>3.0999999999999999E-3</v>
      </c>
      <c r="G188" s="61">
        <v>3.5999999999999999E-3</v>
      </c>
    </row>
    <row r="189" spans="1:7" x14ac:dyDescent="0.25">
      <c r="A189" s="8">
        <v>42992</v>
      </c>
      <c r="B189" s="107">
        <f>LN(P2_data!B186/P2_data!B185)</f>
        <v>-3.198416888878321E-4</v>
      </c>
      <c r="C189" s="61">
        <v>5.0000000000000002E-5</v>
      </c>
      <c r="D189" s="107">
        <f t="shared" si="2"/>
        <v>-3.6984168888783213E-4</v>
      </c>
      <c r="E189" s="61">
        <v>-1.1999999999999999E-3</v>
      </c>
      <c r="F189" s="61">
        <v>-4.0000000000000002E-4</v>
      </c>
      <c r="G189" s="61">
        <v>-5.9999999999999995E-4</v>
      </c>
    </row>
    <row r="190" spans="1:7" x14ac:dyDescent="0.25">
      <c r="A190" s="8">
        <v>42993</v>
      </c>
      <c r="B190" s="107">
        <f>LN(P2_data!B187/P2_data!B186)</f>
        <v>-3.6051713603310002E-3</v>
      </c>
      <c r="C190" s="61">
        <v>5.0000000000000002E-5</v>
      </c>
      <c r="D190" s="107">
        <f t="shared" si="2"/>
        <v>-3.6551713603310003E-3</v>
      </c>
      <c r="E190" s="61">
        <v>1.9E-3</v>
      </c>
      <c r="F190" s="61">
        <v>2.8000000000000004E-3</v>
      </c>
      <c r="G190" s="61">
        <v>1.1999999999999999E-3</v>
      </c>
    </row>
    <row r="191" spans="1:7" x14ac:dyDescent="0.25">
      <c r="A191" s="8">
        <v>42996</v>
      </c>
      <c r="B191" s="107">
        <f>LN(P2_data!B188/P2_data!B187)</f>
        <v>2.124628474807252E-3</v>
      </c>
      <c r="C191" s="61">
        <v>5.0000000000000002E-5</v>
      </c>
      <c r="D191" s="107">
        <f t="shared" si="2"/>
        <v>2.0746284748072519E-3</v>
      </c>
      <c r="E191" s="61">
        <v>2.3999999999999998E-3</v>
      </c>
      <c r="F191" s="61">
        <v>3.7000000000000002E-3</v>
      </c>
      <c r="G191" s="61">
        <v>2.0999999999999999E-3</v>
      </c>
    </row>
    <row r="192" spans="1:7" x14ac:dyDescent="0.25">
      <c r="A192" s="8">
        <v>42997</v>
      </c>
      <c r="B192" s="107">
        <f>LN(P2_data!B189/P2_data!B188)</f>
        <v>1.0006204641220414E-3</v>
      </c>
      <c r="C192" s="61">
        <v>5.0000000000000002E-5</v>
      </c>
      <c r="D192" s="107">
        <f t="shared" si="2"/>
        <v>9.5062046412204137E-4</v>
      </c>
      <c r="E192" s="61">
        <v>1.5E-3</v>
      </c>
      <c r="F192" s="61">
        <v>-2.8000000000000004E-3</v>
      </c>
      <c r="G192" s="61">
        <v>3.4999999999999996E-3</v>
      </c>
    </row>
    <row r="193" spans="1:7" x14ac:dyDescent="0.25">
      <c r="A193" s="8">
        <v>42998</v>
      </c>
      <c r="B193" s="107">
        <f>LN(P2_data!B190/P2_data!B189)</f>
        <v>3.5996640662274039E-4</v>
      </c>
      <c r="C193" s="61">
        <v>5.0000000000000002E-5</v>
      </c>
      <c r="D193" s="107">
        <f t="shared" si="2"/>
        <v>3.0996640662274037E-4</v>
      </c>
      <c r="E193" s="61">
        <v>1.6000000000000001E-3</v>
      </c>
      <c r="F193" s="61">
        <v>2.2000000000000001E-3</v>
      </c>
      <c r="G193" s="61">
        <v>5.0000000000000001E-3</v>
      </c>
    </row>
    <row r="194" spans="1:7" x14ac:dyDescent="0.25">
      <c r="A194" s="8">
        <v>42999</v>
      </c>
      <c r="B194" s="107">
        <f>LN(P2_data!B191/P2_data!B190)</f>
        <v>-2.6829488674506583E-3</v>
      </c>
      <c r="C194" s="61">
        <v>5.0000000000000002E-5</v>
      </c>
      <c r="D194" s="107">
        <f t="shared" si="2"/>
        <v>-2.7329488674506584E-3</v>
      </c>
      <c r="E194" s="61">
        <v>-2.8000000000000004E-3</v>
      </c>
      <c r="F194" s="61">
        <v>1E-3</v>
      </c>
      <c r="G194" s="61">
        <v>3.7000000000000002E-3</v>
      </c>
    </row>
    <row r="195" spans="1:7" x14ac:dyDescent="0.25">
      <c r="A195" s="8">
        <v>43000</v>
      </c>
      <c r="B195" s="107">
        <f>LN(P2_data!B192/P2_data!B191)</f>
        <v>2.0048112610399942E-4</v>
      </c>
      <c r="C195" s="61">
        <v>5.0000000000000002E-5</v>
      </c>
      <c r="D195" s="107">
        <f t="shared" si="2"/>
        <v>1.5048112610399942E-4</v>
      </c>
      <c r="E195" s="61">
        <v>1.1999999999999999E-3</v>
      </c>
      <c r="F195" s="61">
        <v>4.4000000000000003E-3</v>
      </c>
      <c r="G195" s="61">
        <v>1.2999999999999999E-3</v>
      </c>
    </row>
    <row r="196" spans="1:7" x14ac:dyDescent="0.25">
      <c r="A196" s="8">
        <v>43003</v>
      </c>
      <c r="B196" s="107">
        <f>LN(P2_data!B193/P2_data!B192)</f>
        <v>-2.0467090039655504E-3</v>
      </c>
      <c r="C196" s="61">
        <v>5.0000000000000002E-5</v>
      </c>
      <c r="D196" s="107">
        <f t="shared" si="2"/>
        <v>-2.0967090039655505E-3</v>
      </c>
      <c r="E196" s="61">
        <v>-2.5000000000000001E-3</v>
      </c>
      <c r="F196" s="61">
        <v>3.0999999999999999E-3</v>
      </c>
      <c r="G196" s="61">
        <v>6.3E-3</v>
      </c>
    </row>
    <row r="197" spans="1:7" x14ac:dyDescent="0.25">
      <c r="A197" s="8">
        <v>43004</v>
      </c>
      <c r="B197" s="107">
        <f>LN(P2_data!B194/P2_data!B193)</f>
        <v>6.0243371033883396E-4</v>
      </c>
      <c r="C197" s="61">
        <v>5.0000000000000002E-5</v>
      </c>
      <c r="D197" s="107">
        <f t="shared" si="2"/>
        <v>5.5243371033883394E-4</v>
      </c>
      <c r="E197" s="61">
        <v>5.0000000000000001E-4</v>
      </c>
      <c r="F197" s="61">
        <v>3.9000000000000003E-3</v>
      </c>
      <c r="G197" s="61">
        <v>1.2999999999999999E-3</v>
      </c>
    </row>
    <row r="198" spans="1:7" x14ac:dyDescent="0.25">
      <c r="A198" s="8">
        <v>43005</v>
      </c>
      <c r="B198" s="107">
        <f>LN(P2_data!B195/P2_data!B194)</f>
        <v>3.8867718287131348E-3</v>
      </c>
      <c r="C198" s="61">
        <v>5.0000000000000002E-5</v>
      </c>
      <c r="D198" s="107">
        <f t="shared" si="2"/>
        <v>3.8367718287131347E-3</v>
      </c>
      <c r="E198" s="61">
        <v>6.3E-3</v>
      </c>
      <c r="F198" s="61">
        <v>1.3899999999999999E-2</v>
      </c>
      <c r="G198" s="61">
        <v>1.8E-3</v>
      </c>
    </row>
    <row r="199" spans="1:7" x14ac:dyDescent="0.25">
      <c r="A199" s="8">
        <v>43006</v>
      </c>
      <c r="B199" s="107">
        <f>LN(P2_data!B196/P2_data!B195)</f>
        <v>1.1990528798873348E-3</v>
      </c>
      <c r="C199" s="61">
        <v>5.0000000000000002E-5</v>
      </c>
      <c r="D199" s="107">
        <f t="shared" ref="D199:D257" si="3">B199-C199</f>
        <v>1.1490528798873349E-3</v>
      </c>
      <c r="E199" s="61">
        <v>1.2999999999999999E-3</v>
      </c>
      <c r="F199" s="61">
        <v>1.6000000000000001E-3</v>
      </c>
      <c r="G199" s="61">
        <v>-7.000000000000001E-4</v>
      </c>
    </row>
    <row r="200" spans="1:7" x14ac:dyDescent="0.25">
      <c r="A200" s="8">
        <v>43007</v>
      </c>
      <c r="B200" s="107">
        <f>LN(P2_data!B197/P2_data!B196)</f>
        <v>3.5088755507631463E-3</v>
      </c>
      <c r="C200" s="61">
        <v>5.0000000000000002E-5</v>
      </c>
      <c r="D200" s="107">
        <f t="shared" si="3"/>
        <v>3.4588755507631462E-3</v>
      </c>
      <c r="E200" s="61">
        <v>3.4999999999999996E-3</v>
      </c>
      <c r="F200" s="61">
        <v>-1.1999999999999999E-3</v>
      </c>
      <c r="G200" s="61">
        <v>-2.8000000000000004E-3</v>
      </c>
    </row>
    <row r="201" spans="1:7" x14ac:dyDescent="0.25">
      <c r="A201" s="8">
        <v>43010</v>
      </c>
      <c r="B201" s="107">
        <f>LN(P2_data!B198/P2_data!B197)</f>
        <v>4.3293126641134111E-3</v>
      </c>
      <c r="C201" s="61">
        <v>4.0000000000000003E-5</v>
      </c>
      <c r="D201" s="107">
        <f t="shared" si="3"/>
        <v>4.289312664113411E-3</v>
      </c>
      <c r="E201" s="61">
        <v>5.0000000000000001E-3</v>
      </c>
      <c r="F201" s="61">
        <v>8.3999999999999995E-3</v>
      </c>
      <c r="G201" s="61">
        <v>1.6000000000000001E-3</v>
      </c>
    </row>
    <row r="202" spans="1:7" x14ac:dyDescent="0.25">
      <c r="A202" s="8">
        <v>43011</v>
      </c>
      <c r="B202" s="107">
        <f>LN(P2_data!B199/P2_data!B198)</f>
        <v>2.1378288812321212E-3</v>
      </c>
      <c r="C202" s="61">
        <v>4.0000000000000003E-5</v>
      </c>
      <c r="D202" s="107">
        <f t="shared" si="3"/>
        <v>2.0978288812321211E-3</v>
      </c>
      <c r="E202" s="61">
        <v>2.5999999999999999E-3</v>
      </c>
      <c r="F202" s="61">
        <v>-2.9999999999999997E-4</v>
      </c>
      <c r="G202" s="61">
        <v>-2.0000000000000001E-4</v>
      </c>
    </row>
    <row r="203" spans="1:7" x14ac:dyDescent="0.25">
      <c r="A203" s="8">
        <v>43012</v>
      </c>
      <c r="B203" s="107">
        <f>LN(P2_data!B200/P2_data!B199)</f>
        <v>1.1857358688795998E-3</v>
      </c>
      <c r="C203" s="61">
        <v>4.0000000000000003E-5</v>
      </c>
      <c r="D203" s="107">
        <f t="shared" si="3"/>
        <v>1.1457358688795997E-3</v>
      </c>
      <c r="E203" s="61">
        <v>5.0000000000000001E-4</v>
      </c>
      <c r="F203" s="61">
        <v>-2.8000000000000004E-3</v>
      </c>
      <c r="G203" s="61">
        <v>-4.4000000000000003E-3</v>
      </c>
    </row>
    <row r="204" spans="1:7" x14ac:dyDescent="0.25">
      <c r="A204" s="8">
        <v>43013</v>
      </c>
      <c r="B204" s="107">
        <f>LN(P2_data!B201/P2_data!B200)</f>
        <v>5.9076221451180629E-3</v>
      </c>
      <c r="C204" s="61">
        <v>4.0000000000000003E-5</v>
      </c>
      <c r="D204" s="107">
        <f t="shared" si="3"/>
        <v>5.8676221451180628E-3</v>
      </c>
      <c r="E204" s="61">
        <v>5.5000000000000005E-3</v>
      </c>
      <c r="F204" s="61">
        <v>-3.4000000000000002E-3</v>
      </c>
      <c r="G204" s="61">
        <v>3.4999999999999996E-3</v>
      </c>
    </row>
    <row r="205" spans="1:7" x14ac:dyDescent="0.25">
      <c r="A205" s="8">
        <v>43014</v>
      </c>
      <c r="B205" s="107">
        <f>LN(P2_data!B202/P2_data!B201)</f>
        <v>-1.1394575248917114E-3</v>
      </c>
      <c r="C205" s="61">
        <v>4.0000000000000003E-5</v>
      </c>
      <c r="D205" s="107">
        <f t="shared" si="3"/>
        <v>-1.1794575248917116E-3</v>
      </c>
      <c r="E205" s="61">
        <v>-8.0000000000000004E-4</v>
      </c>
      <c r="F205" s="61">
        <v>-8.0000000000000004E-4</v>
      </c>
      <c r="G205" s="61">
        <v>-2.5000000000000001E-3</v>
      </c>
    </row>
    <row r="206" spans="1:7" x14ac:dyDescent="0.25">
      <c r="A206" s="8">
        <v>43017</v>
      </c>
      <c r="B206" s="107">
        <f>LN(P2_data!B203/P2_data!B202)</f>
        <v>-1.6524948937102094E-3</v>
      </c>
      <c r="C206" s="61">
        <v>4.0000000000000003E-5</v>
      </c>
      <c r="D206" s="107">
        <f t="shared" si="3"/>
        <v>-1.6924948937102095E-3</v>
      </c>
      <c r="E206" s="61">
        <v>-2.2000000000000001E-3</v>
      </c>
      <c r="F206" s="61">
        <v>-2.7000000000000001E-3</v>
      </c>
      <c r="G206" s="61">
        <v>-4.0000000000000002E-4</v>
      </c>
    </row>
    <row r="207" spans="1:7" x14ac:dyDescent="0.25">
      <c r="A207" s="8">
        <v>43018</v>
      </c>
      <c r="B207" s="107">
        <f>LN(P2_data!B204/P2_data!B203)</f>
        <v>2.6348325624879414E-3</v>
      </c>
      <c r="C207" s="61">
        <v>4.0000000000000003E-5</v>
      </c>
      <c r="D207" s="107">
        <f t="shared" si="3"/>
        <v>2.5948325624879412E-3</v>
      </c>
      <c r="E207" s="61">
        <v>2.3999999999999998E-3</v>
      </c>
      <c r="F207" s="61">
        <v>-1E-4</v>
      </c>
      <c r="G207" s="61">
        <v>4.1999999999999997E-3</v>
      </c>
    </row>
    <row r="208" spans="1:7" x14ac:dyDescent="0.25">
      <c r="A208" s="8">
        <v>43019</v>
      </c>
      <c r="B208" s="107">
        <f>LN(P2_data!B205/P2_data!B204)</f>
        <v>1.5697711440471711E-3</v>
      </c>
      <c r="C208" s="61">
        <v>4.0000000000000003E-5</v>
      </c>
      <c r="D208" s="107">
        <f t="shared" si="3"/>
        <v>1.529771144047171E-3</v>
      </c>
      <c r="E208" s="61">
        <v>1.6000000000000001E-3</v>
      </c>
      <c r="F208" s="61">
        <v>-2E-3</v>
      </c>
      <c r="G208" s="61">
        <v>-2.0999999999999999E-3</v>
      </c>
    </row>
    <row r="209" spans="1:7" x14ac:dyDescent="0.25">
      <c r="A209" s="8">
        <v>43020</v>
      </c>
      <c r="B209" s="107">
        <f>LN(P2_data!B206/P2_data!B205)</f>
        <v>-1.4912100937154987E-3</v>
      </c>
      <c r="C209" s="61">
        <v>4.0000000000000003E-5</v>
      </c>
      <c r="D209" s="107">
        <f t="shared" si="3"/>
        <v>-1.5312100937154988E-3</v>
      </c>
      <c r="E209" s="61">
        <v>-1.8E-3</v>
      </c>
      <c r="F209" s="61">
        <v>4.0000000000000002E-4</v>
      </c>
      <c r="G209" s="61">
        <v>-5.1000000000000004E-3</v>
      </c>
    </row>
    <row r="210" spans="1:7" x14ac:dyDescent="0.25">
      <c r="A210" s="8">
        <v>43021</v>
      </c>
      <c r="B210" s="107">
        <f>LN(P2_data!B207/P2_data!B206)</f>
        <v>1.2166566874269084E-3</v>
      </c>
      <c r="C210" s="61">
        <v>4.0000000000000003E-5</v>
      </c>
      <c r="D210" s="107">
        <f t="shared" si="3"/>
        <v>1.1766566874269082E-3</v>
      </c>
      <c r="E210" s="61">
        <v>4.0000000000000002E-4</v>
      </c>
      <c r="F210" s="61">
        <v>-2.3E-3</v>
      </c>
      <c r="G210" s="61">
        <v>1E-3</v>
      </c>
    </row>
    <row r="211" spans="1:7" x14ac:dyDescent="0.25">
      <c r="A211" s="8">
        <v>43024</v>
      </c>
      <c r="B211" s="107">
        <f>LN(P2_data!B208/P2_data!B207)</f>
        <v>1.3326907219531161E-3</v>
      </c>
      <c r="C211" s="61">
        <v>4.0000000000000003E-5</v>
      </c>
      <c r="D211" s="107">
        <f t="shared" si="3"/>
        <v>1.292690721953116E-3</v>
      </c>
      <c r="E211" s="61">
        <v>1.7000000000000001E-3</v>
      </c>
      <c r="F211" s="61">
        <v>-2.8000000000000004E-3</v>
      </c>
      <c r="G211" s="61">
        <v>3.5999999999999999E-3</v>
      </c>
    </row>
    <row r="212" spans="1:7" x14ac:dyDescent="0.25">
      <c r="A212" s="8">
        <v>43025</v>
      </c>
      <c r="B212" s="107">
        <f>LN(P2_data!B209/P2_data!B208)</f>
        <v>7.0486337836700994E-4</v>
      </c>
      <c r="C212" s="61">
        <v>4.0000000000000003E-5</v>
      </c>
      <c r="D212" s="107">
        <f t="shared" si="3"/>
        <v>6.6486337836700994E-4</v>
      </c>
      <c r="E212" s="61">
        <v>1E-4</v>
      </c>
      <c r="F212" s="61">
        <v>-3.4999999999999996E-3</v>
      </c>
      <c r="G212" s="61">
        <v>-3.2000000000000002E-3</v>
      </c>
    </row>
    <row r="213" spans="1:7" x14ac:dyDescent="0.25">
      <c r="A213" s="8">
        <v>43026</v>
      </c>
      <c r="B213" s="107">
        <f>LN(P2_data!B210/P2_data!B209)</f>
        <v>9.781099745812729E-4</v>
      </c>
      <c r="C213" s="61">
        <v>4.0000000000000003E-5</v>
      </c>
      <c r="D213" s="107">
        <f t="shared" si="3"/>
        <v>9.381099745812729E-4</v>
      </c>
      <c r="E213" s="61">
        <v>1.4000000000000002E-3</v>
      </c>
      <c r="F213" s="61">
        <v>3.0000000000000001E-3</v>
      </c>
      <c r="G213" s="61">
        <v>2.0999999999999999E-3</v>
      </c>
    </row>
    <row r="214" spans="1:7" x14ac:dyDescent="0.25">
      <c r="A214" s="8">
        <v>43027</v>
      </c>
      <c r="B214" s="107">
        <f>LN(P2_data!B211/P2_data!B210)</f>
        <v>2.7366816389838892E-4</v>
      </c>
      <c r="C214" s="61">
        <v>4.0000000000000003E-5</v>
      </c>
      <c r="D214" s="107">
        <f t="shared" si="3"/>
        <v>2.3366816389838892E-4</v>
      </c>
      <c r="E214" s="61">
        <v>2.0000000000000001E-4</v>
      </c>
      <c r="F214" s="61">
        <v>-3.9000000000000003E-3</v>
      </c>
      <c r="G214" s="61">
        <v>1.7000000000000001E-3</v>
      </c>
    </row>
    <row r="215" spans="1:7" x14ac:dyDescent="0.25">
      <c r="A215" s="8">
        <v>43028</v>
      </c>
      <c r="B215" s="107">
        <f>LN(P2_data!B212/P2_data!B211)</f>
        <v>5.1471825731478757E-3</v>
      </c>
      <c r="C215" s="61">
        <v>4.0000000000000003E-5</v>
      </c>
      <c r="D215" s="107">
        <f t="shared" si="3"/>
        <v>5.1071825731478756E-3</v>
      </c>
      <c r="E215" s="61">
        <v>5.6999999999999993E-3</v>
      </c>
      <c r="F215" s="61">
        <v>-7.000000000000001E-4</v>
      </c>
      <c r="G215" s="61">
        <v>2.8000000000000004E-3</v>
      </c>
    </row>
    <row r="216" spans="1:7" x14ac:dyDescent="0.25">
      <c r="A216" s="8">
        <v>43031</v>
      </c>
      <c r="B216" s="107">
        <f>LN(P2_data!B213/P2_data!B212)</f>
        <v>-3.8969694243603343E-3</v>
      </c>
      <c r="C216" s="61">
        <v>4.0000000000000003E-5</v>
      </c>
      <c r="D216" s="107">
        <f t="shared" si="3"/>
        <v>-3.9369694243603344E-3</v>
      </c>
      <c r="E216" s="61">
        <v>-4.5000000000000005E-3</v>
      </c>
      <c r="F216" s="61">
        <v>-4.1999999999999997E-3</v>
      </c>
      <c r="G216" s="61">
        <v>1.1999999999999999E-3</v>
      </c>
    </row>
    <row r="217" spans="1:7" x14ac:dyDescent="0.25">
      <c r="A217" s="8">
        <v>43032</v>
      </c>
      <c r="B217" s="107">
        <f>LN(P2_data!B214/P2_data!B213)</f>
        <v>1.7555664677129041E-3</v>
      </c>
      <c r="C217" s="61">
        <v>4.0000000000000003E-5</v>
      </c>
      <c r="D217" s="107">
        <f t="shared" si="3"/>
        <v>1.715566467712904E-3</v>
      </c>
      <c r="E217" s="61">
        <v>2E-3</v>
      </c>
      <c r="F217" s="61">
        <v>-1.8E-3</v>
      </c>
      <c r="G217" s="61">
        <v>4.6999999999999993E-3</v>
      </c>
    </row>
    <row r="218" spans="1:7" x14ac:dyDescent="0.25">
      <c r="A218" s="8">
        <v>43033</v>
      </c>
      <c r="B218" s="107">
        <f>LN(P2_data!B215/P2_data!B214)</f>
        <v>-4.9624211333473148E-3</v>
      </c>
      <c r="C218" s="61">
        <v>4.0000000000000003E-5</v>
      </c>
      <c r="D218" s="107">
        <f t="shared" si="3"/>
        <v>-5.0024211333473149E-3</v>
      </c>
      <c r="E218" s="61">
        <v>-5.1000000000000004E-3</v>
      </c>
      <c r="F218" s="61">
        <v>-1E-4</v>
      </c>
      <c r="G218" s="61">
        <v>1.1000000000000001E-3</v>
      </c>
    </row>
    <row r="219" spans="1:7" x14ac:dyDescent="0.25">
      <c r="A219" s="8">
        <v>43034</v>
      </c>
      <c r="B219" s="107">
        <f>LN(P2_data!B216/P2_data!B215)</f>
        <v>1.2918206871784985E-3</v>
      </c>
      <c r="C219" s="61">
        <v>4.0000000000000003E-5</v>
      </c>
      <c r="D219" s="107">
        <f t="shared" si="3"/>
        <v>1.2518206871784984E-3</v>
      </c>
      <c r="E219" s="61">
        <v>2E-3</v>
      </c>
      <c r="F219" s="61">
        <v>4.0000000000000002E-4</v>
      </c>
      <c r="G219" s="61">
        <v>2.2000000000000001E-3</v>
      </c>
    </row>
    <row r="220" spans="1:7" x14ac:dyDescent="0.25">
      <c r="A220" s="8">
        <v>43035</v>
      </c>
      <c r="B220" s="107">
        <f>LN(P2_data!B217/P2_data!B216)</f>
        <v>8.1429396509694538E-3</v>
      </c>
      <c r="C220" s="61">
        <v>4.0000000000000003E-5</v>
      </c>
      <c r="D220" s="107">
        <f t="shared" si="3"/>
        <v>8.1029396509694537E-3</v>
      </c>
      <c r="E220" s="61">
        <v>8.199999999999999E-3</v>
      </c>
      <c r="F220" s="61">
        <v>-2.0000000000000001E-4</v>
      </c>
      <c r="G220" s="61">
        <v>-0.01</v>
      </c>
    </row>
    <row r="221" spans="1:7" x14ac:dyDescent="0.25">
      <c r="A221" s="8">
        <v>43038</v>
      </c>
      <c r="B221" s="107">
        <f>LN(P2_data!B218/P2_data!B217)</f>
        <v>-3.7320379855851908E-3</v>
      </c>
      <c r="C221" s="61">
        <v>4.0000000000000003E-5</v>
      </c>
      <c r="D221" s="107">
        <f t="shared" si="3"/>
        <v>-3.7720379855851909E-3</v>
      </c>
      <c r="E221" s="61">
        <v>-4.5999999999999999E-3</v>
      </c>
      <c r="F221" s="61">
        <v>-7.8000000000000005E-3</v>
      </c>
      <c r="G221" s="61">
        <v>-5.0000000000000001E-4</v>
      </c>
    </row>
    <row r="222" spans="1:7" x14ac:dyDescent="0.25">
      <c r="A222" s="8">
        <v>43039</v>
      </c>
      <c r="B222" s="107">
        <f>LN(P2_data!B219/P2_data!B218)</f>
        <v>1.5567000795721343E-3</v>
      </c>
      <c r="C222" s="61">
        <v>4.0000000000000003E-5</v>
      </c>
      <c r="D222" s="107">
        <f t="shared" si="3"/>
        <v>1.5167000795721342E-3</v>
      </c>
      <c r="E222" s="61">
        <v>2.3E-3</v>
      </c>
      <c r="F222" s="61">
        <v>8.1000000000000013E-3</v>
      </c>
      <c r="G222" s="61">
        <v>-2.2000000000000001E-3</v>
      </c>
    </row>
    <row r="223" spans="1:7" x14ac:dyDescent="0.25">
      <c r="A223" s="8">
        <v>43040</v>
      </c>
      <c r="B223" s="107">
        <f>LN(P2_data!B220/P2_data!B219)</f>
        <v>1.3212966735381081E-3</v>
      </c>
      <c r="C223" s="61">
        <v>4.0000000000000003E-5</v>
      </c>
      <c r="D223" s="107">
        <f t="shared" si="3"/>
        <v>1.281296673538108E-3</v>
      </c>
      <c r="E223" s="61">
        <v>5.0000000000000001E-4</v>
      </c>
      <c r="F223" s="61">
        <v>-8.1000000000000013E-3</v>
      </c>
      <c r="G223" s="61">
        <v>1.4000000000000002E-3</v>
      </c>
    </row>
    <row r="224" spans="1:7" x14ac:dyDescent="0.25">
      <c r="A224" s="8">
        <v>43041</v>
      </c>
      <c r="B224" s="107">
        <f>LN(P2_data!B221/P2_data!B220)</f>
        <v>3.8831251058021318E-4</v>
      </c>
      <c r="C224" s="61">
        <v>4.0000000000000003E-5</v>
      </c>
      <c r="D224" s="107">
        <f t="shared" si="3"/>
        <v>3.4831251058021318E-4</v>
      </c>
      <c r="E224" s="61">
        <v>5.9999999999999995E-4</v>
      </c>
      <c r="F224" s="61">
        <v>-2.9999999999999997E-4</v>
      </c>
      <c r="G224" s="61">
        <v>5.0000000000000001E-3</v>
      </c>
    </row>
    <row r="225" spans="1:7" x14ac:dyDescent="0.25">
      <c r="A225" s="8">
        <v>43042</v>
      </c>
      <c r="B225" s="107">
        <f>LN(P2_data!B222/P2_data!B221)</f>
        <v>3.3331400003336277E-3</v>
      </c>
      <c r="C225" s="61">
        <v>4.0000000000000003E-5</v>
      </c>
      <c r="D225" s="107">
        <f t="shared" si="3"/>
        <v>3.2931400003336276E-3</v>
      </c>
      <c r="E225" s="61">
        <v>3.0999999999999999E-3</v>
      </c>
      <c r="F225" s="61">
        <v>-4.0999999999999995E-3</v>
      </c>
      <c r="G225" s="61">
        <v>-6.6E-3</v>
      </c>
    </row>
    <row r="226" spans="1:7" x14ac:dyDescent="0.25">
      <c r="A226" s="8">
        <v>43045</v>
      </c>
      <c r="B226" s="107">
        <f>LN(P2_data!B223/P2_data!B222)</f>
        <v>1.5464684546660638E-3</v>
      </c>
      <c r="C226" s="61">
        <v>4.0000000000000003E-5</v>
      </c>
      <c r="D226" s="107">
        <f t="shared" si="3"/>
        <v>1.5064684546660637E-3</v>
      </c>
      <c r="E226" s="61">
        <v>5.9999999999999995E-4</v>
      </c>
      <c r="F226" s="61">
        <v>2E-3</v>
      </c>
      <c r="G226" s="61">
        <v>1.9E-3</v>
      </c>
    </row>
    <row r="227" spans="1:7" x14ac:dyDescent="0.25">
      <c r="A227" s="8">
        <v>43046</v>
      </c>
      <c r="B227" s="107">
        <f>LN(P2_data!B224/P2_data!B223)</f>
        <v>-6.9559824025898769E-4</v>
      </c>
      <c r="C227" s="61">
        <v>4.0000000000000003E-5</v>
      </c>
      <c r="D227" s="107">
        <f t="shared" si="3"/>
        <v>-7.3559824025898769E-4</v>
      </c>
      <c r="E227" s="61">
        <v>-2E-3</v>
      </c>
      <c r="F227" s="61">
        <v>-1.3600000000000001E-2</v>
      </c>
      <c r="G227" s="61">
        <v>-3.9000000000000003E-3</v>
      </c>
    </row>
    <row r="228" spans="1:7" x14ac:dyDescent="0.25">
      <c r="A228" s="8">
        <v>43047</v>
      </c>
      <c r="B228" s="107">
        <f>LN(P2_data!B225/P2_data!B224)</f>
        <v>1.6994557827323549E-3</v>
      </c>
      <c r="C228" s="61">
        <v>4.0000000000000003E-5</v>
      </c>
      <c r="D228" s="107">
        <f t="shared" si="3"/>
        <v>1.6594557827323548E-3</v>
      </c>
      <c r="E228" s="61">
        <v>1.1999999999999999E-3</v>
      </c>
      <c r="F228" s="61">
        <v>5.9999999999999995E-4</v>
      </c>
      <c r="G228" s="61">
        <v>-6.1999999999999998E-3</v>
      </c>
    </row>
    <row r="229" spans="1:7" x14ac:dyDescent="0.25">
      <c r="A229" s="8">
        <v>43048</v>
      </c>
      <c r="B229" s="107">
        <f>LN(P2_data!B226/P2_data!B225)</f>
        <v>-3.6342910541119363E-3</v>
      </c>
      <c r="C229" s="61">
        <v>4.0000000000000003E-5</v>
      </c>
      <c r="D229" s="107">
        <f t="shared" si="3"/>
        <v>-3.6742910541119364E-3</v>
      </c>
      <c r="E229" s="61">
        <v>-4.0999999999999995E-3</v>
      </c>
      <c r="F229" s="61">
        <v>-2.0000000000000001E-4</v>
      </c>
      <c r="G229" s="61">
        <v>2.2000000000000001E-3</v>
      </c>
    </row>
    <row r="230" spans="1:7" x14ac:dyDescent="0.25">
      <c r="A230" s="8">
        <v>43049</v>
      </c>
      <c r="B230" s="107">
        <f>LN(P2_data!B227/P2_data!B226)</f>
        <v>-3.099872128222621E-4</v>
      </c>
      <c r="C230" s="61">
        <v>4.0000000000000003E-5</v>
      </c>
      <c r="D230" s="107">
        <f t="shared" si="3"/>
        <v>-3.499872128222621E-4</v>
      </c>
      <c r="E230" s="61">
        <v>1E-4</v>
      </c>
      <c r="F230" s="61">
        <v>5.0000000000000001E-4</v>
      </c>
      <c r="G230" s="61">
        <v>-3.8E-3</v>
      </c>
    </row>
    <row r="231" spans="1:7" x14ac:dyDescent="0.25">
      <c r="A231" s="8">
        <v>43052</v>
      </c>
      <c r="B231" s="107">
        <f>LN(P2_data!B228/P2_data!B227)</f>
        <v>9.2944125005563574E-4</v>
      </c>
      <c r="C231" s="61">
        <v>4.0000000000000003E-5</v>
      </c>
      <c r="D231" s="107">
        <f t="shared" si="3"/>
        <v>8.8944125005563574E-4</v>
      </c>
      <c r="E231" s="61">
        <v>8.9999999999999998E-4</v>
      </c>
      <c r="F231" s="61">
        <v>-2.8999999999999998E-3</v>
      </c>
      <c r="G231" s="61">
        <v>2.0000000000000001E-4</v>
      </c>
    </row>
    <row r="232" spans="1:7" x14ac:dyDescent="0.25">
      <c r="A232" s="8">
        <v>43053</v>
      </c>
      <c r="B232" s="107">
        <f>LN(P2_data!B229/P2_data!B228)</f>
        <v>-2.32521905455406E-3</v>
      </c>
      <c r="C232" s="61">
        <v>4.0000000000000003E-5</v>
      </c>
      <c r="D232" s="107">
        <f t="shared" si="3"/>
        <v>-2.3652190545540601E-3</v>
      </c>
      <c r="E232" s="61">
        <v>-2.2000000000000001E-3</v>
      </c>
      <c r="F232" s="61">
        <v>-1.2999999999999999E-3</v>
      </c>
      <c r="G232" s="61">
        <v>0</v>
      </c>
    </row>
    <row r="233" spans="1:7" x14ac:dyDescent="0.25">
      <c r="A233" s="8">
        <v>43054</v>
      </c>
      <c r="B233" s="107">
        <f>LN(P2_data!B230/P2_data!B229)</f>
        <v>-5.0178410802464209E-3</v>
      </c>
      <c r="C233" s="61">
        <v>4.0000000000000003E-5</v>
      </c>
      <c r="D233" s="107">
        <f t="shared" si="3"/>
        <v>-5.057841080246421E-3</v>
      </c>
      <c r="E233" s="61">
        <v>-5.1999999999999998E-3</v>
      </c>
      <c r="F233" s="61">
        <v>-5.0000000000000001E-4</v>
      </c>
      <c r="G233" s="61">
        <v>2.3999999999999998E-3</v>
      </c>
    </row>
    <row r="234" spans="1:7" x14ac:dyDescent="0.25">
      <c r="A234" s="8">
        <v>43055</v>
      </c>
      <c r="B234" s="107">
        <f>LN(P2_data!B231/P2_data!B230)</f>
        <v>8.4650566161688055E-3</v>
      </c>
      <c r="C234" s="61">
        <v>4.0000000000000003E-5</v>
      </c>
      <c r="D234" s="107">
        <f t="shared" si="3"/>
        <v>8.4250566161688054E-3</v>
      </c>
      <c r="E234" s="61">
        <v>1.01E-2</v>
      </c>
      <c r="F234" s="61">
        <v>8.5000000000000006E-3</v>
      </c>
      <c r="G234" s="61">
        <v>-5.1999999999999998E-3</v>
      </c>
    </row>
    <row r="235" spans="1:7" x14ac:dyDescent="0.25">
      <c r="A235" s="8">
        <v>43056</v>
      </c>
      <c r="B235" s="107">
        <f>LN(P2_data!B232/P2_data!B231)</f>
        <v>-2.9430397227313007E-3</v>
      </c>
      <c r="C235" s="61">
        <v>4.0000000000000003E-5</v>
      </c>
      <c r="D235" s="107">
        <f t="shared" si="3"/>
        <v>-2.9830397227313009E-3</v>
      </c>
      <c r="E235" s="61">
        <v>-1.4000000000000002E-3</v>
      </c>
      <c r="F235" s="61">
        <v>7.4999999999999997E-3</v>
      </c>
      <c r="G235" s="61">
        <v>2.8999999999999998E-3</v>
      </c>
    </row>
    <row r="236" spans="1:7" x14ac:dyDescent="0.25">
      <c r="A236" s="8">
        <v>43059</v>
      </c>
      <c r="B236" s="107">
        <f>LN(P2_data!B233/P2_data!B232)</f>
        <v>1.7049098325970828E-3</v>
      </c>
      <c r="C236" s="61">
        <v>4.0000000000000003E-5</v>
      </c>
      <c r="D236" s="107">
        <f t="shared" si="3"/>
        <v>1.6649098325970826E-3</v>
      </c>
      <c r="E236" s="61">
        <v>2.0999999999999999E-3</v>
      </c>
      <c r="F236" s="61">
        <v>5.6999999999999993E-3</v>
      </c>
      <c r="G236" s="61">
        <v>1E-4</v>
      </c>
    </row>
    <row r="237" spans="1:7" x14ac:dyDescent="0.25">
      <c r="A237" s="8">
        <v>43060</v>
      </c>
      <c r="B237" s="107">
        <f>LN(P2_data!B234/P2_data!B233)</f>
        <v>6.5214766301974394E-3</v>
      </c>
      <c r="C237" s="61">
        <v>4.0000000000000003E-5</v>
      </c>
      <c r="D237" s="107">
        <f t="shared" si="3"/>
        <v>6.4814766301974393E-3</v>
      </c>
      <c r="E237" s="61">
        <v>6.7000000000000002E-3</v>
      </c>
      <c r="F237" s="61">
        <v>4.0999999999999995E-3</v>
      </c>
      <c r="G237" s="61">
        <v>-3.5999999999999999E-3</v>
      </c>
    </row>
    <row r="238" spans="1:7" x14ac:dyDescent="0.25">
      <c r="A238" s="8">
        <v>43061</v>
      </c>
      <c r="B238" s="107">
        <f>LN(P2_data!B235/P2_data!B234)</f>
        <v>-8.8496398271955233E-4</v>
      </c>
      <c r="C238" s="61">
        <v>4.0000000000000003E-5</v>
      </c>
      <c r="D238" s="107">
        <f t="shared" si="3"/>
        <v>-9.2496398271955233E-4</v>
      </c>
      <c r="E238" s="61">
        <v>-5.0000000000000001E-4</v>
      </c>
      <c r="F238" s="61">
        <v>1E-3</v>
      </c>
      <c r="G238" s="61">
        <v>-4.0000000000000002E-4</v>
      </c>
    </row>
    <row r="239" spans="1:7" x14ac:dyDescent="0.25">
      <c r="A239" s="8">
        <v>43063</v>
      </c>
      <c r="B239" s="107">
        <f>LN(P2_data!B236/P2_data!B235)</f>
        <v>2.3070647999843394E-3</v>
      </c>
      <c r="C239" s="61">
        <v>4.0000000000000003E-5</v>
      </c>
      <c r="D239" s="107">
        <f t="shared" si="3"/>
        <v>2.2670647999843392E-3</v>
      </c>
      <c r="E239" s="61">
        <v>2.0999999999999999E-3</v>
      </c>
      <c r="F239" s="61">
        <v>2.0000000000000001E-4</v>
      </c>
      <c r="G239" s="61">
        <v>-4.4000000000000003E-3</v>
      </c>
    </row>
    <row r="240" spans="1:7" x14ac:dyDescent="0.25">
      <c r="A240" s="8">
        <v>43066</v>
      </c>
      <c r="B240" s="107">
        <f>LN(P2_data!B237/P2_data!B236)</f>
        <v>-4.9933346279893136E-4</v>
      </c>
      <c r="C240" s="61">
        <v>4.0000000000000003E-5</v>
      </c>
      <c r="D240" s="107">
        <f t="shared" si="3"/>
        <v>-5.3933346279893136E-4</v>
      </c>
      <c r="E240" s="61">
        <v>-5.9999999999999995E-4</v>
      </c>
      <c r="F240" s="61">
        <v>-3.5999999999999999E-3</v>
      </c>
      <c r="G240" s="61">
        <v>2.9999999999999997E-4</v>
      </c>
    </row>
    <row r="241" spans="1:7" x14ac:dyDescent="0.25">
      <c r="A241" s="8">
        <v>43067</v>
      </c>
      <c r="B241" s="107">
        <f>LN(P2_data!B238/P2_data!B237)</f>
        <v>1.0093696745333967E-2</v>
      </c>
      <c r="C241" s="61">
        <v>4.0000000000000003E-5</v>
      </c>
      <c r="D241" s="107">
        <f t="shared" si="3"/>
        <v>1.0053696745333967E-2</v>
      </c>
      <c r="E241" s="61">
        <v>1.06E-2</v>
      </c>
      <c r="F241" s="61">
        <v>3.8E-3</v>
      </c>
      <c r="G241" s="61">
        <v>8.3999999999999995E-3</v>
      </c>
    </row>
    <row r="242" spans="1:7" x14ac:dyDescent="0.25">
      <c r="A242" s="8">
        <v>43068</v>
      </c>
      <c r="B242" s="107">
        <f>LN(P2_data!B239/P2_data!B238)</f>
        <v>-6.0886643024894932E-4</v>
      </c>
      <c r="C242" s="61">
        <v>4.0000000000000003E-5</v>
      </c>
      <c r="D242" s="107">
        <f t="shared" si="3"/>
        <v>-6.4886643024894932E-4</v>
      </c>
      <c r="E242" s="61">
        <v>2.0000000000000001E-4</v>
      </c>
      <c r="F242" s="61">
        <v>4.0000000000000002E-4</v>
      </c>
      <c r="G242" s="61">
        <v>1.4499999999999999E-2</v>
      </c>
    </row>
    <row r="243" spans="1:7" x14ac:dyDescent="0.25">
      <c r="A243" s="8">
        <v>43069</v>
      </c>
      <c r="B243" s="107">
        <f>LN(P2_data!B240/P2_data!B239)</f>
        <v>8.7168709137894207E-3</v>
      </c>
      <c r="C243" s="61">
        <v>4.0000000000000003E-5</v>
      </c>
      <c r="D243" s="107">
        <f t="shared" si="3"/>
        <v>8.6768709137894206E-3</v>
      </c>
      <c r="E243" s="61">
        <v>8.199999999999999E-3</v>
      </c>
      <c r="F243" s="61">
        <v>-5.6000000000000008E-3</v>
      </c>
      <c r="G243" s="61">
        <v>-5.0000000000000001E-3</v>
      </c>
    </row>
    <row r="244" spans="1:7" x14ac:dyDescent="0.25">
      <c r="A244" s="8">
        <v>43070</v>
      </c>
      <c r="B244" s="107">
        <f>LN(P2_data!B241/P2_data!B240)</f>
        <v>-2.0776217606593744E-3</v>
      </c>
      <c r="C244" s="61">
        <v>4.0000000000000003E-5</v>
      </c>
      <c r="D244" s="107">
        <f t="shared" si="3"/>
        <v>-2.1176217606593746E-3</v>
      </c>
      <c r="E244" s="61">
        <v>-2.2000000000000001E-3</v>
      </c>
      <c r="F244" s="61">
        <v>-3.7000000000000002E-3</v>
      </c>
      <c r="G244" s="61">
        <v>3.5999999999999999E-3</v>
      </c>
    </row>
    <row r="245" spans="1:7" x14ac:dyDescent="0.25">
      <c r="A245" s="8">
        <v>43073</v>
      </c>
      <c r="B245" s="107">
        <f>LN(P2_data!B242/P2_data!B241)</f>
        <v>-1.2106546933410339E-3</v>
      </c>
      <c r="C245" s="61">
        <v>4.0000000000000003E-5</v>
      </c>
      <c r="D245" s="107">
        <f t="shared" si="3"/>
        <v>-1.250654693341034E-3</v>
      </c>
      <c r="E245" s="61">
        <v>-1E-3</v>
      </c>
      <c r="F245" s="61">
        <v>-3.4999999999999996E-3</v>
      </c>
      <c r="G245" s="61">
        <v>1.2199999999999999E-2</v>
      </c>
    </row>
    <row r="246" spans="1:7" x14ac:dyDescent="0.25">
      <c r="A246" s="8">
        <v>43074</v>
      </c>
      <c r="B246" s="107">
        <f>LN(P2_data!B243/P2_data!B242)</f>
        <v>-3.6031099962486103E-3</v>
      </c>
      <c r="C246" s="61">
        <v>4.0000000000000003E-5</v>
      </c>
      <c r="D246" s="107">
        <f t="shared" si="3"/>
        <v>-3.6431099962486104E-3</v>
      </c>
      <c r="E246" s="61">
        <v>-4.3E-3</v>
      </c>
      <c r="F246" s="61">
        <v>-4.4000000000000003E-3</v>
      </c>
      <c r="G246" s="61">
        <v>-2.3999999999999998E-3</v>
      </c>
    </row>
    <row r="247" spans="1:7" x14ac:dyDescent="0.25">
      <c r="A247" s="8">
        <v>43075</v>
      </c>
      <c r="B247" s="107">
        <f>LN(P2_data!B244/P2_data!B243)</f>
        <v>1.8991319229492371E-4</v>
      </c>
      <c r="C247" s="61">
        <v>4.0000000000000003E-5</v>
      </c>
      <c r="D247" s="107">
        <f t="shared" si="3"/>
        <v>1.4991319229492372E-4</v>
      </c>
      <c r="E247" s="61">
        <v>-8.9999999999999998E-4</v>
      </c>
      <c r="F247" s="61">
        <v>-4.5000000000000005E-3</v>
      </c>
      <c r="G247" s="61">
        <v>-5.1000000000000004E-3</v>
      </c>
    </row>
    <row r="248" spans="1:7" x14ac:dyDescent="0.25">
      <c r="A248" s="8">
        <v>43076</v>
      </c>
      <c r="B248" s="107">
        <f>LN(P2_data!B245/P2_data!B244)</f>
        <v>3.148120423369879E-3</v>
      </c>
      <c r="C248" s="61">
        <v>4.0000000000000003E-5</v>
      </c>
      <c r="D248" s="107">
        <f t="shared" si="3"/>
        <v>3.1081204233698789E-3</v>
      </c>
      <c r="E248" s="61">
        <v>4.1999999999999997E-3</v>
      </c>
      <c r="F248" s="61">
        <v>2.5000000000000001E-3</v>
      </c>
      <c r="G248" s="61">
        <v>-1.7000000000000001E-3</v>
      </c>
    </row>
    <row r="249" spans="1:7" x14ac:dyDescent="0.25">
      <c r="A249" s="8">
        <v>43077</v>
      </c>
      <c r="B249" s="107">
        <f>LN(P2_data!B246/P2_data!B245)</f>
        <v>5.4382963963454534E-3</v>
      </c>
      <c r="C249" s="61">
        <v>4.0000000000000003E-5</v>
      </c>
      <c r="D249" s="107">
        <f t="shared" si="3"/>
        <v>5.3982963963454533E-3</v>
      </c>
      <c r="E249" s="61">
        <v>5.1000000000000004E-3</v>
      </c>
      <c r="F249" s="61">
        <v>-4.4000000000000003E-3</v>
      </c>
      <c r="G249" s="61">
        <v>-1.4000000000000002E-3</v>
      </c>
    </row>
    <row r="250" spans="1:7" x14ac:dyDescent="0.25">
      <c r="A250" s="8">
        <v>43080</v>
      </c>
      <c r="B250" s="107">
        <f>LN(P2_data!B247/P2_data!B246)</f>
        <v>3.00849381880793E-3</v>
      </c>
      <c r="C250" s="61">
        <v>4.0000000000000003E-5</v>
      </c>
      <c r="D250" s="107">
        <f t="shared" si="3"/>
        <v>2.9684938188079299E-3</v>
      </c>
      <c r="E250" s="61">
        <v>2.5999999999999999E-3</v>
      </c>
      <c r="F250" s="61">
        <v>-4.0999999999999995E-3</v>
      </c>
      <c r="G250" s="61">
        <v>-1.5E-3</v>
      </c>
    </row>
    <row r="251" spans="1:7" x14ac:dyDescent="0.25">
      <c r="A251" s="8">
        <v>43081</v>
      </c>
      <c r="B251" s="107">
        <f>LN(P2_data!B248/P2_data!B247)</f>
        <v>1.7633087261978838E-3</v>
      </c>
      <c r="C251" s="61">
        <v>4.0000000000000003E-5</v>
      </c>
      <c r="D251" s="107">
        <f t="shared" si="3"/>
        <v>1.7233087261978837E-3</v>
      </c>
      <c r="E251" s="61">
        <v>7.000000000000001E-4</v>
      </c>
      <c r="F251" s="61">
        <v>-5.1999999999999998E-3</v>
      </c>
      <c r="G251" s="61">
        <v>5.1999999999999998E-3</v>
      </c>
    </row>
    <row r="252" spans="1:7" x14ac:dyDescent="0.25">
      <c r="A252" s="8">
        <v>43082</v>
      </c>
      <c r="B252" s="107">
        <f>LN(P2_data!B249/P2_data!B248)</f>
        <v>-1.1245478262822035E-4</v>
      </c>
      <c r="C252" s="61">
        <v>4.0000000000000003E-5</v>
      </c>
      <c r="D252" s="107">
        <f t="shared" si="3"/>
        <v>-1.5245478262822034E-4</v>
      </c>
      <c r="E252" s="61">
        <v>2.0000000000000001E-4</v>
      </c>
      <c r="F252" s="61">
        <v>7.1999999999999998E-3</v>
      </c>
      <c r="G252" s="61">
        <v>-8.8000000000000005E-3</v>
      </c>
    </row>
    <row r="253" spans="1:7" x14ac:dyDescent="0.25">
      <c r="A253" s="8">
        <v>43083</v>
      </c>
      <c r="B253" s="107">
        <f>LN(P2_data!B250/P2_data!B249)</f>
        <v>-4.0945794206659432E-3</v>
      </c>
      <c r="C253" s="61">
        <v>4.0000000000000003E-5</v>
      </c>
      <c r="D253" s="107">
        <f t="shared" si="3"/>
        <v>-4.1345794206659433E-3</v>
      </c>
      <c r="E253" s="61">
        <v>-4.6999999999999993E-3</v>
      </c>
      <c r="F253" s="61">
        <v>-6.8999999999999999E-3</v>
      </c>
      <c r="G253" s="61">
        <v>-2.2000000000000001E-3</v>
      </c>
    </row>
    <row r="254" spans="1:7" x14ac:dyDescent="0.25">
      <c r="A254" s="8">
        <v>43084</v>
      </c>
      <c r="B254" s="107">
        <f>LN(P2_data!B251/P2_data!B250)</f>
        <v>3.1944931149164336E-3</v>
      </c>
      <c r="C254" s="61">
        <v>4.0000000000000003E-5</v>
      </c>
      <c r="D254" s="107">
        <f t="shared" si="3"/>
        <v>3.1544931149164335E-3</v>
      </c>
      <c r="E254" s="61">
        <v>9.1999999999999998E-3</v>
      </c>
      <c r="F254" s="61">
        <v>6.8000000000000005E-3</v>
      </c>
      <c r="G254" s="61">
        <v>2.9999999999999997E-4</v>
      </c>
    </row>
    <row r="255" spans="1:7" x14ac:dyDescent="0.25">
      <c r="A255" s="8">
        <v>43087</v>
      </c>
      <c r="B255" s="107">
        <f>LN(P2_data!B252/P2_data!B251)</f>
        <v>6.3212117141933167E-3</v>
      </c>
      <c r="C255" s="61">
        <v>4.0000000000000003E-5</v>
      </c>
      <c r="D255" s="107">
        <f t="shared" si="3"/>
        <v>6.2812117141933166E-3</v>
      </c>
      <c r="E255" s="61">
        <v>6.7000000000000002E-3</v>
      </c>
      <c r="F255" s="61">
        <v>7.4999999999999997E-3</v>
      </c>
      <c r="G255" s="61">
        <v>2.5999999999999999E-3</v>
      </c>
    </row>
    <row r="256" spans="1:7" x14ac:dyDescent="0.25">
      <c r="A256" s="8">
        <v>43088</v>
      </c>
      <c r="B256" s="107">
        <f>LN(P2_data!B253/P2_data!B252)</f>
        <v>-3.8478070221211911E-3</v>
      </c>
      <c r="C256" s="61">
        <v>4.0000000000000003E-5</v>
      </c>
      <c r="D256" s="107">
        <f t="shared" si="3"/>
        <v>-3.8878070221211912E-3</v>
      </c>
      <c r="E256" s="61">
        <v>-3.0000000000000001E-3</v>
      </c>
      <c r="F256" s="61">
        <v>-3.5999999999999999E-3</v>
      </c>
      <c r="G256" s="61">
        <v>-2.5999999999999999E-3</v>
      </c>
    </row>
    <row r="257" spans="1:7" x14ac:dyDescent="0.25">
      <c r="A257" s="8">
        <v>43089</v>
      </c>
      <c r="B257" s="107">
        <f>LN(P2_data!B254/P2_data!B253)</f>
        <v>-5.2420067413312405E-4</v>
      </c>
      <c r="C257" s="61">
        <v>4.0000000000000003E-5</v>
      </c>
      <c r="D257" s="107">
        <f t="shared" si="3"/>
        <v>-5.6420067413312405E-4</v>
      </c>
      <c r="E257" s="61">
        <v>1E-4</v>
      </c>
      <c r="F257" s="61">
        <v>3.5999999999999999E-3</v>
      </c>
      <c r="G257" s="61">
        <v>5.0000000000000001E-4</v>
      </c>
    </row>
    <row r="258" spans="1:7" x14ac:dyDescent="0.25">
      <c r="A258" s="107"/>
      <c r="D258" s="107"/>
    </row>
    <row r="259" spans="1:7" x14ac:dyDescent="0.25">
      <c r="A259" s="107"/>
    </row>
    <row r="260" spans="1:7" x14ac:dyDescent="0.25">
      <c r="A260" s="107"/>
    </row>
    <row r="261" spans="1:7" x14ac:dyDescent="0.25">
      <c r="A261" s="107"/>
    </row>
    <row r="262" spans="1:7" x14ac:dyDescent="0.25">
      <c r="A262" s="107"/>
    </row>
    <row r="263" spans="1:7" x14ac:dyDescent="0.25">
      <c r="A263" s="107"/>
    </row>
    <row r="264" spans="1:7" x14ac:dyDescent="0.25">
      <c r="A264" s="107"/>
    </row>
    <row r="265" spans="1:7" x14ac:dyDescent="0.25">
      <c r="A265" s="107"/>
    </row>
    <row r="266" spans="1:7" x14ac:dyDescent="0.25">
      <c r="A266" s="107"/>
    </row>
    <row r="267" spans="1:7" x14ac:dyDescent="0.25">
      <c r="A267" s="107"/>
    </row>
    <row r="268" spans="1:7" x14ac:dyDescent="0.25">
      <c r="A268" s="107"/>
    </row>
    <row r="269" spans="1:7" x14ac:dyDescent="0.25">
      <c r="A269" s="107"/>
    </row>
    <row r="270" spans="1:7" x14ac:dyDescent="0.25">
      <c r="A270" s="107"/>
    </row>
    <row r="271" spans="1:7" x14ac:dyDescent="0.25">
      <c r="A271" s="107"/>
    </row>
    <row r="272" spans="1:7" x14ac:dyDescent="0.25">
      <c r="A272" s="107"/>
    </row>
    <row r="273" spans="1:1" x14ac:dyDescent="0.25">
      <c r="A273" s="107"/>
    </row>
    <row r="274" spans="1:1" x14ac:dyDescent="0.25">
      <c r="A274" s="107"/>
    </row>
    <row r="275" spans="1:1" x14ac:dyDescent="0.25">
      <c r="A275" s="107"/>
    </row>
    <row r="276" spans="1:1" x14ac:dyDescent="0.25">
      <c r="A276" s="107"/>
    </row>
    <row r="277" spans="1:1" x14ac:dyDescent="0.25">
      <c r="A277" s="107"/>
    </row>
    <row r="278" spans="1:1" x14ac:dyDescent="0.25">
      <c r="A278" s="107"/>
    </row>
    <row r="279" spans="1:1" x14ac:dyDescent="0.25">
      <c r="A279" s="107"/>
    </row>
    <row r="280" spans="1:1" x14ac:dyDescent="0.25">
      <c r="A280" s="107"/>
    </row>
    <row r="281" spans="1:1" x14ac:dyDescent="0.25">
      <c r="A281" s="107"/>
    </row>
    <row r="282" spans="1:1" x14ac:dyDescent="0.25">
      <c r="A282" s="107"/>
    </row>
    <row r="283" spans="1:1" x14ac:dyDescent="0.25">
      <c r="A283" s="107"/>
    </row>
    <row r="284" spans="1:1" x14ac:dyDescent="0.25">
      <c r="A284" s="107"/>
    </row>
    <row r="285" spans="1:1" x14ac:dyDescent="0.25">
      <c r="A285" s="107"/>
    </row>
    <row r="286" spans="1:1" x14ac:dyDescent="0.25">
      <c r="A286" s="107"/>
    </row>
    <row r="287" spans="1:1" x14ac:dyDescent="0.25">
      <c r="A287" s="107"/>
    </row>
    <row r="288" spans="1:1" x14ac:dyDescent="0.25">
      <c r="A288" s="107"/>
    </row>
    <row r="289" spans="1:1" x14ac:dyDescent="0.25">
      <c r="A289" s="107"/>
    </row>
    <row r="290" spans="1:1" x14ac:dyDescent="0.25">
      <c r="A290" s="107"/>
    </row>
    <row r="291" spans="1:1" x14ac:dyDescent="0.25">
      <c r="A291" s="107"/>
    </row>
    <row r="292" spans="1:1" x14ac:dyDescent="0.25">
      <c r="A292" s="107"/>
    </row>
    <row r="293" spans="1:1" x14ac:dyDescent="0.25">
      <c r="A293" s="107"/>
    </row>
    <row r="294" spans="1:1" x14ac:dyDescent="0.25">
      <c r="A294" s="107"/>
    </row>
    <row r="295" spans="1:1" x14ac:dyDescent="0.25">
      <c r="A295" s="107"/>
    </row>
    <row r="296" spans="1:1" x14ac:dyDescent="0.25">
      <c r="A296" s="107"/>
    </row>
    <row r="297" spans="1:1" x14ac:dyDescent="0.25">
      <c r="A297" s="107"/>
    </row>
    <row r="298" spans="1:1" x14ac:dyDescent="0.25">
      <c r="A298" s="107"/>
    </row>
    <row r="299" spans="1:1" x14ac:dyDescent="0.25">
      <c r="A299" s="107"/>
    </row>
    <row r="300" spans="1:1" x14ac:dyDescent="0.25">
      <c r="A300" s="107"/>
    </row>
    <row r="301" spans="1:1" x14ac:dyDescent="0.25">
      <c r="A301" s="107"/>
    </row>
    <row r="302" spans="1:1" x14ac:dyDescent="0.25">
      <c r="A302" s="107"/>
    </row>
    <row r="303" spans="1:1" x14ac:dyDescent="0.25">
      <c r="A303" s="107"/>
    </row>
    <row r="304" spans="1:1" x14ac:dyDescent="0.25">
      <c r="A304" s="107"/>
    </row>
    <row r="305" spans="1:1" x14ac:dyDescent="0.25">
      <c r="A305" s="107"/>
    </row>
    <row r="306" spans="1:1" x14ac:dyDescent="0.25">
      <c r="A306" s="107"/>
    </row>
    <row r="307" spans="1:1" x14ac:dyDescent="0.25">
      <c r="A307" s="107"/>
    </row>
    <row r="308" spans="1:1" x14ac:dyDescent="0.25">
      <c r="A308" s="107"/>
    </row>
    <row r="309" spans="1:1" x14ac:dyDescent="0.25">
      <c r="A309" s="107"/>
    </row>
    <row r="310" spans="1:1" x14ac:dyDescent="0.25">
      <c r="A310" s="107"/>
    </row>
    <row r="311" spans="1:1" x14ac:dyDescent="0.25">
      <c r="A311" s="107"/>
    </row>
    <row r="312" spans="1:1" x14ac:dyDescent="0.25">
      <c r="A312" s="107"/>
    </row>
    <row r="313" spans="1:1" x14ac:dyDescent="0.25">
      <c r="A313" s="107"/>
    </row>
    <row r="314" spans="1:1" x14ac:dyDescent="0.25">
      <c r="A314" s="107"/>
    </row>
    <row r="315" spans="1:1" x14ac:dyDescent="0.25">
      <c r="A315" s="107"/>
    </row>
    <row r="316" spans="1:1" x14ac:dyDescent="0.25">
      <c r="A316" s="107"/>
    </row>
    <row r="317" spans="1:1" x14ac:dyDescent="0.25">
      <c r="A317" s="107"/>
    </row>
    <row r="318" spans="1:1" x14ac:dyDescent="0.25">
      <c r="A318" s="107"/>
    </row>
    <row r="319" spans="1:1" x14ac:dyDescent="0.25">
      <c r="A319" s="107"/>
    </row>
    <row r="320" spans="1:1" x14ac:dyDescent="0.25">
      <c r="A320" s="107"/>
    </row>
    <row r="321" spans="1:1" x14ac:dyDescent="0.25">
      <c r="A321" s="107"/>
    </row>
    <row r="322" spans="1:1" x14ac:dyDescent="0.25">
      <c r="A322" s="107"/>
    </row>
    <row r="323" spans="1:1" x14ac:dyDescent="0.25">
      <c r="A323" s="107"/>
    </row>
    <row r="324" spans="1:1" x14ac:dyDescent="0.25">
      <c r="A324" s="107"/>
    </row>
    <row r="325" spans="1:1" x14ac:dyDescent="0.25">
      <c r="A325" s="107"/>
    </row>
    <row r="326" spans="1:1" x14ac:dyDescent="0.25">
      <c r="A326" s="107"/>
    </row>
    <row r="327" spans="1:1" x14ac:dyDescent="0.25">
      <c r="A327" s="107"/>
    </row>
    <row r="328" spans="1:1" x14ac:dyDescent="0.25">
      <c r="A328" s="107"/>
    </row>
    <row r="329" spans="1:1" x14ac:dyDescent="0.25">
      <c r="A329" s="107"/>
    </row>
    <row r="330" spans="1:1" x14ac:dyDescent="0.25">
      <c r="A330" s="107"/>
    </row>
    <row r="331" spans="1:1" x14ac:dyDescent="0.25">
      <c r="A331" s="107"/>
    </row>
    <row r="332" spans="1:1" x14ac:dyDescent="0.25">
      <c r="A332" s="107"/>
    </row>
    <row r="333" spans="1:1" x14ac:dyDescent="0.25">
      <c r="A333" s="107"/>
    </row>
    <row r="334" spans="1:1" x14ac:dyDescent="0.25">
      <c r="A334" s="107"/>
    </row>
    <row r="335" spans="1:1" x14ac:dyDescent="0.25">
      <c r="A335" s="107"/>
    </row>
    <row r="336" spans="1:1" x14ac:dyDescent="0.25">
      <c r="A336" s="107"/>
    </row>
    <row r="337" spans="1:1" x14ac:dyDescent="0.25">
      <c r="A337" s="107"/>
    </row>
    <row r="338" spans="1:1" x14ac:dyDescent="0.25">
      <c r="A338" s="107"/>
    </row>
    <row r="339" spans="1:1" x14ac:dyDescent="0.25">
      <c r="A339" s="107"/>
    </row>
    <row r="340" spans="1:1" x14ac:dyDescent="0.25">
      <c r="A340" s="107"/>
    </row>
    <row r="341" spans="1:1" x14ac:dyDescent="0.25">
      <c r="A341" s="107"/>
    </row>
    <row r="342" spans="1:1" x14ac:dyDescent="0.25">
      <c r="A342" s="107"/>
    </row>
    <row r="343" spans="1:1" x14ac:dyDescent="0.25">
      <c r="A343" s="107"/>
    </row>
    <row r="344" spans="1:1" x14ac:dyDescent="0.25">
      <c r="A344" s="107"/>
    </row>
    <row r="345" spans="1:1" x14ac:dyDescent="0.25">
      <c r="A345" s="107"/>
    </row>
    <row r="346" spans="1:1" x14ac:dyDescent="0.25">
      <c r="A346" s="107"/>
    </row>
    <row r="347" spans="1:1" x14ac:dyDescent="0.25">
      <c r="A347" s="107"/>
    </row>
    <row r="348" spans="1:1" x14ac:dyDescent="0.25">
      <c r="A348" s="107"/>
    </row>
    <row r="349" spans="1:1" x14ac:dyDescent="0.25">
      <c r="A349" s="107"/>
    </row>
    <row r="350" spans="1:1" x14ac:dyDescent="0.25">
      <c r="A350" s="107"/>
    </row>
    <row r="351" spans="1:1" x14ac:dyDescent="0.25">
      <c r="A351" s="107"/>
    </row>
    <row r="352" spans="1:1" x14ac:dyDescent="0.25">
      <c r="A352" s="107"/>
    </row>
    <row r="353" spans="1:1" x14ac:dyDescent="0.25">
      <c r="A353" s="107"/>
    </row>
    <row r="354" spans="1:1" x14ac:dyDescent="0.25">
      <c r="A354" s="107"/>
    </row>
    <row r="355" spans="1:1" x14ac:dyDescent="0.25">
      <c r="A355" s="107"/>
    </row>
    <row r="356" spans="1:1" x14ac:dyDescent="0.25">
      <c r="A356" s="107"/>
    </row>
    <row r="357" spans="1:1" x14ac:dyDescent="0.25">
      <c r="A357" s="107"/>
    </row>
    <row r="358" spans="1:1" x14ac:dyDescent="0.25">
      <c r="A358" s="107"/>
    </row>
    <row r="359" spans="1:1" x14ac:dyDescent="0.25">
      <c r="A359" s="107"/>
    </row>
    <row r="360" spans="1:1" x14ac:dyDescent="0.25">
      <c r="A360" s="107"/>
    </row>
    <row r="361" spans="1:1" x14ac:dyDescent="0.25">
      <c r="A361" s="107"/>
    </row>
    <row r="362" spans="1:1" x14ac:dyDescent="0.25">
      <c r="A362" s="107"/>
    </row>
    <row r="363" spans="1:1" x14ac:dyDescent="0.25">
      <c r="A363" s="107"/>
    </row>
    <row r="364" spans="1:1" x14ac:dyDescent="0.25">
      <c r="A364" s="107"/>
    </row>
    <row r="365" spans="1:1" x14ac:dyDescent="0.25">
      <c r="A365" s="107"/>
    </row>
    <row r="366" spans="1:1" x14ac:dyDescent="0.25">
      <c r="A366" s="107"/>
    </row>
    <row r="367" spans="1:1" x14ac:dyDescent="0.25">
      <c r="A367" s="10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54"/>
  <sheetViews>
    <sheetView workbookViewId="0">
      <selection activeCell="B2" sqref="B2"/>
    </sheetView>
  </sheetViews>
  <sheetFormatPr defaultColWidth="8.85546875" defaultRowHeight="15" x14ac:dyDescent="0.25"/>
  <cols>
    <col min="1" max="1" width="10.7109375" bestFit="1" customWidth="1"/>
    <col min="5" max="5" width="8.85546875" style="61"/>
  </cols>
  <sheetData>
    <row r="1" spans="1:27" x14ac:dyDescent="0.25">
      <c r="B1" t="s">
        <v>105</v>
      </c>
      <c r="C1" t="s">
        <v>106</v>
      </c>
      <c r="D1" t="s">
        <v>107</v>
      </c>
      <c r="E1" s="61" t="s">
        <v>113</v>
      </c>
      <c r="F1" t="s">
        <v>108</v>
      </c>
      <c r="G1" t="s">
        <v>109</v>
      </c>
    </row>
    <row r="2" spans="1:27" x14ac:dyDescent="0.25">
      <c r="A2" s="8">
        <v>42724</v>
      </c>
      <c r="B2" s="61">
        <v>226.39999399999999</v>
      </c>
      <c r="C2" s="61">
        <v>114.18</v>
      </c>
      <c r="D2" s="61">
        <v>123.160004</v>
      </c>
      <c r="E2" s="61">
        <v>209.13999899999999</v>
      </c>
      <c r="F2" s="61">
        <v>107.790001</v>
      </c>
      <c r="G2" s="61">
        <v>23.66</v>
      </c>
      <c r="H2">
        <f>LN(C3/C2)</f>
        <v>-6.678425583805667E-3</v>
      </c>
      <c r="I2" s="113">
        <v>-2.3999999999999998E-3</v>
      </c>
      <c r="J2" s="113">
        <v>-3.8E-3</v>
      </c>
      <c r="K2" s="113">
        <v>2.3E-3</v>
      </c>
      <c r="L2" s="37"/>
      <c r="R2" s="32" t="s">
        <v>110</v>
      </c>
      <c r="S2" s="32"/>
      <c r="T2" s="32"/>
      <c r="U2" s="32"/>
      <c r="V2" s="32"/>
      <c r="W2" s="32"/>
      <c r="X2" s="32"/>
      <c r="Y2" s="32"/>
      <c r="Z2" s="32"/>
      <c r="AA2" s="32"/>
    </row>
    <row r="3" spans="1:27" x14ac:dyDescent="0.25">
      <c r="A3" s="8">
        <v>42725</v>
      </c>
      <c r="B3" s="61">
        <v>225.770004</v>
      </c>
      <c r="C3" s="61">
        <v>113.41999800000001</v>
      </c>
      <c r="D3" s="61">
        <v>122.050003</v>
      </c>
      <c r="E3" s="61">
        <v>208.570007</v>
      </c>
      <c r="F3" s="61">
        <v>107.849998</v>
      </c>
      <c r="G3" s="61">
        <v>23.6</v>
      </c>
      <c r="H3" s="113">
        <f t="shared" ref="H3:H66" si="0">LN(C4/C3)</f>
        <v>-2.2066296469854222E-3</v>
      </c>
      <c r="I3" s="113">
        <v>-3.0000000000000001E-3</v>
      </c>
      <c r="J3" s="113">
        <v>-7.4999999999999997E-3</v>
      </c>
      <c r="K3" s="113">
        <v>2.3999999999999998E-3</v>
      </c>
      <c r="L3" s="37"/>
      <c r="R3" s="32" t="s">
        <v>105</v>
      </c>
      <c r="S3" s="32"/>
      <c r="T3" s="32"/>
      <c r="U3" s="32"/>
      <c r="V3" s="32"/>
      <c r="W3" s="32"/>
      <c r="X3" s="32"/>
      <c r="Y3" s="32"/>
      <c r="Z3" s="32"/>
      <c r="AA3" s="32"/>
    </row>
    <row r="4" spans="1:27" x14ac:dyDescent="0.25">
      <c r="A4" s="8">
        <v>42726</v>
      </c>
      <c r="B4" s="61">
        <v>225.38000500000001</v>
      </c>
      <c r="C4" s="61">
        <v>113.16999800000001</v>
      </c>
      <c r="D4" s="61">
        <v>121.870003</v>
      </c>
      <c r="E4" s="61">
        <v>207.009995</v>
      </c>
      <c r="F4" s="61">
        <v>107.589996</v>
      </c>
      <c r="G4" s="61">
        <v>23.540001</v>
      </c>
      <c r="H4" s="113">
        <f t="shared" si="0"/>
        <v>7.0666905782138423E-4</v>
      </c>
      <c r="I4" s="113">
        <v>1.9E-3</v>
      </c>
      <c r="J4" s="113">
        <v>5.6000000000000008E-3</v>
      </c>
      <c r="K4" s="113">
        <v>-5.1000000000000004E-3</v>
      </c>
      <c r="L4" s="37"/>
      <c r="R4" s="32" t="s">
        <v>106</v>
      </c>
      <c r="S4" s="32"/>
      <c r="T4" s="32"/>
      <c r="U4" s="32"/>
      <c r="V4" s="32"/>
      <c r="W4" s="32"/>
      <c r="X4" s="32"/>
      <c r="Y4" s="32"/>
      <c r="Z4" s="32"/>
      <c r="AA4" s="32"/>
    </row>
    <row r="5" spans="1:27" x14ac:dyDescent="0.25">
      <c r="A5" s="8">
        <v>42727</v>
      </c>
      <c r="B5" s="61">
        <v>225.71000699999999</v>
      </c>
      <c r="C5" s="61">
        <v>113.25</v>
      </c>
      <c r="D5" s="61">
        <v>121.980003</v>
      </c>
      <c r="E5" s="61">
        <v>207.19000199999999</v>
      </c>
      <c r="F5" s="61">
        <v>107.93</v>
      </c>
      <c r="G5" s="61">
        <v>23.58</v>
      </c>
      <c r="H5" s="113">
        <f t="shared" si="0"/>
        <v>2.9976746658188125E-3</v>
      </c>
      <c r="I5" s="113">
        <v>2.7000000000000001E-3</v>
      </c>
      <c r="J5" s="113">
        <v>2.0999999999999999E-3</v>
      </c>
      <c r="K5" s="113">
        <v>1.2999999999999999E-3</v>
      </c>
      <c r="L5" s="37"/>
      <c r="R5" s="32" t="s">
        <v>107</v>
      </c>
      <c r="S5" s="32"/>
      <c r="T5" s="32"/>
      <c r="U5" s="32"/>
      <c r="V5" s="32"/>
      <c r="W5" s="32"/>
      <c r="X5" s="32"/>
      <c r="Y5" s="32"/>
      <c r="Z5" s="32"/>
      <c r="AA5" s="32"/>
    </row>
    <row r="6" spans="1:27" x14ac:dyDescent="0.25">
      <c r="A6" s="8">
        <v>42731</v>
      </c>
      <c r="B6" s="61">
        <v>226.270004</v>
      </c>
      <c r="C6" s="61">
        <v>113.589996</v>
      </c>
      <c r="D6" s="61">
        <v>122.230003</v>
      </c>
      <c r="E6" s="61">
        <v>207.699997</v>
      </c>
      <c r="F6" s="61">
        <v>108.55999799999999</v>
      </c>
      <c r="G6" s="61">
        <v>23.610001</v>
      </c>
      <c r="H6" s="113">
        <f t="shared" si="0"/>
        <v>-8.0434960207902695E-3</v>
      </c>
      <c r="I6" s="113">
        <v>-8.6999999999999994E-3</v>
      </c>
      <c r="J6" s="113">
        <v>-2.7000000000000001E-3</v>
      </c>
      <c r="K6" s="113">
        <v>8.9999999999999998E-4</v>
      </c>
      <c r="L6" s="37"/>
      <c r="R6" s="32" t="s">
        <v>113</v>
      </c>
      <c r="S6" s="32"/>
      <c r="T6" s="32"/>
      <c r="U6" s="32"/>
      <c r="V6" s="32"/>
      <c r="W6" s="32"/>
      <c r="X6" s="32"/>
      <c r="Y6" s="32"/>
      <c r="Z6" s="32"/>
      <c r="AA6" s="32"/>
    </row>
    <row r="7" spans="1:27" x14ac:dyDescent="0.25">
      <c r="A7" s="8">
        <v>42732</v>
      </c>
      <c r="B7" s="61">
        <v>224.39999399999999</v>
      </c>
      <c r="C7" s="61">
        <v>112.68</v>
      </c>
      <c r="D7" s="61">
        <v>121.010002</v>
      </c>
      <c r="E7" s="61">
        <v>206.05999800000001</v>
      </c>
      <c r="F7" s="61">
        <v>108.860001</v>
      </c>
      <c r="G7" s="61">
        <v>23.370000999999998</v>
      </c>
      <c r="H7" s="113">
        <f t="shared" si="0"/>
        <v>-8.8768583051572627E-5</v>
      </c>
      <c r="I7" s="113">
        <v>-4.0000000000000002E-4</v>
      </c>
      <c r="J7" s="113">
        <v>1.2999999999999999E-3</v>
      </c>
      <c r="K7" s="113">
        <v>-3.0999999999999999E-3</v>
      </c>
      <c r="L7" s="37"/>
      <c r="R7" s="32" t="s">
        <v>108</v>
      </c>
      <c r="S7" s="32"/>
      <c r="T7" s="32"/>
      <c r="U7" s="32"/>
      <c r="V7" s="32"/>
      <c r="W7" s="32"/>
      <c r="X7" s="32"/>
      <c r="Y7" s="32"/>
      <c r="Z7" s="32"/>
      <c r="AA7" s="32"/>
    </row>
    <row r="8" spans="1:27" x14ac:dyDescent="0.25">
      <c r="A8" s="8">
        <v>42733</v>
      </c>
      <c r="B8" s="61">
        <v>224.35000600000001</v>
      </c>
      <c r="C8" s="61">
        <v>112.66999800000001</v>
      </c>
      <c r="D8" s="61">
        <v>121.05999799999999</v>
      </c>
      <c r="E8" s="61">
        <v>206.020004</v>
      </c>
      <c r="F8" s="61">
        <v>110.290001</v>
      </c>
      <c r="G8" s="61">
        <v>23.200001</v>
      </c>
      <c r="H8" s="113">
        <f t="shared" si="0"/>
        <v>-5.5179474044229704E-3</v>
      </c>
      <c r="I8" s="113">
        <v>-5.1999999999999998E-3</v>
      </c>
      <c r="J8" s="113">
        <v>-1.1000000000000001E-3</v>
      </c>
      <c r="K8" s="113">
        <v>2E-3</v>
      </c>
      <c r="L8" s="37"/>
      <c r="R8" s="32" t="s">
        <v>109</v>
      </c>
      <c r="S8" s="32"/>
      <c r="T8" s="32"/>
      <c r="U8" s="32"/>
      <c r="V8" s="32"/>
      <c r="W8" s="32"/>
      <c r="X8" s="32"/>
      <c r="Y8" s="32"/>
      <c r="Z8" s="32"/>
      <c r="AA8" s="32"/>
    </row>
    <row r="9" spans="1:27" x14ac:dyDescent="0.25">
      <c r="A9" s="8">
        <v>42734</v>
      </c>
      <c r="B9" s="61">
        <v>223.529999</v>
      </c>
      <c r="C9" s="61">
        <v>112.050003</v>
      </c>
      <c r="D9" s="61">
        <v>120.58000199999999</v>
      </c>
      <c r="E9" s="61">
        <v>205.30999800000001</v>
      </c>
      <c r="F9" s="61">
        <v>109.610001</v>
      </c>
      <c r="G9" s="61">
        <v>23.25</v>
      </c>
      <c r="H9" s="113">
        <f t="shared" si="0"/>
        <v>7.3800539469650855E-3</v>
      </c>
      <c r="I9" s="113">
        <v>8.3000000000000001E-3</v>
      </c>
      <c r="J9" s="113">
        <v>-1.1000000000000001E-3</v>
      </c>
      <c r="K9" s="113">
        <v>8.0000000000000004E-4</v>
      </c>
      <c r="L9" s="37"/>
      <c r="R9" s="32"/>
      <c r="S9" s="32"/>
      <c r="T9" s="32"/>
      <c r="U9" s="32"/>
      <c r="V9" s="32"/>
      <c r="W9" s="32"/>
      <c r="X9" s="32"/>
      <c r="Y9" s="32"/>
      <c r="Z9" s="32"/>
      <c r="AA9" s="32"/>
    </row>
    <row r="10" spans="1:27" x14ac:dyDescent="0.25">
      <c r="A10" s="8">
        <v>42738</v>
      </c>
      <c r="B10" s="61">
        <v>225.240005</v>
      </c>
      <c r="C10" s="61">
        <v>112.879997</v>
      </c>
      <c r="D10" s="61">
        <v>121.5</v>
      </c>
      <c r="E10" s="61">
        <v>206.740005</v>
      </c>
      <c r="F10" s="61">
        <v>110.470001</v>
      </c>
      <c r="G10" s="61">
        <v>23.51</v>
      </c>
      <c r="H10" s="113">
        <f t="shared" si="0"/>
        <v>8.7321922006837402E-3</v>
      </c>
      <c r="I10" s="113">
        <v>7.9000000000000008E-3</v>
      </c>
      <c r="J10" s="113">
        <v>9.4999999999999998E-3</v>
      </c>
      <c r="K10" s="113">
        <v>-1.5E-3</v>
      </c>
      <c r="L10" s="37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r="11" spans="1:27" x14ac:dyDescent="0.25">
      <c r="A11" s="8">
        <v>42739</v>
      </c>
      <c r="B11" s="61">
        <v>226.58000200000001</v>
      </c>
      <c r="C11" s="61">
        <v>113.870003</v>
      </c>
      <c r="D11" s="61">
        <v>122.300003</v>
      </c>
      <c r="E11" s="61">
        <v>207.96000699999999</v>
      </c>
      <c r="F11" s="61">
        <v>110.860001</v>
      </c>
      <c r="G11" s="61">
        <v>23.700001</v>
      </c>
      <c r="H11" s="113">
        <f t="shared" si="0"/>
        <v>-1.7579770645191584E-3</v>
      </c>
      <c r="I11" s="113">
        <v>-2.0999999999999999E-3</v>
      </c>
      <c r="J11" s="113">
        <v>-8.6999999999999994E-3</v>
      </c>
      <c r="K11" s="113">
        <v>-8.0000000000000002E-3</v>
      </c>
      <c r="L11" s="37"/>
      <c r="R11" s="32"/>
      <c r="S11" s="32"/>
      <c r="T11" s="32"/>
      <c r="U11" s="32"/>
      <c r="V11" s="32"/>
      <c r="W11" s="32"/>
      <c r="X11" s="32"/>
      <c r="Y11" s="32"/>
      <c r="Z11" s="32"/>
      <c r="AA11" s="32"/>
    </row>
    <row r="12" spans="1:27" x14ac:dyDescent="0.25">
      <c r="A12" s="8">
        <v>42740</v>
      </c>
      <c r="B12" s="61">
        <v>226.39999399999999</v>
      </c>
      <c r="C12" s="61">
        <v>113.66999800000001</v>
      </c>
      <c r="D12" s="61">
        <v>121.849998</v>
      </c>
      <c r="E12" s="61">
        <v>207.800003</v>
      </c>
      <c r="F12" s="61">
        <v>112.58000199999999</v>
      </c>
      <c r="G12" s="61">
        <v>23.459999</v>
      </c>
      <c r="H12" s="113">
        <f t="shared" si="0"/>
        <v>4.3015121032957048E-3</v>
      </c>
      <c r="I12" s="113">
        <v>2.8999999999999998E-3</v>
      </c>
      <c r="J12" s="113">
        <v>-6.1999999999999998E-3</v>
      </c>
      <c r="K12" s="113">
        <v>-3.0999999999999999E-3</v>
      </c>
      <c r="L12" s="37"/>
      <c r="R12" s="32"/>
      <c r="S12" s="32"/>
      <c r="T12" s="32"/>
      <c r="U12" s="32"/>
      <c r="V12" s="32"/>
      <c r="W12" s="32"/>
      <c r="X12" s="32"/>
      <c r="Y12" s="32"/>
      <c r="Z12" s="32"/>
      <c r="AA12" s="32"/>
    </row>
    <row r="13" spans="1:27" x14ac:dyDescent="0.25">
      <c r="A13" s="8">
        <v>42741</v>
      </c>
      <c r="B13" s="61">
        <v>227.21000699999999</v>
      </c>
      <c r="C13" s="61">
        <v>114.160004</v>
      </c>
      <c r="D13" s="61">
        <v>122.410004</v>
      </c>
      <c r="E13" s="61">
        <v>208.61000100000001</v>
      </c>
      <c r="F13" s="61">
        <v>111.75</v>
      </c>
      <c r="G13" s="61">
        <v>23.540001</v>
      </c>
      <c r="H13" s="113">
        <f t="shared" si="0"/>
        <v>-3.949669364792607E-3</v>
      </c>
      <c r="I13" s="113">
        <v>-3.7000000000000002E-3</v>
      </c>
      <c r="J13" s="113">
        <v>-2.7000000000000001E-3</v>
      </c>
      <c r="K13" s="113">
        <v>-1.04E-2</v>
      </c>
      <c r="L13" s="37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 spans="1:27" x14ac:dyDescent="0.25">
      <c r="A14" s="8">
        <v>42744</v>
      </c>
      <c r="B14" s="61">
        <v>226.46000699999999</v>
      </c>
      <c r="C14" s="61">
        <v>113.709999</v>
      </c>
      <c r="D14" s="61">
        <v>121.510002</v>
      </c>
      <c r="E14" s="61">
        <v>207.949997</v>
      </c>
      <c r="F14" s="61">
        <v>112.66999800000001</v>
      </c>
      <c r="G14" s="61">
        <v>23.379999000000002</v>
      </c>
      <c r="H14" s="113">
        <f t="shared" si="0"/>
        <v>1.2304361004442036E-3</v>
      </c>
      <c r="I14" s="113">
        <v>1.6000000000000001E-3</v>
      </c>
      <c r="J14" s="113">
        <v>9.7000000000000003E-3</v>
      </c>
      <c r="K14" s="113">
        <v>5.6000000000000008E-3</v>
      </c>
      <c r="L14" s="37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 spans="1:27" x14ac:dyDescent="0.25">
      <c r="A15" s="8">
        <v>42745</v>
      </c>
      <c r="B15" s="61">
        <v>226.46000699999999</v>
      </c>
      <c r="C15" s="61">
        <v>113.849998</v>
      </c>
      <c r="D15" s="61">
        <v>121.790001</v>
      </c>
      <c r="E15" s="61">
        <v>207.91999799999999</v>
      </c>
      <c r="F15" s="61">
        <v>113.150002</v>
      </c>
      <c r="G15" s="61">
        <v>23.43</v>
      </c>
      <c r="H15" s="113">
        <f t="shared" si="0"/>
        <v>1.9305200970321232E-3</v>
      </c>
      <c r="I15" s="113">
        <v>3.0999999999999999E-3</v>
      </c>
      <c r="J15" s="113">
        <v>-3.2000000000000002E-3</v>
      </c>
      <c r="K15" s="113">
        <v>5.3E-3</v>
      </c>
      <c r="L15" s="37"/>
    </row>
    <row r="16" spans="1:27" x14ac:dyDescent="0.25">
      <c r="A16" s="8">
        <v>42746</v>
      </c>
      <c r="B16" s="61">
        <v>227.10000600000001</v>
      </c>
      <c r="C16" s="61">
        <v>114.07</v>
      </c>
      <c r="D16" s="61">
        <v>122.459999</v>
      </c>
      <c r="E16" s="61">
        <v>208.509995</v>
      </c>
      <c r="F16" s="61">
        <v>113.5</v>
      </c>
      <c r="G16" s="61">
        <v>23.58</v>
      </c>
      <c r="H16" s="113">
        <f t="shared" si="0"/>
        <v>-1.5792335339488192E-3</v>
      </c>
      <c r="I16" s="113">
        <v>-3.0000000000000001E-3</v>
      </c>
      <c r="J16" s="113">
        <v>-5.6999999999999993E-3</v>
      </c>
      <c r="K16" s="113">
        <v>-8.8000000000000005E-3</v>
      </c>
      <c r="L16" s="37"/>
    </row>
    <row r="17" spans="1:12" x14ac:dyDescent="0.25">
      <c r="A17" s="8">
        <v>42747</v>
      </c>
      <c r="B17" s="61">
        <v>226.529999</v>
      </c>
      <c r="C17" s="61">
        <v>113.889999</v>
      </c>
      <c r="D17" s="61">
        <v>122.150002</v>
      </c>
      <c r="E17" s="61">
        <v>208.050003</v>
      </c>
      <c r="F17" s="61">
        <v>113.910004</v>
      </c>
      <c r="G17" s="61">
        <v>23.379999000000002</v>
      </c>
      <c r="H17" s="113">
        <f t="shared" si="0"/>
        <v>1.6669126916847364E-3</v>
      </c>
      <c r="I17" s="113">
        <v>2.8999999999999998E-3</v>
      </c>
      <c r="J17" s="113">
        <v>6.3E-3</v>
      </c>
      <c r="K17" s="113">
        <v>-8.0000000000000004E-4</v>
      </c>
      <c r="L17" s="37"/>
    </row>
    <row r="18" spans="1:12" x14ac:dyDescent="0.25">
      <c r="A18" s="8">
        <v>42748</v>
      </c>
      <c r="B18" s="61">
        <v>227.050003</v>
      </c>
      <c r="C18" s="61">
        <v>114.08000199999999</v>
      </c>
      <c r="D18" s="61">
        <v>122.610001</v>
      </c>
      <c r="E18" s="61">
        <v>208.46000699999999</v>
      </c>
      <c r="F18" s="61">
        <v>114.209999</v>
      </c>
      <c r="G18" s="61">
        <v>23.51</v>
      </c>
      <c r="H18" s="113">
        <f t="shared" si="0"/>
        <v>-4.5686602046073532E-3</v>
      </c>
      <c r="I18" s="113">
        <v>-4.8999999999999998E-3</v>
      </c>
      <c r="J18" s="113">
        <v>-8.6E-3</v>
      </c>
      <c r="K18" s="113">
        <v>-5.8999999999999999E-3</v>
      </c>
      <c r="L18" s="37"/>
    </row>
    <row r="19" spans="1:12" x14ac:dyDescent="0.25">
      <c r="A19" s="8">
        <v>42752</v>
      </c>
      <c r="B19" s="61">
        <v>226.25</v>
      </c>
      <c r="C19" s="61">
        <v>113.55999799999999</v>
      </c>
      <c r="D19" s="61">
        <v>121.66999800000001</v>
      </c>
      <c r="E19" s="61">
        <v>207.720001</v>
      </c>
      <c r="F19" s="61">
        <v>115.849998</v>
      </c>
      <c r="G19" s="61">
        <v>22.950001</v>
      </c>
      <c r="H19" s="113">
        <f t="shared" si="0"/>
        <v>2.7261591754111081E-3</v>
      </c>
      <c r="I19" s="113">
        <v>2.3999999999999998E-3</v>
      </c>
      <c r="J19" s="113">
        <v>1.8E-3</v>
      </c>
      <c r="K19" s="113">
        <v>2.3999999999999998E-3</v>
      </c>
      <c r="L19" s="37"/>
    </row>
    <row r="20" spans="1:12" x14ac:dyDescent="0.25">
      <c r="A20" s="8">
        <v>42753</v>
      </c>
      <c r="B20" s="61">
        <v>226.75</v>
      </c>
      <c r="C20" s="61">
        <v>113.870003</v>
      </c>
      <c r="D20" s="61">
        <v>122.209999</v>
      </c>
      <c r="E20" s="61">
        <v>208.16000399999999</v>
      </c>
      <c r="F20" s="61">
        <v>114.870003</v>
      </c>
      <c r="G20" s="61">
        <v>23.139999</v>
      </c>
      <c r="H20" s="113">
        <f t="shared" si="0"/>
        <v>-3.6952883858630175E-3</v>
      </c>
      <c r="I20" s="113">
        <v>-3.8E-3</v>
      </c>
      <c r="J20" s="113">
        <v>-5.0000000000000001E-3</v>
      </c>
      <c r="K20" s="113">
        <v>-4.0000000000000002E-4</v>
      </c>
      <c r="L20" s="37"/>
    </row>
    <row r="21" spans="1:12" x14ac:dyDescent="0.25">
      <c r="A21" s="8">
        <v>42754</v>
      </c>
      <c r="B21" s="61">
        <v>225.91000399999999</v>
      </c>
      <c r="C21" s="61">
        <v>113.449997</v>
      </c>
      <c r="D21" s="61">
        <v>122.58000199999999</v>
      </c>
      <c r="E21" s="61">
        <v>207.46000699999999</v>
      </c>
      <c r="F21" s="61">
        <v>114.769997</v>
      </c>
      <c r="G21" s="61">
        <v>23.040001</v>
      </c>
      <c r="H21" s="113">
        <f t="shared" si="0"/>
        <v>3.8708767233742703E-3</v>
      </c>
      <c r="I21" s="113">
        <v>3.3E-3</v>
      </c>
      <c r="J21" s="113">
        <v>7.000000000000001E-4</v>
      </c>
      <c r="K21" s="113">
        <v>1.9E-3</v>
      </c>
      <c r="L21" s="37"/>
    </row>
    <row r="22" spans="1:12" x14ac:dyDescent="0.25">
      <c r="A22" s="8">
        <v>42755</v>
      </c>
      <c r="B22" s="61">
        <v>226.740005</v>
      </c>
      <c r="C22" s="61">
        <v>113.889999</v>
      </c>
      <c r="D22" s="61">
        <v>122.599998</v>
      </c>
      <c r="E22" s="61">
        <v>208.13000500000001</v>
      </c>
      <c r="F22" s="61">
        <v>115.050003</v>
      </c>
      <c r="G22" s="61">
        <v>23.15</v>
      </c>
      <c r="H22" s="113">
        <f t="shared" si="0"/>
        <v>-2.2855319774186438E-3</v>
      </c>
      <c r="I22" s="113">
        <v>-2.8999999999999998E-3</v>
      </c>
      <c r="J22" s="113">
        <v>-2.0000000000000001E-4</v>
      </c>
      <c r="K22" s="113">
        <v>-3.0999999999999999E-3</v>
      </c>
      <c r="L22" s="37"/>
    </row>
    <row r="23" spans="1:12" x14ac:dyDescent="0.25">
      <c r="A23" s="8">
        <v>42758</v>
      </c>
      <c r="B23" s="61">
        <v>226.14999399999999</v>
      </c>
      <c r="C23" s="61">
        <v>113.629997</v>
      </c>
      <c r="D23" s="61">
        <v>122.099998</v>
      </c>
      <c r="E23" s="61">
        <v>207.64999399999999</v>
      </c>
      <c r="F23" s="61">
        <v>115.790001</v>
      </c>
      <c r="G23" s="61">
        <v>23</v>
      </c>
      <c r="H23" s="113">
        <f t="shared" si="0"/>
        <v>7.2778787158406088E-3</v>
      </c>
      <c r="I23" s="113">
        <v>8.3000000000000001E-3</v>
      </c>
      <c r="J23" s="113">
        <v>6.8000000000000005E-3</v>
      </c>
      <c r="K23" s="113">
        <v>8.1000000000000013E-3</v>
      </c>
      <c r="L23" s="37"/>
    </row>
    <row r="24" spans="1:12" x14ac:dyDescent="0.25">
      <c r="A24" s="8">
        <v>42759</v>
      </c>
      <c r="B24" s="61">
        <v>227.60000600000001</v>
      </c>
      <c r="C24" s="61">
        <v>114.459999</v>
      </c>
      <c r="D24" s="61">
        <v>123.550003</v>
      </c>
      <c r="E24" s="61">
        <v>208.970001</v>
      </c>
      <c r="F24" s="61">
        <v>115.269997</v>
      </c>
      <c r="G24" s="61">
        <v>23.290001</v>
      </c>
      <c r="H24" s="113">
        <f t="shared" si="0"/>
        <v>7.9189726982121025E-3</v>
      </c>
      <c r="I24" s="113">
        <v>8.3999999999999995E-3</v>
      </c>
      <c r="J24" s="113">
        <v>1.6000000000000001E-3</v>
      </c>
      <c r="K24" s="113">
        <v>3.5999999999999999E-3</v>
      </c>
      <c r="L24" s="37"/>
    </row>
    <row r="25" spans="1:12" x14ac:dyDescent="0.25">
      <c r="A25" s="8">
        <v>42760</v>
      </c>
      <c r="B25" s="61">
        <v>229.570007</v>
      </c>
      <c r="C25" s="61">
        <v>115.370003</v>
      </c>
      <c r="D25" s="61">
        <v>124.860001</v>
      </c>
      <c r="E25" s="61">
        <v>210.71000699999999</v>
      </c>
      <c r="F25" s="61">
        <v>114.32</v>
      </c>
      <c r="G25" s="61">
        <v>23.68</v>
      </c>
      <c r="H25" s="113">
        <f t="shared" si="0"/>
        <v>-1.1274880812491607E-3</v>
      </c>
      <c r="I25" s="113">
        <v>-1E-3</v>
      </c>
      <c r="J25" s="113">
        <v>-6.1999999999999998E-3</v>
      </c>
      <c r="K25" s="113">
        <v>3.8E-3</v>
      </c>
      <c r="L25" s="37"/>
    </row>
    <row r="26" spans="1:12" x14ac:dyDescent="0.25">
      <c r="A26" s="8">
        <v>42761</v>
      </c>
      <c r="B26" s="61">
        <v>229.33000200000001</v>
      </c>
      <c r="C26" s="61">
        <v>115.239998</v>
      </c>
      <c r="D26" s="61">
        <v>124.629997</v>
      </c>
      <c r="E26" s="61">
        <v>210.550003</v>
      </c>
      <c r="F26" s="61">
        <v>113.260002</v>
      </c>
      <c r="G26" s="61">
        <v>23.74</v>
      </c>
      <c r="H26" s="113">
        <f t="shared" si="0"/>
        <v>-1.2155945096002988E-3</v>
      </c>
      <c r="I26" s="113">
        <v>-1.1999999999999999E-3</v>
      </c>
      <c r="J26" s="113">
        <v>2.9999999999999997E-4</v>
      </c>
      <c r="K26" s="113">
        <v>-6.6E-3</v>
      </c>
      <c r="L26" s="37"/>
    </row>
    <row r="27" spans="1:12" x14ac:dyDescent="0.25">
      <c r="A27" s="8">
        <v>42762</v>
      </c>
      <c r="B27" s="61">
        <v>228.970001</v>
      </c>
      <c r="C27" s="61">
        <v>115.099998</v>
      </c>
      <c r="D27" s="61">
        <v>124.410004</v>
      </c>
      <c r="E27" s="61">
        <v>210.25</v>
      </c>
      <c r="F27" s="61">
        <v>113.489998</v>
      </c>
      <c r="G27" s="61">
        <v>23.65</v>
      </c>
      <c r="H27" s="113">
        <f t="shared" si="0"/>
        <v>-6.4499221532150347E-3</v>
      </c>
      <c r="I27" s="113">
        <v>-6.8000000000000005E-3</v>
      </c>
      <c r="J27" s="113">
        <v>-7.1999999999999998E-3</v>
      </c>
      <c r="K27" s="113">
        <v>-4.1999999999999997E-3</v>
      </c>
      <c r="L27" s="37"/>
    </row>
    <row r="28" spans="1:12" x14ac:dyDescent="0.25">
      <c r="A28" s="8">
        <v>42765</v>
      </c>
      <c r="B28" s="61">
        <v>227.550003</v>
      </c>
      <c r="C28" s="61">
        <v>114.360001</v>
      </c>
      <c r="D28" s="61">
        <v>123.629997</v>
      </c>
      <c r="E28" s="61">
        <v>208.979996</v>
      </c>
      <c r="F28" s="61">
        <v>113.970001</v>
      </c>
      <c r="G28" s="61">
        <v>23.459999</v>
      </c>
      <c r="H28" s="113">
        <f t="shared" si="0"/>
        <v>2.6227759713194713E-4</v>
      </c>
      <c r="I28" s="113">
        <v>0</v>
      </c>
      <c r="J28" s="113">
        <v>8.8000000000000005E-3</v>
      </c>
      <c r="K28" s="113">
        <v>-5.5000000000000005E-3</v>
      </c>
      <c r="L28" s="37"/>
    </row>
    <row r="29" spans="1:12" x14ac:dyDescent="0.25">
      <c r="A29" s="8">
        <v>42766</v>
      </c>
      <c r="B29" s="61">
        <v>227.529999</v>
      </c>
      <c r="C29" s="61">
        <v>114.389999</v>
      </c>
      <c r="D29" s="61">
        <v>122.800003</v>
      </c>
      <c r="E29" s="61">
        <v>208.970001</v>
      </c>
      <c r="F29" s="61">
        <v>115.550003</v>
      </c>
      <c r="G29" s="61">
        <v>23.309999000000001</v>
      </c>
      <c r="H29" s="113">
        <f t="shared" si="0"/>
        <v>-3.4975081693094847E-4</v>
      </c>
      <c r="I29" s="113">
        <v>4.0000000000000002E-4</v>
      </c>
      <c r="J29" s="113">
        <v>-4.0000000000000002E-4</v>
      </c>
      <c r="K29" s="113">
        <v>2.9999999999999997E-4</v>
      </c>
      <c r="L29" s="37"/>
    </row>
    <row r="30" spans="1:12" x14ac:dyDescent="0.25">
      <c r="A30" s="8">
        <v>42767</v>
      </c>
      <c r="B30" s="61">
        <v>227.61999499999999</v>
      </c>
      <c r="C30" s="61">
        <v>114.349998</v>
      </c>
      <c r="D30" s="61">
        <v>122.519997</v>
      </c>
      <c r="E30" s="61">
        <v>209</v>
      </c>
      <c r="F30" s="61">
        <v>115.199997</v>
      </c>
      <c r="G30" s="61">
        <v>23.34</v>
      </c>
      <c r="H30" s="113">
        <f t="shared" si="0"/>
        <v>4.371934495865834E-4</v>
      </c>
      <c r="I30" s="113">
        <v>-2.0000000000000001E-4</v>
      </c>
      <c r="J30" s="113">
        <v>-2.5999999999999999E-3</v>
      </c>
      <c r="K30" s="113">
        <v>-3.0999999999999999E-3</v>
      </c>
      <c r="L30" s="37"/>
    </row>
    <row r="31" spans="1:12" x14ac:dyDescent="0.25">
      <c r="A31" s="8">
        <v>42768</v>
      </c>
      <c r="B31" s="61">
        <v>227.770004</v>
      </c>
      <c r="C31" s="61">
        <v>114.400002</v>
      </c>
      <c r="D31" s="61">
        <v>122.129997</v>
      </c>
      <c r="E31" s="61">
        <v>209.08999600000001</v>
      </c>
      <c r="F31" s="61">
        <v>115.839996</v>
      </c>
      <c r="G31" s="61">
        <v>23.25</v>
      </c>
      <c r="H31" s="113">
        <f t="shared" si="0"/>
        <v>8.0097763419865881E-3</v>
      </c>
      <c r="I31" s="113">
        <v>8.199999999999999E-3</v>
      </c>
      <c r="J31" s="113">
        <v>5.5000000000000005E-3</v>
      </c>
      <c r="K31" s="113">
        <v>6.4000000000000003E-3</v>
      </c>
      <c r="L31" s="37"/>
    </row>
    <row r="32" spans="1:12" x14ac:dyDescent="0.25">
      <c r="A32" s="8">
        <v>42769</v>
      </c>
      <c r="B32" s="61">
        <v>229.33999600000001</v>
      </c>
      <c r="C32" s="61">
        <v>115.32</v>
      </c>
      <c r="D32" s="61">
        <v>123.199997</v>
      </c>
      <c r="E32" s="61">
        <v>210.63999899999999</v>
      </c>
      <c r="F32" s="61">
        <v>116.129997</v>
      </c>
      <c r="G32" s="61">
        <v>23.719999000000001</v>
      </c>
      <c r="H32" s="113">
        <f t="shared" si="0"/>
        <v>-2.5179175556667892E-3</v>
      </c>
      <c r="I32" s="113">
        <v>-2.7000000000000001E-3</v>
      </c>
      <c r="J32" s="113">
        <v>-5.6999999999999993E-3</v>
      </c>
      <c r="K32" s="113">
        <v>-2E-3</v>
      </c>
      <c r="L32" s="37"/>
    </row>
    <row r="33" spans="1:12" x14ac:dyDescent="0.25">
      <c r="A33" s="8">
        <v>42772</v>
      </c>
      <c r="B33" s="61">
        <v>228.929993</v>
      </c>
      <c r="C33" s="61">
        <v>115.029999</v>
      </c>
      <c r="D33" s="61">
        <v>123.05999799999999</v>
      </c>
      <c r="E33" s="61">
        <v>210.199997</v>
      </c>
      <c r="F33" s="61">
        <v>117.699997</v>
      </c>
      <c r="G33" s="61">
        <v>23.610001</v>
      </c>
      <c r="H33" s="113">
        <f t="shared" si="0"/>
        <v>0</v>
      </c>
      <c r="I33" s="113">
        <v>-1E-4</v>
      </c>
      <c r="J33" s="113">
        <v>-3.0000000000000001E-3</v>
      </c>
      <c r="K33" s="113">
        <v>-5.1999999999999998E-3</v>
      </c>
      <c r="L33" s="37"/>
    </row>
    <row r="34" spans="1:12" x14ac:dyDescent="0.25">
      <c r="A34" s="8">
        <v>42773</v>
      </c>
      <c r="B34" s="61">
        <v>228.94000199999999</v>
      </c>
      <c r="C34" s="61">
        <v>115.029999</v>
      </c>
      <c r="D34" s="61">
        <v>123.239998</v>
      </c>
      <c r="E34" s="61">
        <v>210.25</v>
      </c>
      <c r="F34" s="61">
        <v>117.459999</v>
      </c>
      <c r="G34" s="61">
        <v>23.549999</v>
      </c>
      <c r="H34" s="113">
        <f t="shared" si="0"/>
        <v>1.9107266622232554E-3</v>
      </c>
      <c r="I34" s="113">
        <v>5.9999999999999995E-4</v>
      </c>
      <c r="J34" s="113">
        <v>-2.3999999999999998E-3</v>
      </c>
      <c r="K34" s="113">
        <v>-5.3E-3</v>
      </c>
      <c r="L34" s="37"/>
    </row>
    <row r="35" spans="1:12" x14ac:dyDescent="0.25">
      <c r="A35" s="8">
        <v>42774</v>
      </c>
      <c r="B35" s="61">
        <v>229.240005</v>
      </c>
      <c r="C35" s="61">
        <v>115.25</v>
      </c>
      <c r="D35" s="61">
        <v>123.239998</v>
      </c>
      <c r="E35" s="61">
        <v>210.520004</v>
      </c>
      <c r="F35" s="61">
        <v>118.19000200000001</v>
      </c>
      <c r="G35" s="61">
        <v>23.389999</v>
      </c>
      <c r="H35" s="113">
        <f t="shared" si="0"/>
        <v>6.3141064380649878E-3</v>
      </c>
      <c r="I35" s="113">
        <v>7.1999999999999998E-3</v>
      </c>
      <c r="J35" s="113">
        <v>6.9999999999999993E-3</v>
      </c>
      <c r="K35" s="113">
        <v>2.0000000000000001E-4</v>
      </c>
      <c r="L35" s="37"/>
    </row>
    <row r="36" spans="1:12" x14ac:dyDescent="0.25">
      <c r="A36" s="8">
        <v>42775</v>
      </c>
      <c r="B36" s="61">
        <v>230.60000600000001</v>
      </c>
      <c r="C36" s="61">
        <v>115.980003</v>
      </c>
      <c r="D36" s="61">
        <v>124.07</v>
      </c>
      <c r="E36" s="61">
        <v>211.720001</v>
      </c>
      <c r="F36" s="61">
        <v>117.290001</v>
      </c>
      <c r="G36" s="61">
        <v>23.709999</v>
      </c>
      <c r="H36" s="113">
        <f t="shared" si="0"/>
        <v>3.5288240472586174E-3</v>
      </c>
      <c r="I36" s="113">
        <v>3.8E-3</v>
      </c>
      <c r="J36" s="113">
        <v>3.9000000000000003E-3</v>
      </c>
      <c r="K36" s="113">
        <v>1.1999999999999999E-3</v>
      </c>
      <c r="L36" s="37"/>
    </row>
    <row r="37" spans="1:12" x14ac:dyDescent="0.25">
      <c r="A37" s="8">
        <v>42776</v>
      </c>
      <c r="B37" s="61">
        <v>231.509995</v>
      </c>
      <c r="C37" s="61">
        <v>116.389999</v>
      </c>
      <c r="D37" s="61">
        <v>124.94000200000001</v>
      </c>
      <c r="E37" s="61">
        <v>212.570007</v>
      </c>
      <c r="F37" s="61">
        <v>117.599998</v>
      </c>
      <c r="G37" s="61">
        <v>23.780000999999999</v>
      </c>
      <c r="H37" s="113">
        <f t="shared" si="0"/>
        <v>4.8853750894552695E-3</v>
      </c>
      <c r="I37" s="113">
        <v>4.8999999999999998E-3</v>
      </c>
      <c r="J37" s="113">
        <v>-3.2000000000000002E-3</v>
      </c>
      <c r="K37" s="113">
        <v>3.2000000000000002E-3</v>
      </c>
      <c r="L37" s="37"/>
    </row>
    <row r="38" spans="1:12" x14ac:dyDescent="0.25">
      <c r="A38" s="8">
        <v>42779</v>
      </c>
      <c r="B38" s="61">
        <v>232.770004</v>
      </c>
      <c r="C38" s="61">
        <v>116.959999</v>
      </c>
      <c r="D38" s="61">
        <v>125.860001</v>
      </c>
      <c r="E38" s="61">
        <v>213.699997</v>
      </c>
      <c r="F38" s="61">
        <v>116.800003</v>
      </c>
      <c r="G38" s="61">
        <v>24.049999</v>
      </c>
      <c r="H38" s="113">
        <f t="shared" si="0"/>
        <v>4.6063461326769336E-3</v>
      </c>
      <c r="I38" s="113">
        <v>4.5000000000000005E-3</v>
      </c>
      <c r="J38" s="113">
        <v>-2.3E-3</v>
      </c>
      <c r="K38" s="113">
        <v>3.3E-3</v>
      </c>
      <c r="L38" s="37"/>
    </row>
    <row r="39" spans="1:12" x14ac:dyDescent="0.25">
      <c r="A39" s="8">
        <v>42780</v>
      </c>
      <c r="B39" s="61">
        <v>233.699997</v>
      </c>
      <c r="C39" s="61">
        <v>117.5</v>
      </c>
      <c r="D39" s="61">
        <v>125.989998</v>
      </c>
      <c r="E39" s="61">
        <v>214.58999600000001</v>
      </c>
      <c r="F39" s="61">
        <v>116.93</v>
      </c>
      <c r="G39" s="61">
        <v>24.33</v>
      </c>
      <c r="H39" s="113">
        <f t="shared" si="0"/>
        <v>5.0086781565058464E-3</v>
      </c>
      <c r="I39" s="113">
        <v>5.4000000000000003E-3</v>
      </c>
      <c r="J39" s="113">
        <v>1.9E-3</v>
      </c>
      <c r="K39" s="113">
        <v>-4.4000000000000003E-3</v>
      </c>
      <c r="L39" s="37"/>
    </row>
    <row r="40" spans="1:12" x14ac:dyDescent="0.25">
      <c r="A40" s="8">
        <v>42781</v>
      </c>
      <c r="B40" s="61">
        <v>234.91999799999999</v>
      </c>
      <c r="C40" s="61">
        <v>118.089996</v>
      </c>
      <c r="D40" s="61">
        <v>126.489998</v>
      </c>
      <c r="E40" s="61">
        <v>215.679993</v>
      </c>
      <c r="F40" s="61">
        <v>117.449997</v>
      </c>
      <c r="G40" s="61">
        <v>24.52</v>
      </c>
      <c r="H40" s="113">
        <f t="shared" si="0"/>
        <v>-1.270974210586347E-3</v>
      </c>
      <c r="I40" s="113">
        <v>-1.6000000000000001E-3</v>
      </c>
      <c r="J40" s="113">
        <v>-2.0999999999999999E-3</v>
      </c>
      <c r="K40" s="113">
        <v>-2.9999999999999997E-4</v>
      </c>
      <c r="L40" s="37"/>
    </row>
    <row r="41" spans="1:12" x14ac:dyDescent="0.25">
      <c r="A41" s="8">
        <v>42782</v>
      </c>
      <c r="B41" s="61">
        <v>234.720001</v>
      </c>
      <c r="C41" s="61">
        <v>117.94000200000001</v>
      </c>
      <c r="D41" s="61">
        <v>126.620003</v>
      </c>
      <c r="E41" s="61">
        <v>215.509995</v>
      </c>
      <c r="F41" s="61">
        <v>118.08000199999999</v>
      </c>
      <c r="G41" s="61">
        <v>24.459999</v>
      </c>
      <c r="H41" s="113">
        <f t="shared" si="0"/>
        <v>1.8636345453940792E-3</v>
      </c>
      <c r="I41" s="113">
        <v>2E-3</v>
      </c>
      <c r="J41" s="113">
        <v>-1E-4</v>
      </c>
      <c r="K41" s="113">
        <v>-5.6999999999999993E-3</v>
      </c>
      <c r="L41" s="37"/>
    </row>
    <row r="42" spans="1:12" x14ac:dyDescent="0.25">
      <c r="A42" s="8">
        <v>42783</v>
      </c>
      <c r="B42" s="61">
        <v>235.08999600000001</v>
      </c>
      <c r="C42" s="61">
        <v>118.160004</v>
      </c>
      <c r="D42" s="61">
        <v>126.75</v>
      </c>
      <c r="E42" s="61">
        <v>215.83999600000001</v>
      </c>
      <c r="F42" s="61">
        <v>117.68</v>
      </c>
      <c r="G42" s="61">
        <v>24.469999000000001</v>
      </c>
      <c r="H42" s="113">
        <f t="shared" si="0"/>
        <v>5.9066662762465522E-3</v>
      </c>
      <c r="I42" s="113">
        <v>6.0000000000000001E-3</v>
      </c>
      <c r="J42" s="113">
        <v>-4.0000000000000002E-4</v>
      </c>
      <c r="K42" s="113">
        <v>1.2999999999999999E-3</v>
      </c>
      <c r="L42" s="37"/>
    </row>
    <row r="43" spans="1:12" x14ac:dyDescent="0.25">
      <c r="A43" s="8">
        <v>42787</v>
      </c>
      <c r="B43" s="61">
        <v>236.490005</v>
      </c>
      <c r="C43" s="61">
        <v>118.860001</v>
      </c>
      <c r="D43" s="61">
        <v>127.410004</v>
      </c>
      <c r="E43" s="61">
        <v>217.11000100000001</v>
      </c>
      <c r="F43" s="61">
        <v>117.75</v>
      </c>
      <c r="G43" s="61">
        <v>24.59</v>
      </c>
      <c r="H43" s="113">
        <f t="shared" si="0"/>
        <v>-1.0943054066598419E-3</v>
      </c>
      <c r="I43" s="113">
        <v>-1.5E-3</v>
      </c>
      <c r="J43" s="113">
        <v>-3.7000000000000002E-3</v>
      </c>
      <c r="K43" s="113">
        <v>1.1000000000000001E-3</v>
      </c>
      <c r="L43" s="37"/>
    </row>
    <row r="44" spans="1:12" x14ac:dyDescent="0.25">
      <c r="A44" s="8">
        <v>42788</v>
      </c>
      <c r="B44" s="61">
        <v>236.279999</v>
      </c>
      <c r="C44" s="61">
        <v>118.730003</v>
      </c>
      <c r="D44" s="61">
        <v>127.18</v>
      </c>
      <c r="E44" s="61">
        <v>217.009995</v>
      </c>
      <c r="F44" s="61">
        <v>117.910004</v>
      </c>
      <c r="G44" s="61">
        <v>24.610001</v>
      </c>
      <c r="H44" s="113">
        <f t="shared" si="0"/>
        <v>-8.4265256081514578E-4</v>
      </c>
      <c r="I44" s="113">
        <v>-1.1000000000000001E-3</v>
      </c>
      <c r="J44" s="113">
        <v>-6.8000000000000005E-3</v>
      </c>
      <c r="K44" s="113">
        <v>2.5999999999999999E-3</v>
      </c>
      <c r="L44" s="37"/>
    </row>
    <row r="45" spans="1:12" x14ac:dyDescent="0.25">
      <c r="A45" s="8">
        <v>42789</v>
      </c>
      <c r="B45" s="61">
        <v>236.44000199999999</v>
      </c>
      <c r="C45" s="61">
        <v>118.629997</v>
      </c>
      <c r="D45" s="61">
        <v>126.44000200000001</v>
      </c>
      <c r="E45" s="61">
        <v>217.13000500000001</v>
      </c>
      <c r="F45" s="61">
        <v>118.94000200000001</v>
      </c>
      <c r="G45" s="61">
        <v>24.610001</v>
      </c>
      <c r="H45" s="113">
        <f t="shared" si="0"/>
        <v>1.6003625432965839E-3</v>
      </c>
      <c r="I45" s="113">
        <v>1.5E-3</v>
      </c>
      <c r="J45" s="113">
        <v>4.0000000000000002E-4</v>
      </c>
      <c r="K45" s="113">
        <v>-9.1999999999999998E-3</v>
      </c>
      <c r="L45" s="37"/>
    </row>
    <row r="46" spans="1:12" x14ac:dyDescent="0.25">
      <c r="A46" s="8">
        <v>42790</v>
      </c>
      <c r="B46" s="61">
        <v>236.740005</v>
      </c>
      <c r="C46" s="61">
        <v>118.82</v>
      </c>
      <c r="D46" s="61">
        <v>127.05999799999999</v>
      </c>
      <c r="E46" s="61">
        <v>217.38999899999999</v>
      </c>
      <c r="F46" s="61">
        <v>119.699997</v>
      </c>
      <c r="G46" s="61">
        <v>24.42</v>
      </c>
      <c r="H46" s="113">
        <f t="shared" si="0"/>
        <v>2.1018125354882906E-3</v>
      </c>
      <c r="I46" s="113">
        <v>2.2000000000000001E-3</v>
      </c>
      <c r="J46" s="113">
        <v>8.199999999999999E-3</v>
      </c>
      <c r="K46" s="113">
        <v>-3.4000000000000002E-3</v>
      </c>
      <c r="L46" s="37"/>
    </row>
    <row r="47" spans="1:12" x14ac:dyDescent="0.25">
      <c r="A47" s="8">
        <v>42793</v>
      </c>
      <c r="B47" s="61">
        <v>237.11000100000001</v>
      </c>
      <c r="C47" s="61">
        <v>119.07</v>
      </c>
      <c r="D47" s="61">
        <v>127.57</v>
      </c>
      <c r="E47" s="61">
        <v>217.71000699999999</v>
      </c>
      <c r="F47" s="61">
        <v>119.120003</v>
      </c>
      <c r="G47" s="61">
        <v>24.549999</v>
      </c>
      <c r="H47" s="113">
        <f t="shared" si="0"/>
        <v>-3.5335557250111703E-3</v>
      </c>
      <c r="I47" s="113">
        <v>-4.1999999999999997E-3</v>
      </c>
      <c r="J47" s="113">
        <v>-1.38E-2</v>
      </c>
      <c r="K47" s="113">
        <v>2E-3</v>
      </c>
      <c r="L47" s="37"/>
    </row>
    <row r="48" spans="1:12" x14ac:dyDescent="0.25">
      <c r="A48" s="8">
        <v>42794</v>
      </c>
      <c r="B48" s="61">
        <v>236.470001</v>
      </c>
      <c r="C48" s="61">
        <v>118.650002</v>
      </c>
      <c r="D48" s="61">
        <v>126.860001</v>
      </c>
      <c r="E48" s="61">
        <v>217.070007</v>
      </c>
      <c r="F48" s="61">
        <v>119.230003</v>
      </c>
      <c r="G48" s="61">
        <v>24.540001</v>
      </c>
      <c r="H48" s="113">
        <f t="shared" si="0"/>
        <v>1.3228600200919894E-2</v>
      </c>
      <c r="I48" s="113">
        <v>1.47E-2</v>
      </c>
      <c r="J48" s="113">
        <v>4.3E-3</v>
      </c>
      <c r="K48" s="113">
        <v>7.1999999999999998E-3</v>
      </c>
      <c r="L48" s="37"/>
    </row>
    <row r="49" spans="1:12" x14ac:dyDescent="0.25">
      <c r="A49" s="8">
        <v>42795</v>
      </c>
      <c r="B49" s="61">
        <v>239.779999</v>
      </c>
      <c r="C49" s="61">
        <v>120.230003</v>
      </c>
      <c r="D49" s="61">
        <v>128.929993</v>
      </c>
      <c r="E49" s="61">
        <v>220.14999399999999</v>
      </c>
      <c r="F49" s="61">
        <v>119.05999799999999</v>
      </c>
      <c r="G49" s="61">
        <v>25.24</v>
      </c>
      <c r="H49" s="113">
        <f t="shared" si="0"/>
        <v>-5.5882792512582111E-3</v>
      </c>
      <c r="I49" s="113">
        <v>-6.9999999999999993E-3</v>
      </c>
      <c r="J49" s="113">
        <v>-5.3E-3</v>
      </c>
      <c r="K49" s="113">
        <v>-8.8000000000000005E-3</v>
      </c>
      <c r="L49" s="37"/>
    </row>
    <row r="50" spans="1:12" x14ac:dyDescent="0.25">
      <c r="A50" s="8">
        <v>42796</v>
      </c>
      <c r="B50" s="61">
        <v>238.270004</v>
      </c>
      <c r="C50" s="61">
        <v>119.55999799999999</v>
      </c>
      <c r="D50" s="61">
        <v>127.839996</v>
      </c>
      <c r="E50" s="61">
        <v>218.86000100000001</v>
      </c>
      <c r="F50" s="61">
        <v>117.58000199999999</v>
      </c>
      <c r="G50" s="61">
        <v>24.85</v>
      </c>
      <c r="H50" s="113">
        <f t="shared" si="0"/>
        <v>-8.3601689297947159E-5</v>
      </c>
      <c r="I50" s="113">
        <v>8.9999999999999998E-4</v>
      </c>
      <c r="J50" s="113">
        <v>-2.0999999999999999E-3</v>
      </c>
      <c r="K50" s="113">
        <v>1.2999999999999999E-3</v>
      </c>
      <c r="L50" s="37"/>
    </row>
    <row r="51" spans="1:12" x14ac:dyDescent="0.25">
      <c r="A51" s="8">
        <v>42797</v>
      </c>
      <c r="B51" s="61">
        <v>238.41999799999999</v>
      </c>
      <c r="C51" s="61">
        <v>119.550003</v>
      </c>
      <c r="D51" s="61">
        <v>127.889999</v>
      </c>
      <c r="E51" s="61">
        <v>218.979996</v>
      </c>
      <c r="F51" s="61">
        <v>117.510002</v>
      </c>
      <c r="G51" s="61">
        <v>24.969999000000001</v>
      </c>
      <c r="H51" s="113">
        <f t="shared" si="0"/>
        <v>-3.1836906784689428E-3</v>
      </c>
      <c r="I51" s="113">
        <v>-3.8E-3</v>
      </c>
      <c r="J51" s="113">
        <v>-3.5999999999999999E-3</v>
      </c>
      <c r="K51" s="113">
        <v>-1E-3</v>
      </c>
      <c r="L51" s="37"/>
    </row>
    <row r="52" spans="1:12" x14ac:dyDescent="0.25">
      <c r="A52" s="8">
        <v>42800</v>
      </c>
      <c r="B52" s="61">
        <v>237.71000699999999</v>
      </c>
      <c r="C52" s="61">
        <v>119.16999800000001</v>
      </c>
      <c r="D52" s="61">
        <v>127.529999</v>
      </c>
      <c r="E52" s="61">
        <v>218.300003</v>
      </c>
      <c r="F52" s="61">
        <v>116.720001</v>
      </c>
      <c r="G52" s="61">
        <v>24.780000999999999</v>
      </c>
      <c r="H52" s="113">
        <f t="shared" si="0"/>
        <v>-2.7730113842618811E-3</v>
      </c>
      <c r="I52" s="113">
        <v>-3.5999999999999999E-3</v>
      </c>
      <c r="J52" s="113">
        <v>-2.8999999999999998E-3</v>
      </c>
      <c r="K52" s="113">
        <v>-5.0000000000000001E-4</v>
      </c>
      <c r="L52" s="37"/>
    </row>
    <row r="53" spans="1:12" x14ac:dyDescent="0.25">
      <c r="A53" s="8">
        <v>42801</v>
      </c>
      <c r="B53" s="61">
        <v>237</v>
      </c>
      <c r="C53" s="61">
        <v>118.839996</v>
      </c>
      <c r="D53" s="61">
        <v>127.120003</v>
      </c>
      <c r="E53" s="61">
        <v>217.63999899999999</v>
      </c>
      <c r="F53" s="61">
        <v>115.779999</v>
      </c>
      <c r="G53" s="61">
        <v>24.709999</v>
      </c>
      <c r="H53" s="113">
        <f t="shared" si="0"/>
        <v>-2.6963195425249013E-3</v>
      </c>
      <c r="I53" s="113">
        <v>-1.9E-3</v>
      </c>
      <c r="J53" s="113">
        <v>-1E-3</v>
      </c>
      <c r="K53" s="113">
        <v>-8.199999999999999E-3</v>
      </c>
      <c r="L53" s="37"/>
    </row>
    <row r="54" spans="1:12" x14ac:dyDescent="0.25">
      <c r="A54" s="8">
        <v>42802</v>
      </c>
      <c r="B54" s="61">
        <v>236.55999800000001</v>
      </c>
      <c r="C54" s="61">
        <v>118.519997</v>
      </c>
      <c r="D54" s="61">
        <v>126.75</v>
      </c>
      <c r="E54" s="61">
        <v>217.179993</v>
      </c>
      <c r="F54" s="61">
        <v>115.05999799999999</v>
      </c>
      <c r="G54" s="61">
        <v>24.719999000000001</v>
      </c>
      <c r="H54" s="113">
        <f t="shared" si="0"/>
        <v>8.4387261545642962E-5</v>
      </c>
      <c r="I54" s="113">
        <v>4.0000000000000002E-4</v>
      </c>
      <c r="J54" s="113">
        <v>-4.5999999999999999E-3</v>
      </c>
      <c r="K54" s="113">
        <v>-2.7000000000000001E-3</v>
      </c>
      <c r="L54" s="37"/>
    </row>
    <row r="55" spans="1:12" x14ac:dyDescent="0.25">
      <c r="A55" s="8">
        <v>42803</v>
      </c>
      <c r="B55" s="61">
        <v>236.86000100000001</v>
      </c>
      <c r="C55" s="61">
        <v>118.529999</v>
      </c>
      <c r="D55" s="61">
        <v>126.220001</v>
      </c>
      <c r="E55" s="61">
        <v>217.41000399999999</v>
      </c>
      <c r="F55" s="61">
        <v>114.470001</v>
      </c>
      <c r="G55" s="61">
        <v>24.809999000000001</v>
      </c>
      <c r="H55" s="113">
        <f t="shared" si="0"/>
        <v>3.7893523193545647E-3</v>
      </c>
      <c r="I55" s="113">
        <v>3.4000000000000002E-3</v>
      </c>
      <c r="J55" s="113">
        <v>1E-3</v>
      </c>
      <c r="K55" s="113">
        <v>-3.8E-3</v>
      </c>
      <c r="L55" s="37"/>
    </row>
    <row r="56" spans="1:12" x14ac:dyDescent="0.25">
      <c r="A56" s="8">
        <v>42804</v>
      </c>
      <c r="B56" s="61">
        <v>237.69000199999999</v>
      </c>
      <c r="C56" s="61">
        <v>118.980003</v>
      </c>
      <c r="D56" s="61">
        <v>127.029999</v>
      </c>
      <c r="E56" s="61">
        <v>218.16999799999999</v>
      </c>
      <c r="F56" s="61">
        <v>114.720001</v>
      </c>
      <c r="G56" s="61">
        <v>24.790001</v>
      </c>
      <c r="H56" s="113">
        <f t="shared" si="0"/>
        <v>1.5955913458863783E-3</v>
      </c>
      <c r="I56" s="113">
        <v>1.2999999999999999E-3</v>
      </c>
      <c r="J56" s="113">
        <v>3.3E-3</v>
      </c>
      <c r="K56" s="113">
        <v>-2.9999999999999997E-4</v>
      </c>
      <c r="L56" s="37"/>
    </row>
    <row r="57" spans="1:12" x14ac:dyDescent="0.25">
      <c r="A57" s="8">
        <v>42807</v>
      </c>
      <c r="B57" s="61">
        <v>237.80999800000001</v>
      </c>
      <c r="C57" s="61">
        <v>119.16999800000001</v>
      </c>
      <c r="D57" s="61">
        <v>127.199997</v>
      </c>
      <c r="E57" s="61">
        <v>218.300003</v>
      </c>
      <c r="F57" s="61">
        <v>114.739998</v>
      </c>
      <c r="G57" s="61">
        <v>24.85</v>
      </c>
      <c r="H57" s="113">
        <f t="shared" si="0"/>
        <v>-4.2045134963789674E-3</v>
      </c>
      <c r="I57" s="113">
        <v>-3.5999999999999999E-3</v>
      </c>
      <c r="J57" s="113">
        <v>-2.3E-3</v>
      </c>
      <c r="K57" s="113">
        <v>2.0000000000000001E-4</v>
      </c>
      <c r="L57" s="37"/>
    </row>
    <row r="58" spans="1:12" x14ac:dyDescent="0.25">
      <c r="A58" s="8">
        <v>42808</v>
      </c>
      <c r="B58" s="61">
        <v>236.89999399999999</v>
      </c>
      <c r="C58" s="61">
        <v>118.66999800000001</v>
      </c>
      <c r="D58" s="61">
        <v>126.260002</v>
      </c>
      <c r="E58" s="61">
        <v>217.55999800000001</v>
      </c>
      <c r="F58" s="61">
        <v>114.120003</v>
      </c>
      <c r="G58" s="61">
        <v>24.780000999999999</v>
      </c>
      <c r="H58" s="113">
        <f t="shared" si="0"/>
        <v>8.5585687715243712E-3</v>
      </c>
      <c r="I58" s="113">
        <v>8.6E-3</v>
      </c>
      <c r="J58" s="113">
        <v>7.3000000000000001E-3</v>
      </c>
      <c r="K58" s="113">
        <v>-4.0999999999999995E-3</v>
      </c>
      <c r="L58" s="37"/>
    </row>
    <row r="59" spans="1:12" x14ac:dyDescent="0.25">
      <c r="A59" s="8">
        <v>42809</v>
      </c>
      <c r="B59" s="61">
        <v>238.949997</v>
      </c>
      <c r="C59" s="61">
        <v>119.69000200000001</v>
      </c>
      <c r="D59" s="61">
        <v>127.66999800000001</v>
      </c>
      <c r="E59" s="61">
        <v>219.36999499999999</v>
      </c>
      <c r="F59" s="61">
        <v>116.25</v>
      </c>
      <c r="G59" s="61">
        <v>24.74</v>
      </c>
      <c r="H59" s="113">
        <f t="shared" si="0"/>
        <v>-1.6724144712526694E-3</v>
      </c>
      <c r="I59" s="113">
        <v>-5.9999999999999995E-4</v>
      </c>
      <c r="J59" s="113">
        <v>4.5000000000000005E-3</v>
      </c>
      <c r="K59" s="113">
        <v>2.3999999999999998E-3</v>
      </c>
      <c r="L59" s="37"/>
    </row>
    <row r="60" spans="1:12" x14ac:dyDescent="0.25">
      <c r="A60" s="8">
        <v>42810</v>
      </c>
      <c r="B60" s="61">
        <v>238.479996</v>
      </c>
      <c r="C60" s="61">
        <v>119.489998</v>
      </c>
      <c r="D60" s="61">
        <v>127.199997</v>
      </c>
      <c r="E60" s="61">
        <v>219</v>
      </c>
      <c r="F60" s="61">
        <v>116.730003</v>
      </c>
      <c r="G60" s="61">
        <v>24.780000999999999</v>
      </c>
      <c r="H60" s="113">
        <f t="shared" si="0"/>
        <v>-1.6736692442556304E-4</v>
      </c>
      <c r="I60" s="113">
        <v>-8.0000000000000004E-4</v>
      </c>
      <c r="J60" s="113">
        <v>6.1999999999999998E-3</v>
      </c>
      <c r="K60" s="113">
        <v>-2.5999999999999999E-3</v>
      </c>
      <c r="L60" s="37"/>
    </row>
    <row r="61" spans="1:12" x14ac:dyDescent="0.25">
      <c r="A61" s="8">
        <v>42811</v>
      </c>
      <c r="B61" s="61">
        <v>237.029999</v>
      </c>
      <c r="C61" s="61">
        <v>119.470001</v>
      </c>
      <c r="D61" s="61">
        <v>127.83000199999999</v>
      </c>
      <c r="E61" s="61">
        <v>218.55999800000001</v>
      </c>
      <c r="F61" s="61">
        <v>116.989998</v>
      </c>
      <c r="G61" s="61">
        <v>24.450001</v>
      </c>
      <c r="H61" s="113">
        <f t="shared" si="0"/>
        <v>-2.5142738794671233E-3</v>
      </c>
      <c r="I61" s="113">
        <v>-2.5000000000000001E-3</v>
      </c>
      <c r="J61" s="113">
        <v>-7.000000000000001E-4</v>
      </c>
      <c r="K61" s="113">
        <v>-7.4999999999999997E-3</v>
      </c>
      <c r="L61" s="37"/>
    </row>
    <row r="62" spans="1:12" x14ac:dyDescent="0.25">
      <c r="A62" s="8">
        <v>42814</v>
      </c>
      <c r="B62" s="61">
        <v>236.770004</v>
      </c>
      <c r="C62" s="61">
        <v>119.16999800000001</v>
      </c>
      <c r="D62" s="61">
        <v>127.449997</v>
      </c>
      <c r="E62" s="61">
        <v>218.36999499999999</v>
      </c>
      <c r="F62" s="61">
        <v>117.510002</v>
      </c>
      <c r="G62" s="61">
        <v>24.25</v>
      </c>
      <c r="H62" s="113">
        <f t="shared" si="0"/>
        <v>-1.3176953954343861E-2</v>
      </c>
      <c r="I62" s="113">
        <v>-1.4800000000000001E-2</v>
      </c>
      <c r="J62" s="113">
        <v>-1.34E-2</v>
      </c>
      <c r="K62" s="113">
        <v>-6.8999999999999999E-3</v>
      </c>
      <c r="L62" s="37"/>
    </row>
    <row r="63" spans="1:12" x14ac:dyDescent="0.25">
      <c r="A63" s="8">
        <v>42815</v>
      </c>
      <c r="B63" s="61">
        <v>233.729996</v>
      </c>
      <c r="C63" s="61">
        <v>117.610001</v>
      </c>
      <c r="D63" s="61">
        <v>125.529999</v>
      </c>
      <c r="E63" s="61">
        <v>215.58000200000001</v>
      </c>
      <c r="F63" s="61">
        <v>118.540001</v>
      </c>
      <c r="G63" s="61">
        <v>23.57</v>
      </c>
      <c r="H63" s="113">
        <f t="shared" si="0"/>
        <v>1.5293120947546029E-3</v>
      </c>
      <c r="I63" s="113">
        <v>1.6000000000000001E-3</v>
      </c>
      <c r="J63" s="113">
        <v>-3.0000000000000001E-3</v>
      </c>
      <c r="K63" s="113">
        <v>-5.4000000000000003E-3</v>
      </c>
      <c r="L63" s="37"/>
    </row>
    <row r="64" spans="1:12" x14ac:dyDescent="0.25">
      <c r="A64" s="8">
        <v>42816</v>
      </c>
      <c r="B64" s="61">
        <v>234.279999</v>
      </c>
      <c r="C64" s="61">
        <v>117.790001</v>
      </c>
      <c r="D64" s="61">
        <v>126.129997</v>
      </c>
      <c r="E64" s="61">
        <v>215.020004</v>
      </c>
      <c r="F64" s="61">
        <v>118.83000199999999</v>
      </c>
      <c r="G64" s="61">
        <v>23.52</v>
      </c>
      <c r="H64" s="113">
        <f t="shared" si="0"/>
        <v>-7.6439768267769323E-4</v>
      </c>
      <c r="I64" s="113">
        <v>-2.9999999999999997E-4</v>
      </c>
      <c r="J64" s="113">
        <v>6.8999999999999999E-3</v>
      </c>
      <c r="K64" s="113">
        <v>4.5999999999999999E-3</v>
      </c>
      <c r="L64" s="37"/>
    </row>
    <row r="65" spans="1:12" x14ac:dyDescent="0.25">
      <c r="A65" s="8">
        <v>42817</v>
      </c>
      <c r="B65" s="61">
        <v>234.029999</v>
      </c>
      <c r="C65" s="61">
        <v>117.699997</v>
      </c>
      <c r="D65" s="61">
        <v>125.849998</v>
      </c>
      <c r="E65" s="61">
        <v>214.800003</v>
      </c>
      <c r="F65" s="61">
        <v>118.66999800000001</v>
      </c>
      <c r="G65" s="61">
        <v>23.57</v>
      </c>
      <c r="H65" s="113">
        <f t="shared" si="0"/>
        <v>-4.769196652857936E-3</v>
      </c>
      <c r="I65" s="113">
        <v>-5.0000000000000001E-4</v>
      </c>
      <c r="J65" s="113">
        <v>1.2999999999999999E-3</v>
      </c>
      <c r="K65" s="113">
        <v>-2.3E-3</v>
      </c>
      <c r="L65" s="37"/>
    </row>
    <row r="66" spans="1:12" x14ac:dyDescent="0.25">
      <c r="A66" s="8">
        <v>42818</v>
      </c>
      <c r="B66" s="61">
        <v>233.86000100000001</v>
      </c>
      <c r="C66" s="61">
        <v>117.139999</v>
      </c>
      <c r="D66" s="61">
        <v>124.83000199999999</v>
      </c>
      <c r="E66" s="61">
        <v>214.729996</v>
      </c>
      <c r="F66" s="61">
        <v>118.860001</v>
      </c>
      <c r="G66" s="61">
        <v>23.540001</v>
      </c>
      <c r="H66" s="113">
        <f t="shared" si="0"/>
        <v>-5.9774563326161253E-4</v>
      </c>
      <c r="I66" s="113">
        <v>-5.0000000000000001E-4</v>
      </c>
      <c r="J66" s="113">
        <v>5.6000000000000008E-3</v>
      </c>
      <c r="K66" s="113">
        <v>-5.1999999999999998E-3</v>
      </c>
      <c r="L66" s="37"/>
    </row>
    <row r="67" spans="1:12" x14ac:dyDescent="0.25">
      <c r="A67" s="8">
        <v>42821</v>
      </c>
      <c r="B67" s="61">
        <v>233.61999499999999</v>
      </c>
      <c r="C67" s="61">
        <v>117.07</v>
      </c>
      <c r="D67" s="61">
        <v>124.389999</v>
      </c>
      <c r="E67" s="61">
        <v>214.38000500000001</v>
      </c>
      <c r="F67" s="61">
        <v>119.529999</v>
      </c>
      <c r="G67" s="61">
        <v>23.450001</v>
      </c>
      <c r="H67" s="113">
        <f t="shared" ref="H67:H130" si="1">LN(C68/C67)</f>
        <v>7.9125779740838384E-3</v>
      </c>
      <c r="I67" s="113">
        <v>7.1999999999999998E-3</v>
      </c>
      <c r="J67" s="113">
        <v>-1.5E-3</v>
      </c>
      <c r="K67" s="113">
        <v>7.0999999999999995E-3</v>
      </c>
      <c r="L67" s="37"/>
    </row>
    <row r="68" spans="1:12" x14ac:dyDescent="0.25">
      <c r="A68" s="8">
        <v>42822</v>
      </c>
      <c r="B68" s="61">
        <v>235.320007</v>
      </c>
      <c r="C68" s="61">
        <v>118</v>
      </c>
      <c r="D68" s="61">
        <v>125.650002</v>
      </c>
      <c r="E68" s="61">
        <v>215.970001</v>
      </c>
      <c r="F68" s="61">
        <v>119.040001</v>
      </c>
      <c r="G68" s="61">
        <v>23.77</v>
      </c>
      <c r="H68" s="113">
        <f t="shared" si="1"/>
        <v>9.3177762477470675E-4</v>
      </c>
      <c r="I68" s="113">
        <v>1.8E-3</v>
      </c>
      <c r="J68" s="113">
        <v>3.9000000000000003E-3</v>
      </c>
      <c r="K68" s="113">
        <v>-5.9999999999999995E-4</v>
      </c>
      <c r="L68" s="37"/>
    </row>
    <row r="69" spans="1:12" x14ac:dyDescent="0.25">
      <c r="A69" s="8">
        <v>42823</v>
      </c>
      <c r="B69" s="61">
        <v>235.53999300000001</v>
      </c>
      <c r="C69" s="61">
        <v>118.110001</v>
      </c>
      <c r="D69" s="61">
        <v>125.620003</v>
      </c>
      <c r="E69" s="61">
        <v>216.28999300000001</v>
      </c>
      <c r="F69" s="61">
        <v>119.33000199999999</v>
      </c>
      <c r="G69" s="61">
        <v>23.620000999999998</v>
      </c>
      <c r="H69" s="113">
        <f t="shared" si="1"/>
        <v>3.1277931898327886E-3</v>
      </c>
      <c r="I69" s="113">
        <v>3.5999999999999999E-3</v>
      </c>
      <c r="J69" s="113">
        <v>3.3E-3</v>
      </c>
      <c r="K69" s="113">
        <v>9.1999999999999998E-3</v>
      </c>
      <c r="L69" s="37"/>
    </row>
    <row r="70" spans="1:12" x14ac:dyDescent="0.25">
      <c r="A70" s="8">
        <v>42824</v>
      </c>
      <c r="B70" s="61">
        <v>236.28999300000001</v>
      </c>
      <c r="C70" s="61">
        <v>118.480003</v>
      </c>
      <c r="D70" s="61">
        <v>126.260002</v>
      </c>
      <c r="E70" s="61">
        <v>216.86999499999999</v>
      </c>
      <c r="F70" s="61">
        <v>118.470001</v>
      </c>
      <c r="G70" s="61">
        <v>23.93</v>
      </c>
      <c r="H70" s="113">
        <f t="shared" si="1"/>
        <v>-1.8585879756994517E-3</v>
      </c>
      <c r="I70" s="113">
        <v>-1.6000000000000001E-3</v>
      </c>
      <c r="J70" s="113">
        <v>5.6999999999999993E-3</v>
      </c>
      <c r="K70" s="113">
        <v>-3.0000000000000001E-3</v>
      </c>
      <c r="L70" s="37"/>
    </row>
    <row r="71" spans="1:12" x14ac:dyDescent="0.25">
      <c r="A71" s="8">
        <v>42825</v>
      </c>
      <c r="B71" s="61">
        <v>235.740005</v>
      </c>
      <c r="C71" s="61">
        <v>118.260002</v>
      </c>
      <c r="D71" s="61">
        <v>125.93</v>
      </c>
      <c r="E71" s="61">
        <v>216.35000600000001</v>
      </c>
      <c r="F71" s="61">
        <v>118.720001</v>
      </c>
      <c r="G71" s="61">
        <v>23.73</v>
      </c>
      <c r="H71" s="113">
        <f t="shared" si="1"/>
        <v>-2.2857491433341155E-3</v>
      </c>
      <c r="I71" s="113">
        <v>-2.8000000000000004E-3</v>
      </c>
      <c r="J71" s="113">
        <v>-1.1000000000000001E-2</v>
      </c>
      <c r="K71" s="113">
        <v>-1.1000000000000001E-3</v>
      </c>
      <c r="L71" s="37"/>
    </row>
    <row r="72" spans="1:12" x14ac:dyDescent="0.25">
      <c r="A72" s="8">
        <v>42828</v>
      </c>
      <c r="B72" s="61">
        <v>235.33000200000001</v>
      </c>
      <c r="C72" s="61">
        <v>117.989998</v>
      </c>
      <c r="D72" s="61">
        <v>125.32</v>
      </c>
      <c r="E72" s="61">
        <v>216.08000200000001</v>
      </c>
      <c r="F72" s="61">
        <v>119.349998</v>
      </c>
      <c r="G72" s="61">
        <v>23.68</v>
      </c>
      <c r="H72" s="113">
        <f t="shared" si="1"/>
        <v>5.9309471076575047E-4</v>
      </c>
      <c r="I72" s="113">
        <v>5.0000000000000001E-4</v>
      </c>
      <c r="J72" s="113">
        <v>-2.3E-3</v>
      </c>
      <c r="K72" s="113">
        <v>3.0999999999999999E-3</v>
      </c>
      <c r="L72" s="37"/>
    </row>
    <row r="73" spans="1:12" x14ac:dyDescent="0.25">
      <c r="A73" s="8">
        <v>42829</v>
      </c>
      <c r="B73" s="61">
        <v>235.479996</v>
      </c>
      <c r="C73" s="61">
        <v>118.05999799999999</v>
      </c>
      <c r="D73" s="61">
        <v>125.589996</v>
      </c>
      <c r="E73" s="61">
        <v>216.199997</v>
      </c>
      <c r="F73" s="61">
        <v>119.620003</v>
      </c>
      <c r="G73" s="61">
        <v>23.65</v>
      </c>
      <c r="H73" s="113">
        <f t="shared" si="1"/>
        <v>-3.6488734033527227E-3</v>
      </c>
      <c r="I73" s="113">
        <v>-4.4000000000000003E-3</v>
      </c>
      <c r="J73" s="113">
        <v>-7.9000000000000008E-3</v>
      </c>
      <c r="K73" s="113">
        <v>-3.0999999999999999E-3</v>
      </c>
      <c r="L73" s="37"/>
    </row>
    <row r="74" spans="1:12" x14ac:dyDescent="0.25">
      <c r="A74" s="8">
        <v>42830</v>
      </c>
      <c r="B74" s="61">
        <v>234.779999</v>
      </c>
      <c r="C74" s="61">
        <v>117.629997</v>
      </c>
      <c r="D74" s="61">
        <v>125.110001</v>
      </c>
      <c r="E74" s="61">
        <v>215.53999300000001</v>
      </c>
      <c r="F74" s="61">
        <v>119.620003</v>
      </c>
      <c r="G74" s="61">
        <v>23.469999000000001</v>
      </c>
      <c r="H74" s="113">
        <f t="shared" si="1"/>
        <v>3.1405449970131798E-3</v>
      </c>
      <c r="I74" s="113">
        <v>3.2000000000000002E-3</v>
      </c>
      <c r="J74" s="113">
        <v>6.8999999999999999E-3</v>
      </c>
      <c r="K74" s="113">
        <v>5.0000000000000001E-3</v>
      </c>
      <c r="L74" s="37"/>
    </row>
    <row r="75" spans="1:12" x14ac:dyDescent="0.25">
      <c r="A75" s="8">
        <v>42831</v>
      </c>
      <c r="B75" s="61">
        <v>235.44000199999999</v>
      </c>
      <c r="C75" s="61">
        <v>118</v>
      </c>
      <c r="D75" s="61">
        <v>125.529999</v>
      </c>
      <c r="E75" s="61">
        <v>216.10000600000001</v>
      </c>
      <c r="F75" s="61">
        <v>119.18</v>
      </c>
      <c r="G75" s="61">
        <v>23.620000999999998</v>
      </c>
      <c r="H75" s="113">
        <f t="shared" si="1"/>
        <v>-1.3568862556218593E-3</v>
      </c>
      <c r="I75" s="113">
        <v>-8.0000000000000004E-4</v>
      </c>
      <c r="J75" s="113">
        <v>1.4000000000000002E-3</v>
      </c>
      <c r="K75" s="113">
        <v>-2.5999999999999999E-3</v>
      </c>
      <c r="L75" s="37"/>
    </row>
    <row r="76" spans="1:12" x14ac:dyDescent="0.25">
      <c r="A76" s="8">
        <v>42832</v>
      </c>
      <c r="B76" s="61">
        <v>235.199997</v>
      </c>
      <c r="C76" s="61">
        <v>117.839996</v>
      </c>
      <c r="D76" s="61">
        <v>125.66999800000001</v>
      </c>
      <c r="E76" s="61">
        <v>215.91000399999999</v>
      </c>
      <c r="F76" s="61">
        <v>119.459999</v>
      </c>
      <c r="G76" s="61">
        <v>23.52</v>
      </c>
      <c r="H76" s="113">
        <f t="shared" si="1"/>
        <v>1.4416453753306403E-3</v>
      </c>
      <c r="I76" s="113">
        <v>8.0000000000000004E-4</v>
      </c>
      <c r="J76" s="113">
        <v>1E-3</v>
      </c>
      <c r="K76" s="113">
        <v>1E-3</v>
      </c>
      <c r="L76" s="37"/>
    </row>
    <row r="77" spans="1:12" x14ac:dyDescent="0.25">
      <c r="A77" s="8">
        <v>42835</v>
      </c>
      <c r="B77" s="61">
        <v>235.33999600000001</v>
      </c>
      <c r="C77" s="61">
        <v>118.010002</v>
      </c>
      <c r="D77" s="61">
        <v>125.93</v>
      </c>
      <c r="E77" s="61">
        <v>216.05999800000001</v>
      </c>
      <c r="F77" s="61">
        <v>119.459999</v>
      </c>
      <c r="G77" s="61">
        <v>23.459999</v>
      </c>
      <c r="H77" s="113">
        <f t="shared" si="1"/>
        <v>-5.9334605524031007E-4</v>
      </c>
      <c r="I77" s="113">
        <v>-5.0000000000000001E-4</v>
      </c>
      <c r="J77" s="113">
        <v>8.1000000000000013E-3</v>
      </c>
      <c r="K77" s="113">
        <v>2.5000000000000001E-3</v>
      </c>
      <c r="L77" s="37"/>
    </row>
    <row r="78" spans="1:12" x14ac:dyDescent="0.25">
      <c r="A78" s="8">
        <v>42836</v>
      </c>
      <c r="B78" s="61">
        <v>235.05999800000001</v>
      </c>
      <c r="C78" s="61">
        <v>117.94000200000001</v>
      </c>
      <c r="D78" s="61">
        <v>125.989998</v>
      </c>
      <c r="E78" s="61">
        <v>215.78999300000001</v>
      </c>
      <c r="F78" s="61">
        <v>121.19000200000001</v>
      </c>
      <c r="G78" s="61">
        <v>23.389999</v>
      </c>
      <c r="H78" s="113">
        <f t="shared" si="1"/>
        <v>-5.0151322761344116E-3</v>
      </c>
      <c r="I78" s="113">
        <v>-4.8999999999999998E-3</v>
      </c>
      <c r="J78" s="113">
        <v>-8.5000000000000006E-3</v>
      </c>
      <c r="K78" s="113">
        <v>-5.4000000000000003E-3</v>
      </c>
      <c r="L78" s="37"/>
    </row>
    <row r="79" spans="1:12" x14ac:dyDescent="0.25">
      <c r="A79" s="8">
        <v>42837</v>
      </c>
      <c r="B79" s="61">
        <v>234.029999</v>
      </c>
      <c r="C79" s="61">
        <v>117.349998</v>
      </c>
      <c r="D79" s="61">
        <v>124.30999799999999</v>
      </c>
      <c r="E79" s="61">
        <v>214.89999399999999</v>
      </c>
      <c r="F79" s="61">
        <v>122.019997</v>
      </c>
      <c r="G79" s="61">
        <v>23.200001</v>
      </c>
      <c r="H79" s="113">
        <f t="shared" si="1"/>
        <v>-6.6689543222577929E-3</v>
      </c>
      <c r="I79" s="113">
        <v>-7.4999999999999997E-3</v>
      </c>
      <c r="J79" s="113">
        <v>-2.3E-3</v>
      </c>
      <c r="K79" s="113">
        <v>-7.9000000000000008E-3</v>
      </c>
      <c r="L79" s="37"/>
    </row>
    <row r="80" spans="1:12" x14ac:dyDescent="0.25">
      <c r="A80" s="8">
        <v>42838</v>
      </c>
      <c r="B80" s="61">
        <v>232.509995</v>
      </c>
      <c r="C80" s="61">
        <v>116.57</v>
      </c>
      <c r="D80" s="61">
        <v>123.5</v>
      </c>
      <c r="E80" s="61">
        <v>213.470001</v>
      </c>
      <c r="F80" s="61">
        <v>122.599998</v>
      </c>
      <c r="G80" s="61">
        <v>22.9</v>
      </c>
      <c r="H80" s="113">
        <f t="shared" si="1"/>
        <v>8.2016607045559391E-3</v>
      </c>
      <c r="I80" s="113">
        <v>8.8999999999999999E-3</v>
      </c>
      <c r="J80" s="113">
        <v>2.3999999999999998E-3</v>
      </c>
      <c r="K80" s="113">
        <v>2.2000000000000001E-3</v>
      </c>
      <c r="L80" s="37"/>
    </row>
    <row r="81" spans="1:12" x14ac:dyDescent="0.25">
      <c r="A81" s="8">
        <v>42842</v>
      </c>
      <c r="B81" s="61">
        <v>234.570007</v>
      </c>
      <c r="C81" s="61">
        <v>117.529999</v>
      </c>
      <c r="D81" s="61">
        <v>124.779999</v>
      </c>
      <c r="E81" s="61">
        <v>215.33999600000001</v>
      </c>
      <c r="F81" s="61">
        <v>122.239998</v>
      </c>
      <c r="G81" s="61">
        <v>23.299999</v>
      </c>
      <c r="H81" s="113">
        <f t="shared" si="1"/>
        <v>-1.8736251675130263E-3</v>
      </c>
      <c r="I81" s="113">
        <v>-2.5000000000000001E-3</v>
      </c>
      <c r="J81" s="113">
        <v>3.5999999999999999E-3</v>
      </c>
      <c r="K81" s="113">
        <v>-1.6000000000000001E-3</v>
      </c>
      <c r="L81" s="37"/>
    </row>
    <row r="82" spans="1:12" x14ac:dyDescent="0.25">
      <c r="A82" s="8">
        <v>42843</v>
      </c>
      <c r="B82" s="61">
        <v>233.86999499999999</v>
      </c>
      <c r="C82" s="61">
        <v>117.30999799999999</v>
      </c>
      <c r="D82" s="61">
        <v>124.709999</v>
      </c>
      <c r="E82" s="61">
        <v>214.75</v>
      </c>
      <c r="F82" s="61">
        <v>122.82</v>
      </c>
      <c r="G82" s="61">
        <v>23.08</v>
      </c>
      <c r="H82" s="113">
        <f t="shared" si="1"/>
        <v>-1.2794303679064813E-3</v>
      </c>
      <c r="I82" s="113">
        <v>-8.0000000000000004E-4</v>
      </c>
      <c r="J82" s="113">
        <v>6.0000000000000001E-3</v>
      </c>
      <c r="K82" s="113">
        <v>-3.9000000000000003E-3</v>
      </c>
      <c r="L82" s="37"/>
    </row>
    <row r="83" spans="1:12" x14ac:dyDescent="0.25">
      <c r="A83" s="8">
        <v>42844</v>
      </c>
      <c r="B83" s="61">
        <v>233.44000199999999</v>
      </c>
      <c r="C83" s="61">
        <v>117.160004</v>
      </c>
      <c r="D83" s="61">
        <v>125</v>
      </c>
      <c r="E83" s="61">
        <v>214.279999</v>
      </c>
      <c r="F83" s="61">
        <v>121.730003</v>
      </c>
      <c r="G83" s="61">
        <v>23.01</v>
      </c>
      <c r="H83" s="113">
        <f t="shared" si="1"/>
        <v>8.9221392018870721E-3</v>
      </c>
      <c r="I83" s="113">
        <v>8.3000000000000001E-3</v>
      </c>
      <c r="J83" s="113">
        <v>5.1999999999999998E-3</v>
      </c>
      <c r="K83" s="113">
        <v>2.7000000000000001E-3</v>
      </c>
      <c r="L83" s="37"/>
    </row>
    <row r="84" spans="1:12" x14ac:dyDescent="0.25">
      <c r="A84" s="8">
        <v>42845</v>
      </c>
      <c r="B84" s="61">
        <v>235.33999600000001</v>
      </c>
      <c r="C84" s="61">
        <v>118.209999</v>
      </c>
      <c r="D84" s="61">
        <v>126.44000200000001</v>
      </c>
      <c r="E84" s="61">
        <v>216.029999</v>
      </c>
      <c r="F84" s="61">
        <v>121.959999</v>
      </c>
      <c r="G84" s="61">
        <v>23.4</v>
      </c>
      <c r="H84" s="113">
        <f t="shared" si="1"/>
        <v>-2.541039790003499E-3</v>
      </c>
      <c r="I84" s="113">
        <v>-2.8000000000000004E-3</v>
      </c>
      <c r="J84" s="113">
        <v>1E-3</v>
      </c>
      <c r="K84" s="113">
        <v>-1.4000000000000002E-3</v>
      </c>
      <c r="L84" s="37"/>
    </row>
    <row r="85" spans="1:12" x14ac:dyDescent="0.25">
      <c r="A85" s="8">
        <v>42846</v>
      </c>
      <c r="B85" s="61">
        <v>234.58999600000001</v>
      </c>
      <c r="C85" s="61">
        <v>117.910004</v>
      </c>
      <c r="D85" s="61">
        <v>126.44000200000001</v>
      </c>
      <c r="E85" s="61">
        <v>215.39999399999999</v>
      </c>
      <c r="F85" s="61">
        <v>122.30999799999999</v>
      </c>
      <c r="G85" s="61">
        <v>23.16</v>
      </c>
      <c r="H85" s="113">
        <f t="shared" si="1"/>
        <v>9.0337814613200753E-3</v>
      </c>
      <c r="I85" s="113">
        <v>1.18E-2</v>
      </c>
      <c r="J85" s="113">
        <v>1.7000000000000001E-3</v>
      </c>
      <c r="K85" s="113">
        <v>5.1000000000000004E-3</v>
      </c>
      <c r="L85" s="37"/>
    </row>
    <row r="86" spans="1:12" x14ac:dyDescent="0.25">
      <c r="A86" s="8">
        <v>42849</v>
      </c>
      <c r="B86" s="61">
        <v>237.16999799999999</v>
      </c>
      <c r="C86" s="61">
        <v>118.980003</v>
      </c>
      <c r="D86" s="61">
        <v>128.050003</v>
      </c>
      <c r="E86" s="61">
        <v>217.699997</v>
      </c>
      <c r="F86" s="61">
        <v>121.480003</v>
      </c>
      <c r="G86" s="61">
        <v>23.68</v>
      </c>
      <c r="H86" s="113">
        <f t="shared" si="1"/>
        <v>6.5343198373586714E-3</v>
      </c>
      <c r="I86" s="113">
        <v>6.6E-3</v>
      </c>
      <c r="J86" s="113">
        <v>3.5999999999999999E-3</v>
      </c>
      <c r="K86" s="113">
        <v>-5.0000000000000001E-4</v>
      </c>
      <c r="L86" s="37"/>
    </row>
    <row r="87" spans="1:12" x14ac:dyDescent="0.25">
      <c r="A87" s="8">
        <v>42850</v>
      </c>
      <c r="B87" s="61">
        <v>238.550003</v>
      </c>
      <c r="C87" s="61">
        <v>119.760002</v>
      </c>
      <c r="D87" s="61">
        <v>128.89999399999999</v>
      </c>
      <c r="E87" s="61">
        <v>219.009995</v>
      </c>
      <c r="F87" s="61">
        <v>120.25</v>
      </c>
      <c r="G87" s="61">
        <v>23.889999</v>
      </c>
      <c r="H87" s="113">
        <f t="shared" si="1"/>
        <v>-5.0116931016913353E-4</v>
      </c>
      <c r="I87" s="113">
        <v>4.0000000000000002E-4</v>
      </c>
      <c r="J87" s="113">
        <v>6.9999999999999993E-3</v>
      </c>
      <c r="K87" s="113">
        <v>3.0999999999999999E-3</v>
      </c>
      <c r="L87" s="37"/>
    </row>
    <row r="88" spans="1:12" x14ac:dyDescent="0.25">
      <c r="A88" s="8">
        <v>42851</v>
      </c>
      <c r="B88" s="61">
        <v>238.39999399999999</v>
      </c>
      <c r="C88" s="61">
        <v>119.699997</v>
      </c>
      <c r="D88" s="61">
        <v>128.85000600000001</v>
      </c>
      <c r="E88" s="61">
        <v>218.85000600000001</v>
      </c>
      <c r="F88" s="61">
        <v>120.839996</v>
      </c>
      <c r="G88" s="61">
        <v>23.870000999999998</v>
      </c>
      <c r="H88" s="113">
        <f t="shared" si="1"/>
        <v>6.6813098640674715E-4</v>
      </c>
      <c r="I88" s="113">
        <v>5.0000000000000001E-4</v>
      </c>
      <c r="J88" s="113">
        <v>-1.2999999999999999E-3</v>
      </c>
      <c r="K88" s="113">
        <v>-9.5999999999999992E-3</v>
      </c>
      <c r="L88" s="37"/>
    </row>
    <row r="89" spans="1:12" x14ac:dyDescent="0.25">
      <c r="A89" s="8">
        <v>42852</v>
      </c>
      <c r="B89" s="61">
        <v>238.60000600000001</v>
      </c>
      <c r="C89" s="61">
        <v>119.779999</v>
      </c>
      <c r="D89" s="61">
        <v>129.259995</v>
      </c>
      <c r="E89" s="61">
        <v>219.020004</v>
      </c>
      <c r="F89" s="61">
        <v>120.389999</v>
      </c>
      <c r="G89" s="61">
        <v>23.76</v>
      </c>
      <c r="H89" s="113">
        <f t="shared" si="1"/>
        <v>-2.5914162882426542E-3</v>
      </c>
      <c r="I89" s="113">
        <v>-3.0000000000000001E-3</v>
      </c>
      <c r="J89" s="113">
        <v>-6.7000000000000002E-3</v>
      </c>
      <c r="K89" s="113">
        <v>-6.0000000000000001E-3</v>
      </c>
      <c r="L89" s="37"/>
    </row>
    <row r="90" spans="1:12" x14ac:dyDescent="0.25">
      <c r="A90" s="8">
        <v>42853</v>
      </c>
      <c r="B90" s="61">
        <v>238.08000200000001</v>
      </c>
      <c r="C90" s="61">
        <v>119.470001</v>
      </c>
      <c r="D90" s="61">
        <v>128.58999600000001</v>
      </c>
      <c r="E90" s="61">
        <v>218.60000600000001</v>
      </c>
      <c r="F90" s="61">
        <v>120.769997</v>
      </c>
      <c r="G90" s="61">
        <v>23.530000999999999</v>
      </c>
      <c r="H90" s="113">
        <f t="shared" si="1"/>
        <v>3.5093451791485212E-3</v>
      </c>
      <c r="I90" s="113">
        <v>2.0999999999999999E-3</v>
      </c>
      <c r="J90" s="113">
        <v>2.7000000000000001E-3</v>
      </c>
      <c r="K90" s="113">
        <v>-1.2999999999999999E-3</v>
      </c>
      <c r="L90" s="37"/>
    </row>
    <row r="91" spans="1:12" x14ac:dyDescent="0.25">
      <c r="A91" s="8">
        <v>42856</v>
      </c>
      <c r="B91" s="61">
        <v>238.679993</v>
      </c>
      <c r="C91" s="61">
        <v>119.889999</v>
      </c>
      <c r="D91" s="61">
        <v>128.470001</v>
      </c>
      <c r="E91" s="61">
        <v>219.13000500000001</v>
      </c>
      <c r="F91" s="61">
        <v>119.66999800000001</v>
      </c>
      <c r="G91" s="61">
        <v>23.68</v>
      </c>
      <c r="H91" s="113">
        <f t="shared" si="1"/>
        <v>-1.3354145934543343E-3</v>
      </c>
      <c r="I91" s="113">
        <v>2.9999999999999997E-4</v>
      </c>
      <c r="J91" s="113">
        <v>-4.5999999999999999E-3</v>
      </c>
      <c r="K91" s="113">
        <v>-2.0999999999999999E-3</v>
      </c>
      <c r="L91" s="37"/>
    </row>
    <row r="92" spans="1:12" x14ac:dyDescent="0.25">
      <c r="A92" s="8">
        <v>42857</v>
      </c>
      <c r="B92" s="61">
        <v>238.770004</v>
      </c>
      <c r="C92" s="61">
        <v>119.730003</v>
      </c>
      <c r="D92" s="61">
        <v>128.69000199999999</v>
      </c>
      <c r="E92" s="61">
        <v>219.199997</v>
      </c>
      <c r="F92" s="61">
        <v>119.650002</v>
      </c>
      <c r="G92" s="61">
        <v>23.65</v>
      </c>
      <c r="H92" s="113">
        <f t="shared" si="1"/>
        <v>-9.191560892999694E-4</v>
      </c>
      <c r="I92" s="113">
        <v>-1.9E-3</v>
      </c>
      <c r="J92" s="113">
        <v>-5.4000000000000003E-3</v>
      </c>
      <c r="K92" s="113">
        <v>2E-3</v>
      </c>
      <c r="L92" s="37"/>
    </row>
    <row r="93" spans="1:12" x14ac:dyDescent="0.25">
      <c r="A93" s="8">
        <v>42858</v>
      </c>
      <c r="B93" s="61">
        <v>238.479996</v>
      </c>
      <c r="C93" s="61">
        <v>119.620003</v>
      </c>
      <c r="D93" s="61">
        <v>128.53999300000001</v>
      </c>
      <c r="E93" s="61">
        <v>218.979996</v>
      </c>
      <c r="F93" s="61">
        <v>117.980003</v>
      </c>
      <c r="G93" s="61">
        <v>23.84</v>
      </c>
      <c r="H93" s="113">
        <f t="shared" si="1"/>
        <v>-5.8535769739239719E-4</v>
      </c>
      <c r="I93" s="113">
        <v>2.0000000000000001E-4</v>
      </c>
      <c r="J93" s="113">
        <v>-5.9999999999999995E-4</v>
      </c>
      <c r="K93" s="113">
        <v>-3.5999999999999999E-3</v>
      </c>
      <c r="L93" s="37"/>
    </row>
    <row r="94" spans="1:12" x14ac:dyDescent="0.25">
      <c r="A94" s="8">
        <v>42859</v>
      </c>
      <c r="B94" s="61">
        <v>238.759995</v>
      </c>
      <c r="C94" s="61">
        <v>119.550003</v>
      </c>
      <c r="D94" s="61">
        <v>128.800003</v>
      </c>
      <c r="E94" s="61">
        <v>219.179993</v>
      </c>
      <c r="F94" s="61">
        <v>116.790001</v>
      </c>
      <c r="G94" s="61">
        <v>23.879999000000002</v>
      </c>
      <c r="H94" s="113">
        <f t="shared" si="1"/>
        <v>5.4222781442678156E-3</v>
      </c>
      <c r="I94" s="113">
        <v>4.5999999999999999E-3</v>
      </c>
      <c r="J94" s="113">
        <v>5.9999999999999995E-4</v>
      </c>
      <c r="K94" s="113">
        <v>5.0000000000000001E-4</v>
      </c>
      <c r="L94" s="37"/>
    </row>
    <row r="95" spans="1:12" x14ac:dyDescent="0.25">
      <c r="A95" s="8">
        <v>42860</v>
      </c>
      <c r="B95" s="61">
        <v>239.699997</v>
      </c>
      <c r="C95" s="61">
        <v>120.199997</v>
      </c>
      <c r="D95" s="61">
        <v>129.61999499999999</v>
      </c>
      <c r="E95" s="61">
        <v>220.05999800000001</v>
      </c>
      <c r="F95" s="61">
        <v>117.010002</v>
      </c>
      <c r="G95" s="61">
        <v>23.84</v>
      </c>
      <c r="H95" s="113">
        <f t="shared" si="1"/>
        <v>-1.3319682399813527E-3</v>
      </c>
      <c r="I95" s="113">
        <v>-4.0000000000000002E-4</v>
      </c>
      <c r="J95" s="113">
        <v>-2.7000000000000001E-3</v>
      </c>
      <c r="K95" s="113">
        <v>2.8000000000000004E-3</v>
      </c>
      <c r="L95" s="37"/>
    </row>
    <row r="96" spans="1:12" x14ac:dyDescent="0.25">
      <c r="A96" s="8">
        <v>42863</v>
      </c>
      <c r="B96" s="61">
        <v>239.66000399999999</v>
      </c>
      <c r="C96" s="61">
        <v>120.040001</v>
      </c>
      <c r="D96" s="61">
        <v>129.14999399999999</v>
      </c>
      <c r="E96" s="61">
        <v>220.070007</v>
      </c>
      <c r="F96" s="61">
        <v>116.75</v>
      </c>
      <c r="G96" s="61">
        <v>23.82</v>
      </c>
      <c r="H96" s="113">
        <f t="shared" si="1"/>
        <v>-1.667542511651179E-3</v>
      </c>
      <c r="I96" s="113">
        <v>-5.0000000000000001E-4</v>
      </c>
      <c r="J96" s="113">
        <v>5.1000000000000004E-3</v>
      </c>
      <c r="K96" s="113">
        <v>-7.8000000000000005E-3</v>
      </c>
      <c r="L96" s="37"/>
    </row>
    <row r="97" spans="1:12" x14ac:dyDescent="0.25">
      <c r="A97" s="8">
        <v>42864</v>
      </c>
      <c r="B97" s="61">
        <v>239.44000199999999</v>
      </c>
      <c r="C97" s="61">
        <v>119.839996</v>
      </c>
      <c r="D97" s="61">
        <v>129.14999399999999</v>
      </c>
      <c r="E97" s="61">
        <v>219.78999300000001</v>
      </c>
      <c r="F97" s="61">
        <v>116.050003</v>
      </c>
      <c r="G97" s="61">
        <v>23.73</v>
      </c>
      <c r="H97" s="113">
        <f t="shared" si="1"/>
        <v>3.1659195380277809E-3</v>
      </c>
      <c r="I97" s="113">
        <v>2.0999999999999999E-3</v>
      </c>
      <c r="J97" s="113">
        <v>1.9E-3</v>
      </c>
      <c r="K97" s="113">
        <v>2.0000000000000001E-4</v>
      </c>
      <c r="L97" s="37"/>
    </row>
    <row r="98" spans="1:12" x14ac:dyDescent="0.25">
      <c r="A98" s="8">
        <v>42865</v>
      </c>
      <c r="B98" s="61">
        <v>239.86999499999999</v>
      </c>
      <c r="C98" s="61">
        <v>120.220001</v>
      </c>
      <c r="D98" s="61">
        <v>129.009995</v>
      </c>
      <c r="E98" s="61">
        <v>220.199997</v>
      </c>
      <c r="F98" s="61">
        <v>116.040001</v>
      </c>
      <c r="G98" s="61">
        <v>23.809999000000001</v>
      </c>
      <c r="H98" s="113">
        <f t="shared" si="1"/>
        <v>-2.5819111794060578E-3</v>
      </c>
      <c r="I98" s="113">
        <v>-2.5999999999999999E-3</v>
      </c>
      <c r="J98" s="113">
        <v>-3.5999999999999999E-3</v>
      </c>
      <c r="K98" s="113">
        <v>-1.5E-3</v>
      </c>
      <c r="L98" s="37"/>
    </row>
    <row r="99" spans="1:12" x14ac:dyDescent="0.25">
      <c r="A99" s="8">
        <v>42866</v>
      </c>
      <c r="B99" s="61">
        <v>239.38000500000001</v>
      </c>
      <c r="C99" s="61">
        <v>119.910004</v>
      </c>
      <c r="D99" s="61">
        <v>128.91000399999999</v>
      </c>
      <c r="E99" s="61">
        <v>219.75</v>
      </c>
      <c r="F99" s="61">
        <v>116.5</v>
      </c>
      <c r="G99" s="61">
        <v>23.66</v>
      </c>
      <c r="H99" s="113">
        <f t="shared" si="1"/>
        <v>-2.2542693463546331E-3</v>
      </c>
      <c r="I99" s="113">
        <v>-1.8E-3</v>
      </c>
      <c r="J99" s="113">
        <v>-2.8999999999999998E-3</v>
      </c>
      <c r="K99" s="113">
        <v>-6.0999999999999995E-3</v>
      </c>
      <c r="L99" s="37"/>
    </row>
    <row r="100" spans="1:12" x14ac:dyDescent="0.25">
      <c r="A100" s="8">
        <v>42867</v>
      </c>
      <c r="B100" s="61">
        <v>238.979996</v>
      </c>
      <c r="C100" s="61">
        <v>119.639999</v>
      </c>
      <c r="D100" s="61">
        <v>128.13999899999999</v>
      </c>
      <c r="E100" s="61">
        <v>219.41000399999999</v>
      </c>
      <c r="F100" s="61">
        <v>116.83000199999999</v>
      </c>
      <c r="G100" s="61">
        <v>23.559999000000001</v>
      </c>
      <c r="H100" s="113">
        <f t="shared" si="1"/>
        <v>5.2519649753100563E-3</v>
      </c>
      <c r="I100" s="113">
        <v>5.3E-3</v>
      </c>
      <c r="J100" s="113">
        <v>2.5000000000000001E-3</v>
      </c>
      <c r="K100" s="113">
        <v>2E-3</v>
      </c>
      <c r="L100" s="37"/>
    </row>
    <row r="101" spans="1:12" x14ac:dyDescent="0.25">
      <c r="A101" s="8">
        <v>42870</v>
      </c>
      <c r="B101" s="61">
        <v>240.300003</v>
      </c>
      <c r="C101" s="61">
        <v>120.269997</v>
      </c>
      <c r="D101" s="61">
        <v>128.86000100000001</v>
      </c>
      <c r="E101" s="61">
        <v>220.520004</v>
      </c>
      <c r="F101" s="61">
        <v>117.139999</v>
      </c>
      <c r="G101" s="61">
        <v>23.74</v>
      </c>
      <c r="H101" s="113">
        <f t="shared" si="1"/>
        <v>-3.3259043965636775E-4</v>
      </c>
      <c r="I101" s="113">
        <v>-2.9999999999999997E-4</v>
      </c>
      <c r="J101" s="113">
        <v>1.6000000000000001E-3</v>
      </c>
      <c r="K101" s="113">
        <v>-8.9999999999999998E-4</v>
      </c>
      <c r="L101" s="37"/>
    </row>
    <row r="102" spans="1:12" x14ac:dyDescent="0.25">
      <c r="A102" s="8">
        <v>42871</v>
      </c>
      <c r="B102" s="61">
        <v>240.08000200000001</v>
      </c>
      <c r="C102" s="61">
        <v>120.230003</v>
      </c>
      <c r="D102" s="61">
        <v>128.83000200000001</v>
      </c>
      <c r="E102" s="61">
        <v>220.479996</v>
      </c>
      <c r="F102" s="61">
        <v>117.650002</v>
      </c>
      <c r="G102" s="61">
        <v>23.809999000000001</v>
      </c>
      <c r="H102" s="113">
        <f t="shared" si="1"/>
        <v>-1.8128931019974065E-2</v>
      </c>
      <c r="I102" s="113">
        <v>-1.9699999999999999E-2</v>
      </c>
      <c r="J102" s="113">
        <v>-8.8999999999999999E-3</v>
      </c>
      <c r="K102" s="113">
        <v>-5.4000000000000003E-3</v>
      </c>
      <c r="L102" s="37"/>
    </row>
    <row r="103" spans="1:12" x14ac:dyDescent="0.25">
      <c r="A103" s="8">
        <v>42872</v>
      </c>
      <c r="B103" s="61">
        <v>235.820007</v>
      </c>
      <c r="C103" s="61">
        <v>118.07</v>
      </c>
      <c r="D103" s="61">
        <v>126.349998</v>
      </c>
      <c r="E103" s="61">
        <v>216.570007</v>
      </c>
      <c r="F103" s="61">
        <v>119.790001</v>
      </c>
      <c r="G103" s="61">
        <v>23.059999000000001</v>
      </c>
      <c r="H103" s="113">
        <f t="shared" si="1"/>
        <v>4.0571688981740281E-3</v>
      </c>
      <c r="I103" s="113">
        <v>4.0000000000000001E-3</v>
      </c>
      <c r="J103" s="113">
        <v>5.9999999999999995E-4</v>
      </c>
      <c r="K103" s="113">
        <v>-3.9000000000000003E-3</v>
      </c>
      <c r="L103" s="37"/>
    </row>
    <row r="104" spans="1:12" x14ac:dyDescent="0.25">
      <c r="A104" s="8">
        <v>42873</v>
      </c>
      <c r="B104" s="61">
        <v>236.770004</v>
      </c>
      <c r="C104" s="61">
        <v>118.550003</v>
      </c>
      <c r="D104" s="61">
        <v>126.449997</v>
      </c>
      <c r="E104" s="61">
        <v>217.36000100000001</v>
      </c>
      <c r="F104" s="61">
        <v>118.80999799999999</v>
      </c>
      <c r="G104" s="61">
        <v>23.15</v>
      </c>
      <c r="H104" s="113">
        <f t="shared" si="1"/>
        <v>6.6416907590623993E-3</v>
      </c>
      <c r="I104" s="113">
        <v>6.9999999999999993E-3</v>
      </c>
      <c r="J104" s="113">
        <v>-3.9000000000000003E-3</v>
      </c>
      <c r="K104" s="113">
        <v>4.0000000000000001E-3</v>
      </c>
      <c r="L104" s="37"/>
    </row>
    <row r="105" spans="1:12" x14ac:dyDescent="0.25">
      <c r="A105" s="8">
        <v>42874</v>
      </c>
      <c r="B105" s="61">
        <v>238.30999800000001</v>
      </c>
      <c r="C105" s="61">
        <v>119.339996</v>
      </c>
      <c r="D105" s="61">
        <v>127.900002</v>
      </c>
      <c r="E105" s="61">
        <v>218.71000699999999</v>
      </c>
      <c r="F105" s="61">
        <v>119.400002</v>
      </c>
      <c r="G105" s="61">
        <v>23.35</v>
      </c>
      <c r="H105" s="113">
        <f t="shared" si="1"/>
        <v>5.5152142057913883E-3</v>
      </c>
      <c r="I105" s="113">
        <v>5.6000000000000008E-3</v>
      </c>
      <c r="J105" s="113">
        <v>2.8000000000000004E-3</v>
      </c>
      <c r="K105" s="113">
        <v>-3.0000000000000001E-3</v>
      </c>
      <c r="L105" s="37"/>
    </row>
    <row r="106" spans="1:12" x14ac:dyDescent="0.25">
      <c r="A106" s="8">
        <v>42877</v>
      </c>
      <c r="B106" s="61">
        <v>239.520004</v>
      </c>
      <c r="C106" s="61">
        <v>120</v>
      </c>
      <c r="D106" s="61">
        <v>128.88999899999999</v>
      </c>
      <c r="E106" s="61">
        <v>219.929993</v>
      </c>
      <c r="F106" s="61">
        <v>119.900002</v>
      </c>
      <c r="G106" s="61">
        <v>23.41</v>
      </c>
      <c r="H106" s="113">
        <f t="shared" si="1"/>
        <v>1.8316631470535148E-3</v>
      </c>
      <c r="I106" s="113">
        <v>1.8E-3</v>
      </c>
      <c r="J106" s="113">
        <v>-7.000000000000001E-4</v>
      </c>
      <c r="K106" s="113">
        <v>6.0999999999999995E-3</v>
      </c>
      <c r="L106" s="37"/>
    </row>
    <row r="107" spans="1:12" x14ac:dyDescent="0.25">
      <c r="A107" s="8">
        <v>42878</v>
      </c>
      <c r="B107" s="61">
        <v>240.050003</v>
      </c>
      <c r="C107" s="61">
        <v>120.220001</v>
      </c>
      <c r="D107" s="61">
        <v>129.11999499999999</v>
      </c>
      <c r="E107" s="61">
        <v>220.36000100000001</v>
      </c>
      <c r="F107" s="61">
        <v>119.139999</v>
      </c>
      <c r="G107" s="61">
        <v>23.59</v>
      </c>
      <c r="H107" s="113">
        <f t="shared" si="1"/>
        <v>2.3263470016101472E-3</v>
      </c>
      <c r="I107" s="113">
        <v>2.3999999999999998E-3</v>
      </c>
      <c r="J107" s="113">
        <v>-1.5E-3</v>
      </c>
      <c r="K107" s="113">
        <v>-4.8999999999999998E-3</v>
      </c>
      <c r="L107" s="37"/>
    </row>
    <row r="108" spans="1:12" x14ac:dyDescent="0.25">
      <c r="A108" s="8">
        <v>42879</v>
      </c>
      <c r="B108" s="61">
        <v>240.61000100000001</v>
      </c>
      <c r="C108" s="61">
        <v>120.5</v>
      </c>
      <c r="D108" s="61">
        <v>129.449997</v>
      </c>
      <c r="E108" s="61">
        <v>220.88999899999999</v>
      </c>
      <c r="F108" s="61">
        <v>119.610001</v>
      </c>
      <c r="G108" s="61">
        <v>23.58</v>
      </c>
      <c r="H108" s="113">
        <f t="shared" si="1"/>
        <v>4.1407926660313871E-3</v>
      </c>
      <c r="I108" s="113">
        <v>4.1999999999999997E-3</v>
      </c>
      <c r="J108" s="113">
        <v>-2.7000000000000001E-3</v>
      </c>
      <c r="K108" s="113">
        <v>-7.7000000000000002E-3</v>
      </c>
      <c r="L108" s="37"/>
    </row>
    <row r="109" spans="1:12" x14ac:dyDescent="0.25">
      <c r="A109" s="8">
        <v>42880</v>
      </c>
      <c r="B109" s="61">
        <v>241.759995</v>
      </c>
      <c r="C109" s="61">
        <v>121</v>
      </c>
      <c r="D109" s="61">
        <v>130.05999800000001</v>
      </c>
      <c r="E109" s="61">
        <v>221.91999799999999</v>
      </c>
      <c r="F109" s="61">
        <v>119.480003</v>
      </c>
      <c r="G109" s="61">
        <v>23.620000999999998</v>
      </c>
      <c r="H109" s="113">
        <f t="shared" si="1"/>
        <v>3.305321450909986E-4</v>
      </c>
      <c r="I109" s="113">
        <v>5.9999999999999995E-4</v>
      </c>
      <c r="J109" s="113">
        <v>-2.0000000000000001E-4</v>
      </c>
      <c r="K109" s="113">
        <v>8.9999999999999998E-4</v>
      </c>
      <c r="L109" s="37"/>
    </row>
    <row r="110" spans="1:12" x14ac:dyDescent="0.25">
      <c r="A110" s="8">
        <v>42881</v>
      </c>
      <c r="B110" s="61">
        <v>241.71000699999999</v>
      </c>
      <c r="C110" s="61">
        <v>121.040001</v>
      </c>
      <c r="D110" s="61">
        <v>130.13999899999999</v>
      </c>
      <c r="E110" s="61">
        <v>221.929993</v>
      </c>
      <c r="F110" s="61">
        <v>120.540001</v>
      </c>
      <c r="G110" s="61">
        <v>23.610001</v>
      </c>
      <c r="H110" s="113">
        <f t="shared" si="1"/>
        <v>-1.7364621504347476E-3</v>
      </c>
      <c r="I110" s="113">
        <v>-1.9E-3</v>
      </c>
      <c r="J110" s="113">
        <v>-5.0000000000000001E-3</v>
      </c>
      <c r="K110" s="113">
        <v>-3.2000000000000002E-3</v>
      </c>
      <c r="L110" s="37"/>
    </row>
    <row r="111" spans="1:12" x14ac:dyDescent="0.25">
      <c r="A111" s="8">
        <v>42885</v>
      </c>
      <c r="B111" s="61">
        <v>241.5</v>
      </c>
      <c r="C111" s="61">
        <v>120.83000199999999</v>
      </c>
      <c r="D111" s="61">
        <v>130.21000699999999</v>
      </c>
      <c r="E111" s="61">
        <v>221.720001</v>
      </c>
      <c r="F111" s="61">
        <v>120.139999</v>
      </c>
      <c r="G111" s="61">
        <v>23.450001</v>
      </c>
      <c r="H111" s="113">
        <f t="shared" si="1"/>
        <v>1.6547500865300588E-4</v>
      </c>
      <c r="I111" s="113">
        <v>-2.0000000000000001E-4</v>
      </c>
      <c r="J111" s="113">
        <v>2.9999999999999997E-4</v>
      </c>
      <c r="K111" s="113">
        <v>-5.6000000000000008E-3</v>
      </c>
      <c r="L111" s="37"/>
    </row>
    <row r="112" spans="1:12" x14ac:dyDescent="0.25">
      <c r="A112" s="8">
        <v>42886</v>
      </c>
      <c r="B112" s="61">
        <v>241.44000199999999</v>
      </c>
      <c r="C112" s="61">
        <v>120.849998</v>
      </c>
      <c r="D112" s="61">
        <v>130.429993</v>
      </c>
      <c r="E112" s="61">
        <v>221.66999799999999</v>
      </c>
      <c r="F112" s="61">
        <v>120.620003</v>
      </c>
      <c r="G112" s="61">
        <v>23.25</v>
      </c>
      <c r="H112" s="113">
        <f t="shared" si="1"/>
        <v>8.1585851569145555E-3</v>
      </c>
      <c r="I112" s="113">
        <v>9.4999999999999998E-3</v>
      </c>
      <c r="J112" s="113">
        <v>9.7000000000000003E-3</v>
      </c>
      <c r="K112" s="113">
        <v>2.9999999999999997E-4</v>
      </c>
      <c r="L112" s="37"/>
    </row>
    <row r="113" spans="1:12" x14ac:dyDescent="0.25">
      <c r="A113" s="8">
        <v>42887</v>
      </c>
      <c r="B113" s="61">
        <v>243.36000100000001</v>
      </c>
      <c r="C113" s="61">
        <v>121.839996</v>
      </c>
      <c r="D113" s="61">
        <v>131.5</v>
      </c>
      <c r="E113" s="61">
        <v>223.39999399999999</v>
      </c>
      <c r="F113" s="61">
        <v>120.720001</v>
      </c>
      <c r="G113" s="61">
        <v>23.540001</v>
      </c>
      <c r="H113" s="113">
        <f t="shared" si="1"/>
        <v>3.8501133904138211E-3</v>
      </c>
      <c r="I113" s="113">
        <v>3.4999999999999996E-3</v>
      </c>
      <c r="J113" s="113">
        <v>5.6000000000000008E-3</v>
      </c>
      <c r="K113" s="113">
        <v>-7.7000000000000002E-3</v>
      </c>
      <c r="L113" s="37"/>
    </row>
    <row r="114" spans="1:12" x14ac:dyDescent="0.25">
      <c r="A114" s="8">
        <v>42888</v>
      </c>
      <c r="B114" s="61">
        <v>244.16999799999999</v>
      </c>
      <c r="C114" s="61">
        <v>122.30999799999999</v>
      </c>
      <c r="D114" s="61">
        <v>131.929993</v>
      </c>
      <c r="E114" s="61">
        <v>224.10000600000001</v>
      </c>
      <c r="F114" s="61">
        <v>121.610001</v>
      </c>
      <c r="G114" s="61">
        <v>23.450001</v>
      </c>
      <c r="H114" s="113">
        <f t="shared" si="1"/>
        <v>-1.6350776881683663E-4</v>
      </c>
      <c r="I114" s="113">
        <v>-1.7000000000000001E-3</v>
      </c>
      <c r="J114" s="113">
        <v>-4.5000000000000005E-3</v>
      </c>
      <c r="K114" s="113">
        <v>0</v>
      </c>
      <c r="L114" s="37"/>
    </row>
    <row r="115" spans="1:12" x14ac:dyDescent="0.25">
      <c r="A115" s="8">
        <v>42891</v>
      </c>
      <c r="B115" s="61">
        <v>243.990005</v>
      </c>
      <c r="C115" s="61">
        <v>122.290001</v>
      </c>
      <c r="D115" s="61">
        <v>131.570007</v>
      </c>
      <c r="E115" s="61">
        <v>223.949997</v>
      </c>
      <c r="F115" s="61">
        <v>121.730003</v>
      </c>
      <c r="G115" s="61">
        <v>23.49</v>
      </c>
      <c r="H115" s="113">
        <f t="shared" si="1"/>
        <v>-4.3433708394308894E-3</v>
      </c>
      <c r="I115" s="113">
        <v>-2.8000000000000004E-3</v>
      </c>
      <c r="J115" s="113">
        <v>1E-3</v>
      </c>
      <c r="K115" s="113">
        <v>-5.9999999999999995E-4</v>
      </c>
      <c r="L115" s="37"/>
    </row>
    <row r="116" spans="1:12" x14ac:dyDescent="0.25">
      <c r="A116" s="8">
        <v>42892</v>
      </c>
      <c r="B116" s="61">
        <v>243.21000699999999</v>
      </c>
      <c r="C116" s="61">
        <v>121.760002</v>
      </c>
      <c r="D116" s="61">
        <v>130.729996</v>
      </c>
      <c r="E116" s="61">
        <v>223.30999800000001</v>
      </c>
      <c r="F116" s="61">
        <v>123.099998</v>
      </c>
      <c r="G116" s="61">
        <v>23.389999</v>
      </c>
      <c r="H116" s="113">
        <f t="shared" si="1"/>
        <v>1.2311898490134135E-3</v>
      </c>
      <c r="I116" s="113">
        <v>1.5E-3</v>
      </c>
      <c r="J116" s="113">
        <v>-1.9E-3</v>
      </c>
      <c r="K116" s="113">
        <v>1E-4</v>
      </c>
      <c r="L116" s="37"/>
    </row>
    <row r="117" spans="1:12" x14ac:dyDescent="0.25">
      <c r="A117" s="8">
        <v>42893</v>
      </c>
      <c r="B117" s="61">
        <v>243.66000399999999</v>
      </c>
      <c r="C117" s="61">
        <v>121.910004</v>
      </c>
      <c r="D117" s="61">
        <v>130.470001</v>
      </c>
      <c r="E117" s="61">
        <v>223.679993</v>
      </c>
      <c r="F117" s="61">
        <v>122.449997</v>
      </c>
      <c r="G117" s="61">
        <v>23.57</v>
      </c>
      <c r="H117" s="113">
        <f t="shared" si="1"/>
        <v>1.721092044532859E-3</v>
      </c>
      <c r="I117" s="113">
        <v>1.8E-3</v>
      </c>
      <c r="J117" s="113">
        <v>1.1599999999999999E-2</v>
      </c>
      <c r="K117" s="113">
        <v>9.1999999999999998E-3</v>
      </c>
      <c r="L117" s="37"/>
    </row>
    <row r="118" spans="1:12" x14ac:dyDescent="0.25">
      <c r="A118" s="8">
        <v>42894</v>
      </c>
      <c r="B118" s="61">
        <v>243.779999</v>
      </c>
      <c r="C118" s="61">
        <v>122.120003</v>
      </c>
      <c r="D118" s="61">
        <v>131.10000600000001</v>
      </c>
      <c r="E118" s="61">
        <v>223.759995</v>
      </c>
      <c r="F118" s="61">
        <v>121.650002</v>
      </c>
      <c r="G118" s="61">
        <v>23.84</v>
      </c>
      <c r="H118" s="113">
        <f t="shared" si="1"/>
        <v>-1.1470709701717639E-3</v>
      </c>
      <c r="I118" s="113">
        <v>-1.1999999999999999E-3</v>
      </c>
      <c r="J118" s="113">
        <v>0</v>
      </c>
      <c r="K118" s="113">
        <v>2.3700000000000002E-2</v>
      </c>
      <c r="L118" s="37"/>
    </row>
    <row r="119" spans="1:12" x14ac:dyDescent="0.25">
      <c r="A119" s="8">
        <v>42895</v>
      </c>
      <c r="B119" s="61">
        <v>243.41000399999999</v>
      </c>
      <c r="C119" s="61">
        <v>121.980003</v>
      </c>
      <c r="D119" s="61">
        <v>131.41999799999999</v>
      </c>
      <c r="E119" s="61">
        <v>223.5</v>
      </c>
      <c r="F119" s="61">
        <v>120.540001</v>
      </c>
      <c r="G119" s="61">
        <v>24.290001</v>
      </c>
      <c r="H119" s="113">
        <f t="shared" si="1"/>
        <v>-8.2019195937250511E-4</v>
      </c>
      <c r="I119" s="113">
        <v>-1.1000000000000001E-3</v>
      </c>
      <c r="J119" s="113">
        <v>-2.7000000000000001E-3</v>
      </c>
      <c r="K119" s="113">
        <v>3.5999999999999999E-3</v>
      </c>
      <c r="L119" s="37"/>
    </row>
    <row r="120" spans="1:12" x14ac:dyDescent="0.25">
      <c r="A120" s="8">
        <v>42898</v>
      </c>
      <c r="B120" s="61">
        <v>243.36000100000001</v>
      </c>
      <c r="C120" s="61">
        <v>121.879997</v>
      </c>
      <c r="D120" s="61">
        <v>131.80999800000001</v>
      </c>
      <c r="E120" s="61">
        <v>223.41000399999999</v>
      </c>
      <c r="F120" s="61">
        <v>120.360001</v>
      </c>
      <c r="G120" s="61">
        <v>24.34</v>
      </c>
      <c r="H120" s="113">
        <f t="shared" si="1"/>
        <v>5.4005859549758062E-3</v>
      </c>
      <c r="I120" s="113">
        <v>5.5000000000000005E-3</v>
      </c>
      <c r="J120" s="113">
        <v>8.0000000000000004E-4</v>
      </c>
      <c r="K120" s="113">
        <v>-1.4000000000000002E-3</v>
      </c>
      <c r="L120" s="37"/>
    </row>
    <row r="121" spans="1:12" x14ac:dyDescent="0.25">
      <c r="A121" s="8">
        <v>42899</v>
      </c>
      <c r="B121" s="61">
        <v>244.550003</v>
      </c>
      <c r="C121" s="61">
        <v>122.540001</v>
      </c>
      <c r="D121" s="61">
        <v>132.479996</v>
      </c>
      <c r="E121" s="61">
        <v>224.5</v>
      </c>
      <c r="F121" s="61">
        <v>120.480003</v>
      </c>
      <c r="G121" s="61">
        <v>24.469999000000001</v>
      </c>
      <c r="H121" s="113">
        <f t="shared" si="1"/>
        <v>-1.3882489447199792E-3</v>
      </c>
      <c r="I121" s="113">
        <v>-1.7000000000000001E-3</v>
      </c>
      <c r="J121" s="113">
        <v>-4.6999999999999993E-3</v>
      </c>
      <c r="K121" s="113">
        <v>-5.5000000000000005E-3</v>
      </c>
      <c r="L121" s="37"/>
    </row>
    <row r="122" spans="1:12" x14ac:dyDescent="0.25">
      <c r="A122" s="8">
        <v>42900</v>
      </c>
      <c r="B122" s="61">
        <v>244.240005</v>
      </c>
      <c r="C122" s="61">
        <v>122.370003</v>
      </c>
      <c r="D122" s="61">
        <v>132.179993</v>
      </c>
      <c r="E122" s="61">
        <v>224.259995</v>
      </c>
      <c r="F122" s="61">
        <v>119.82</v>
      </c>
      <c r="G122" s="61">
        <v>24.51</v>
      </c>
      <c r="H122" s="113">
        <f t="shared" si="1"/>
        <v>-3.1102087475294816E-3</v>
      </c>
      <c r="I122" s="113">
        <v>-3.0000000000000001E-3</v>
      </c>
      <c r="J122" s="113">
        <v>-2.3999999999999998E-3</v>
      </c>
      <c r="K122" s="113">
        <v>-1.1999999999999999E-3</v>
      </c>
      <c r="L122" s="37"/>
    </row>
    <row r="123" spans="1:12" x14ac:dyDescent="0.25">
      <c r="A123" s="8">
        <v>42901</v>
      </c>
      <c r="B123" s="61">
        <v>243.770004</v>
      </c>
      <c r="C123" s="61">
        <v>121.989998</v>
      </c>
      <c r="D123" s="61">
        <v>132.820007</v>
      </c>
      <c r="E123" s="61">
        <v>223.80999800000001</v>
      </c>
      <c r="F123" s="61">
        <v>119.32</v>
      </c>
      <c r="G123" s="61">
        <v>24.41</v>
      </c>
      <c r="H123" s="113">
        <f t="shared" si="1"/>
        <v>-3.2795770417663847E-4</v>
      </c>
      <c r="I123" s="113">
        <v>-2.9999999999999997E-4</v>
      </c>
      <c r="J123" s="113">
        <v>-2.3E-3</v>
      </c>
      <c r="K123" s="113">
        <v>-1.8E-3</v>
      </c>
      <c r="L123" s="37"/>
    </row>
    <row r="124" spans="1:12" x14ac:dyDescent="0.25">
      <c r="A124" s="8">
        <v>42902</v>
      </c>
      <c r="B124" s="61">
        <v>242.63999899999999</v>
      </c>
      <c r="C124" s="61">
        <v>121.949997</v>
      </c>
      <c r="D124" s="61">
        <v>133.08999600000001</v>
      </c>
      <c r="E124" s="61">
        <v>223.86999499999999</v>
      </c>
      <c r="F124" s="61">
        <v>119.339996</v>
      </c>
      <c r="G124" s="61">
        <v>24.290001</v>
      </c>
      <c r="H124" s="113">
        <f t="shared" si="1"/>
        <v>9.1421991225622088E-3</v>
      </c>
      <c r="I124" s="113">
        <v>8.6E-3</v>
      </c>
      <c r="J124" s="113">
        <v>1.1999999999999999E-3</v>
      </c>
      <c r="K124" s="113">
        <v>-7.4000000000000003E-3</v>
      </c>
      <c r="L124" s="37"/>
    </row>
    <row r="125" spans="1:12" x14ac:dyDescent="0.25">
      <c r="A125" s="8">
        <v>42905</v>
      </c>
      <c r="B125" s="61">
        <v>244.66000399999999</v>
      </c>
      <c r="C125" s="61">
        <v>123.07</v>
      </c>
      <c r="D125" s="61">
        <v>133.970001</v>
      </c>
      <c r="E125" s="61">
        <v>225.699997</v>
      </c>
      <c r="F125" s="61">
        <v>118.43</v>
      </c>
      <c r="G125" s="61">
        <v>24.540001</v>
      </c>
      <c r="H125" s="113">
        <f t="shared" si="1"/>
        <v>-6.4398103395636869E-3</v>
      </c>
      <c r="I125" s="113">
        <v>-7.3000000000000001E-3</v>
      </c>
      <c r="J125" s="113">
        <v>-4.0000000000000001E-3</v>
      </c>
      <c r="K125" s="113">
        <v>-5.1000000000000004E-3</v>
      </c>
      <c r="L125" s="37"/>
    </row>
    <row r="126" spans="1:12" x14ac:dyDescent="0.25">
      <c r="A126" s="8">
        <v>42906</v>
      </c>
      <c r="B126" s="61">
        <v>243.009995</v>
      </c>
      <c r="C126" s="61">
        <v>122.279999</v>
      </c>
      <c r="D126" s="61">
        <v>132.63999899999999</v>
      </c>
      <c r="E126" s="61">
        <v>224.220001</v>
      </c>
      <c r="F126" s="61">
        <v>118.18</v>
      </c>
      <c r="G126" s="61">
        <v>24.33</v>
      </c>
      <c r="H126" s="113">
        <f t="shared" si="1"/>
        <v>-9.8179519036266654E-4</v>
      </c>
      <c r="I126" s="113">
        <v>-7.000000000000001E-4</v>
      </c>
      <c r="J126" s="113">
        <v>-4.0000000000000002E-4</v>
      </c>
      <c r="K126" s="113">
        <v>-1.6799999999999999E-2</v>
      </c>
      <c r="L126" s="37"/>
    </row>
    <row r="127" spans="1:12" x14ac:dyDescent="0.25">
      <c r="A127" s="8">
        <v>42907</v>
      </c>
      <c r="B127" s="61">
        <v>242.949997</v>
      </c>
      <c r="C127" s="61">
        <v>122.160004</v>
      </c>
      <c r="D127" s="61">
        <v>131.75</v>
      </c>
      <c r="E127" s="61">
        <v>224.13000500000001</v>
      </c>
      <c r="F127" s="61">
        <v>118.519997</v>
      </c>
      <c r="G127" s="61">
        <v>24.129999000000002</v>
      </c>
      <c r="H127" s="113">
        <f t="shared" si="1"/>
        <v>4.0917461295374212E-4</v>
      </c>
      <c r="I127" s="113">
        <v>2.0000000000000001E-4</v>
      </c>
      <c r="J127" s="113">
        <v>5.1999999999999998E-3</v>
      </c>
      <c r="K127" s="113">
        <v>-4.1999999999999997E-3</v>
      </c>
      <c r="L127" s="37"/>
    </row>
    <row r="128" spans="1:12" x14ac:dyDescent="0.25">
      <c r="A128" s="8">
        <v>42908</v>
      </c>
      <c r="B128" s="61">
        <v>242.83999600000001</v>
      </c>
      <c r="C128" s="61">
        <v>122.209999</v>
      </c>
      <c r="D128" s="61">
        <v>131.44000199999999</v>
      </c>
      <c r="E128" s="61">
        <v>224</v>
      </c>
      <c r="F128" s="61">
        <v>118.91999800000001</v>
      </c>
      <c r="G128" s="61">
        <v>23.98</v>
      </c>
      <c r="H128" s="113">
        <f t="shared" si="1"/>
        <v>1.8802621444702799E-3</v>
      </c>
      <c r="I128" s="113">
        <v>2.3999999999999998E-3</v>
      </c>
      <c r="J128" s="113">
        <v>8.3000000000000001E-3</v>
      </c>
      <c r="K128" s="113">
        <v>-5.0000000000000001E-3</v>
      </c>
      <c r="L128" s="37"/>
    </row>
    <row r="129" spans="1:12" x14ac:dyDescent="0.25">
      <c r="A129" s="8">
        <v>42909</v>
      </c>
      <c r="B129" s="61">
        <v>243.13000500000001</v>
      </c>
      <c r="C129" s="61">
        <v>122.44000200000001</v>
      </c>
      <c r="D129" s="61">
        <v>132</v>
      </c>
      <c r="E129" s="61">
        <v>223.36999499999999</v>
      </c>
      <c r="F129" s="61">
        <v>119.43</v>
      </c>
      <c r="G129" s="61">
        <v>23.889999</v>
      </c>
      <c r="H129" s="113">
        <f t="shared" si="1"/>
        <v>5.7154521953403994E-4</v>
      </c>
      <c r="I129" s="113">
        <v>4.0000000000000002E-4</v>
      </c>
      <c r="J129" s="113">
        <v>-5.9999999999999995E-4</v>
      </c>
      <c r="K129" s="113">
        <v>6.8000000000000005E-3</v>
      </c>
      <c r="L129" s="37"/>
    </row>
    <row r="130" spans="1:12" x14ac:dyDescent="0.25">
      <c r="A130" s="8">
        <v>42912</v>
      </c>
      <c r="B130" s="61">
        <v>243.28999300000001</v>
      </c>
      <c r="C130" s="61">
        <v>122.510002</v>
      </c>
      <c r="D130" s="61">
        <v>132.050003</v>
      </c>
      <c r="E130" s="61">
        <v>223.44000199999999</v>
      </c>
      <c r="F130" s="61">
        <v>118.360001</v>
      </c>
      <c r="G130" s="61">
        <v>24.02</v>
      </c>
      <c r="H130" s="113">
        <f t="shared" si="1"/>
        <v>-1.1988967464062316E-2</v>
      </c>
      <c r="I130" s="113">
        <v>-8.3999999999999995E-3</v>
      </c>
      <c r="J130" s="113">
        <v>-4.0000000000000001E-3</v>
      </c>
      <c r="K130" s="113">
        <v>1.32E-2</v>
      </c>
      <c r="L130" s="37"/>
    </row>
    <row r="131" spans="1:12" x14ac:dyDescent="0.25">
      <c r="A131" s="8">
        <v>42913</v>
      </c>
      <c r="B131" s="61">
        <v>241.33000200000001</v>
      </c>
      <c r="C131" s="61">
        <v>121.050003</v>
      </c>
      <c r="D131" s="61">
        <v>130.509995</v>
      </c>
      <c r="E131" s="61">
        <v>221.66000399999999</v>
      </c>
      <c r="F131" s="61">
        <v>118.80999799999999</v>
      </c>
      <c r="G131" s="61">
        <v>24.139999</v>
      </c>
      <c r="H131" s="113">
        <f t="shared" ref="H131:H194" si="2">LN(C132/C131)</f>
        <v>8.4728757516319073E-3</v>
      </c>
      <c r="I131" s="113">
        <v>1.0200000000000001E-2</v>
      </c>
      <c r="J131" s="113">
        <v>7.4999999999999997E-3</v>
      </c>
      <c r="K131" s="113">
        <v>2.2000000000000001E-3</v>
      </c>
      <c r="L131" s="37"/>
    </row>
    <row r="132" spans="1:12" x14ac:dyDescent="0.25">
      <c r="A132" s="8">
        <v>42914</v>
      </c>
      <c r="B132" s="61">
        <v>243.490005</v>
      </c>
      <c r="C132" s="61">
        <v>122.08000199999999</v>
      </c>
      <c r="D132" s="61">
        <v>131.779999</v>
      </c>
      <c r="E132" s="61">
        <v>223.61999499999999</v>
      </c>
      <c r="F132" s="61">
        <v>118.900002</v>
      </c>
      <c r="G132" s="61">
        <v>24.52</v>
      </c>
      <c r="H132" s="113">
        <f t="shared" si="2"/>
        <v>-7.7296906209571E-3</v>
      </c>
      <c r="I132" s="113">
        <v>-8.3000000000000001E-3</v>
      </c>
      <c r="J132" s="113">
        <v>-1.1999999999999999E-3</v>
      </c>
      <c r="K132" s="113">
        <v>1.38E-2</v>
      </c>
      <c r="L132" s="37"/>
    </row>
    <row r="133" spans="1:12" x14ac:dyDescent="0.25">
      <c r="A133" s="8">
        <v>42915</v>
      </c>
      <c r="B133" s="61">
        <v>241.35000600000001</v>
      </c>
      <c r="C133" s="61">
        <v>121.139999</v>
      </c>
      <c r="D133" s="61">
        <v>130.58000200000001</v>
      </c>
      <c r="E133" s="61">
        <v>221.69000199999999</v>
      </c>
      <c r="F133" s="61">
        <v>118.32</v>
      </c>
      <c r="G133" s="61">
        <v>24.690000999999999</v>
      </c>
      <c r="H133" s="113">
        <f t="shared" si="2"/>
        <v>1.5672292498612737E-3</v>
      </c>
      <c r="I133" s="113">
        <v>1.4000000000000002E-3</v>
      </c>
      <c r="J133" s="113">
        <v>-8.9999999999999998E-4</v>
      </c>
      <c r="K133" s="113">
        <v>-2.5000000000000001E-3</v>
      </c>
      <c r="L133" s="37"/>
    </row>
    <row r="134" spans="1:12" x14ac:dyDescent="0.25">
      <c r="A134" s="8">
        <v>42916</v>
      </c>
      <c r="B134" s="61">
        <v>241.800003</v>
      </c>
      <c r="C134" s="61">
        <v>121.33000199999999</v>
      </c>
      <c r="D134" s="61">
        <v>131.5</v>
      </c>
      <c r="E134" s="61">
        <v>222.05999800000001</v>
      </c>
      <c r="F134" s="61">
        <v>118.019997</v>
      </c>
      <c r="G134" s="61">
        <v>24.67</v>
      </c>
      <c r="H134" s="113">
        <f t="shared" si="2"/>
        <v>1.9761060199518219E-3</v>
      </c>
      <c r="I134" s="113">
        <v>2.3999999999999998E-3</v>
      </c>
      <c r="J134" s="113">
        <v>3.4000000000000002E-3</v>
      </c>
      <c r="K134" s="113">
        <v>1.2E-2</v>
      </c>
      <c r="L134" s="37"/>
    </row>
    <row r="135" spans="1:12" x14ac:dyDescent="0.25">
      <c r="A135" s="8">
        <v>42919</v>
      </c>
      <c r="B135" s="61">
        <v>242.21000699999999</v>
      </c>
      <c r="C135" s="61">
        <v>121.57</v>
      </c>
      <c r="D135" s="61">
        <v>132.14999399999999</v>
      </c>
      <c r="E135" s="61">
        <v>222.550003</v>
      </c>
      <c r="F135" s="61">
        <v>116.089996</v>
      </c>
      <c r="G135" s="61">
        <v>25.030000999999999</v>
      </c>
      <c r="H135" s="113">
        <f t="shared" si="2"/>
        <v>1.5616819714286731E-3</v>
      </c>
      <c r="I135" s="113">
        <v>1.1999999999999999E-3</v>
      </c>
      <c r="J135" s="113">
        <v>-6.8999999999999999E-3</v>
      </c>
      <c r="K135" s="113">
        <v>-5.5000000000000005E-3</v>
      </c>
      <c r="L135" s="37"/>
    </row>
    <row r="136" spans="1:12" x14ac:dyDescent="0.25">
      <c r="A136" s="8">
        <v>42921</v>
      </c>
      <c r="B136" s="61">
        <v>242.770004</v>
      </c>
      <c r="C136" s="61">
        <v>121.760002</v>
      </c>
      <c r="D136" s="61">
        <v>132.60000600000001</v>
      </c>
      <c r="E136" s="61">
        <v>222.94000199999999</v>
      </c>
      <c r="F136" s="61">
        <v>116.519997</v>
      </c>
      <c r="G136" s="61">
        <v>25.07</v>
      </c>
      <c r="H136" s="113">
        <f t="shared" si="2"/>
        <v>-9.7384608913732747E-3</v>
      </c>
      <c r="I136" s="113">
        <v>-9.4999999999999998E-3</v>
      </c>
      <c r="J136" s="113">
        <v>-5.0000000000000001E-3</v>
      </c>
      <c r="K136" s="113">
        <v>1.1999999999999999E-3</v>
      </c>
      <c r="L136" s="37"/>
    </row>
    <row r="137" spans="1:12" x14ac:dyDescent="0.25">
      <c r="A137" s="8">
        <v>42922</v>
      </c>
      <c r="B137" s="61">
        <v>240.550003</v>
      </c>
      <c r="C137" s="61">
        <v>120.58000199999999</v>
      </c>
      <c r="D137" s="61">
        <v>131.259995</v>
      </c>
      <c r="E137" s="61">
        <v>220.94000199999999</v>
      </c>
      <c r="F137" s="61">
        <v>116.470001</v>
      </c>
      <c r="G137" s="61">
        <v>24.879999000000002</v>
      </c>
      <c r="H137" s="113">
        <f t="shared" si="2"/>
        <v>6.7774454521043288E-3</v>
      </c>
      <c r="I137" s="113">
        <v>6.9999999999999993E-3</v>
      </c>
      <c r="J137" s="113">
        <v>4.1999999999999997E-3</v>
      </c>
      <c r="K137" s="113">
        <v>-4.0999999999999995E-3</v>
      </c>
      <c r="L137" s="37"/>
    </row>
    <row r="138" spans="1:12" x14ac:dyDescent="0.25">
      <c r="A138" s="8">
        <v>42923</v>
      </c>
      <c r="B138" s="61">
        <v>242.11000100000001</v>
      </c>
      <c r="C138" s="61">
        <v>121.400002</v>
      </c>
      <c r="D138" s="61">
        <v>132.229996</v>
      </c>
      <c r="E138" s="61">
        <v>222.33999600000001</v>
      </c>
      <c r="F138" s="61">
        <v>115.279999</v>
      </c>
      <c r="G138" s="61">
        <v>25.049999</v>
      </c>
      <c r="H138" s="113">
        <f t="shared" si="2"/>
        <v>9.0568528020853025E-4</v>
      </c>
      <c r="I138" s="113">
        <v>5.0000000000000001E-4</v>
      </c>
      <c r="J138" s="113">
        <v>-4.3E-3</v>
      </c>
      <c r="K138" s="113">
        <v>-8.9999999999999998E-4</v>
      </c>
      <c r="L138" s="37"/>
    </row>
    <row r="139" spans="1:12" x14ac:dyDescent="0.25">
      <c r="A139" s="8">
        <v>42926</v>
      </c>
      <c r="B139" s="61">
        <v>242.36999499999999</v>
      </c>
      <c r="C139" s="61">
        <v>121.510002</v>
      </c>
      <c r="D139" s="61">
        <v>132.509995</v>
      </c>
      <c r="E139" s="61">
        <v>222.570007</v>
      </c>
      <c r="F139" s="61">
        <v>115.470001</v>
      </c>
      <c r="G139" s="61">
        <v>25.02</v>
      </c>
      <c r="H139" s="113">
        <f t="shared" si="2"/>
        <v>-7.4098714953392336E-4</v>
      </c>
      <c r="I139" s="113">
        <v>0</v>
      </c>
      <c r="J139" s="113">
        <v>3.8E-3</v>
      </c>
      <c r="K139" s="113">
        <v>-5.3E-3</v>
      </c>
      <c r="L139" s="37"/>
    </row>
    <row r="140" spans="1:12" x14ac:dyDescent="0.25">
      <c r="A140" s="8">
        <v>42927</v>
      </c>
      <c r="B140" s="61">
        <v>242.19000199999999</v>
      </c>
      <c r="C140" s="61">
        <v>121.41999800000001</v>
      </c>
      <c r="D140" s="61">
        <v>132.529999</v>
      </c>
      <c r="E140" s="61">
        <v>222.39999399999999</v>
      </c>
      <c r="F140" s="61">
        <v>115.620003</v>
      </c>
      <c r="G140" s="61">
        <v>24.799999</v>
      </c>
      <c r="H140" s="113">
        <f t="shared" si="2"/>
        <v>7.139688148024982E-3</v>
      </c>
      <c r="I140" s="113">
        <v>7.1999999999999998E-3</v>
      </c>
      <c r="J140" s="113">
        <v>1.2999999999999999E-3</v>
      </c>
      <c r="K140" s="113">
        <v>-5.3E-3</v>
      </c>
      <c r="L140" s="37"/>
    </row>
    <row r="141" spans="1:12" x14ac:dyDescent="0.25">
      <c r="A141" s="8">
        <v>42928</v>
      </c>
      <c r="B141" s="61">
        <v>244.009995</v>
      </c>
      <c r="C141" s="61">
        <v>122.290001</v>
      </c>
      <c r="D141" s="61">
        <v>133.41999799999999</v>
      </c>
      <c r="E141" s="61">
        <v>224.070007</v>
      </c>
      <c r="F141" s="61">
        <v>116.029999</v>
      </c>
      <c r="G141" s="61">
        <v>24.879999000000002</v>
      </c>
      <c r="H141" s="113">
        <f t="shared" si="2"/>
        <v>2.0422340795470239E-3</v>
      </c>
      <c r="I141" s="113">
        <v>1.7000000000000001E-3</v>
      </c>
      <c r="J141" s="113">
        <v>-5.0000000000000001E-4</v>
      </c>
      <c r="K141" s="113">
        <v>3.7000000000000002E-3</v>
      </c>
      <c r="L141" s="37"/>
    </row>
    <row r="142" spans="1:12" x14ac:dyDescent="0.25">
      <c r="A142" s="8">
        <v>42929</v>
      </c>
      <c r="B142" s="61">
        <v>244.41999799999999</v>
      </c>
      <c r="C142" s="61">
        <v>122.540001</v>
      </c>
      <c r="D142" s="61">
        <v>133.490005</v>
      </c>
      <c r="E142" s="61">
        <v>224.449997</v>
      </c>
      <c r="F142" s="61">
        <v>115.82</v>
      </c>
      <c r="G142" s="61">
        <v>25.030000999999999</v>
      </c>
      <c r="H142" s="113">
        <f t="shared" si="2"/>
        <v>4.4782471675475118E-3</v>
      </c>
      <c r="I142" s="113">
        <v>4.1999999999999997E-3</v>
      </c>
      <c r="J142" s="113">
        <v>-1.2999999999999999E-3</v>
      </c>
      <c r="K142" s="113">
        <v>-5.0000000000000001E-3</v>
      </c>
      <c r="L142" s="37"/>
    </row>
    <row r="143" spans="1:12" x14ac:dyDescent="0.25">
      <c r="A143" s="8">
        <v>42930</v>
      </c>
      <c r="B143" s="61">
        <v>245.55999800000001</v>
      </c>
      <c r="C143" s="61">
        <v>123.089996</v>
      </c>
      <c r="D143" s="61">
        <v>134.009995</v>
      </c>
      <c r="E143" s="61">
        <v>225.470001</v>
      </c>
      <c r="F143" s="61">
        <v>116.769997</v>
      </c>
      <c r="G143" s="61">
        <v>24.92</v>
      </c>
      <c r="H143" s="113">
        <f t="shared" si="2"/>
        <v>0</v>
      </c>
      <c r="I143" s="113">
        <v>0</v>
      </c>
      <c r="J143" s="113">
        <v>2.0999999999999999E-3</v>
      </c>
      <c r="K143" s="113">
        <v>1.2999999999999999E-3</v>
      </c>
      <c r="L143" s="37"/>
    </row>
    <row r="144" spans="1:12" x14ac:dyDescent="0.25">
      <c r="A144" s="8">
        <v>42933</v>
      </c>
      <c r="B144" s="61">
        <v>245.529999</v>
      </c>
      <c r="C144" s="61">
        <v>123.089996</v>
      </c>
      <c r="D144" s="61">
        <v>133.970001</v>
      </c>
      <c r="E144" s="61">
        <v>225.5</v>
      </c>
      <c r="F144" s="61">
        <v>117.290001</v>
      </c>
      <c r="G144" s="61">
        <v>24.84</v>
      </c>
      <c r="H144" s="113">
        <f t="shared" si="2"/>
        <v>8.1254317797289344E-5</v>
      </c>
      <c r="I144" s="113">
        <v>4.0000000000000002E-4</v>
      </c>
      <c r="J144" s="113">
        <v>-3.0000000000000001E-3</v>
      </c>
      <c r="K144" s="113">
        <v>-3.3E-3</v>
      </c>
      <c r="L144" s="37"/>
    </row>
    <row r="145" spans="1:12" x14ac:dyDescent="0.25">
      <c r="A145" s="8">
        <v>42934</v>
      </c>
      <c r="B145" s="61">
        <v>245.66000399999999</v>
      </c>
      <c r="C145" s="61">
        <v>123.099998</v>
      </c>
      <c r="D145" s="61">
        <v>133.78999300000001</v>
      </c>
      <c r="E145" s="61">
        <v>225.66999799999999</v>
      </c>
      <c r="F145" s="61">
        <v>118.110001</v>
      </c>
      <c r="G145" s="61">
        <v>24.799999</v>
      </c>
      <c r="H145" s="113">
        <f t="shared" si="2"/>
        <v>5.9126564347279234E-3</v>
      </c>
      <c r="I145" s="113">
        <v>5.8999999999999999E-3</v>
      </c>
      <c r="J145" s="113">
        <v>5.3E-3</v>
      </c>
      <c r="K145" s="113">
        <v>4.0000000000000002E-4</v>
      </c>
      <c r="L145" s="37"/>
    </row>
    <row r="146" spans="1:12" x14ac:dyDescent="0.25">
      <c r="A146" s="8">
        <v>42935</v>
      </c>
      <c r="B146" s="61">
        <v>246.990005</v>
      </c>
      <c r="C146" s="61">
        <v>123.83000199999999</v>
      </c>
      <c r="D146" s="61">
        <v>134.25</v>
      </c>
      <c r="E146" s="61">
        <v>226.86000100000001</v>
      </c>
      <c r="F146" s="61">
        <v>118.08000199999999</v>
      </c>
      <c r="G146" s="61">
        <v>24.809999000000001</v>
      </c>
      <c r="H146" s="113">
        <f t="shared" si="2"/>
        <v>4.8439367778888465E-4</v>
      </c>
      <c r="I146" s="113">
        <v>-1E-4</v>
      </c>
      <c r="J146" s="113">
        <v>5.0000000000000001E-4</v>
      </c>
      <c r="K146" s="113">
        <v>-1E-4</v>
      </c>
      <c r="L146" s="37"/>
    </row>
    <row r="147" spans="1:12" x14ac:dyDescent="0.25">
      <c r="A147" s="8">
        <v>42936</v>
      </c>
      <c r="B147" s="61">
        <v>247.10000600000001</v>
      </c>
      <c r="C147" s="61">
        <v>123.889999</v>
      </c>
      <c r="D147" s="61">
        <v>133.75</v>
      </c>
      <c r="E147" s="61">
        <v>226.929993</v>
      </c>
      <c r="F147" s="61">
        <v>118.239998</v>
      </c>
      <c r="G147" s="61">
        <v>24.799999</v>
      </c>
      <c r="H147" s="113">
        <f t="shared" si="2"/>
        <v>-1.2114931160506198E-3</v>
      </c>
      <c r="I147" s="113">
        <v>-8.0000000000000004E-4</v>
      </c>
      <c r="J147" s="113">
        <v>-4.0999999999999995E-3</v>
      </c>
      <c r="K147" s="113">
        <v>-2.8000000000000004E-3</v>
      </c>
      <c r="L147" s="37"/>
    </row>
    <row r="148" spans="1:12" x14ac:dyDescent="0.25">
      <c r="A148" s="8">
        <v>42937</v>
      </c>
      <c r="B148" s="61">
        <v>246.88000500000001</v>
      </c>
      <c r="C148" s="61">
        <v>123.739998</v>
      </c>
      <c r="D148" s="61">
        <v>133.520004</v>
      </c>
      <c r="E148" s="61">
        <v>226.770004</v>
      </c>
      <c r="F148" s="61">
        <v>119.260002</v>
      </c>
      <c r="G148" s="61">
        <v>24.799999</v>
      </c>
      <c r="H148" s="113">
        <f t="shared" si="2"/>
        <v>-8.0777467693430482E-5</v>
      </c>
      <c r="I148" s="113">
        <v>-2.9999999999999997E-4</v>
      </c>
      <c r="J148" s="113">
        <v>1.1999999999999999E-3</v>
      </c>
      <c r="K148" s="113">
        <v>-2E-3</v>
      </c>
      <c r="L148" s="37"/>
    </row>
    <row r="149" spans="1:12" x14ac:dyDescent="0.25">
      <c r="A149" s="8">
        <v>42940</v>
      </c>
      <c r="B149" s="61">
        <v>246.820007</v>
      </c>
      <c r="C149" s="61">
        <v>123.730003</v>
      </c>
      <c r="D149" s="61">
        <v>133.259995</v>
      </c>
      <c r="E149" s="61">
        <v>226.69000199999999</v>
      </c>
      <c r="F149" s="61">
        <v>119.30999799999999</v>
      </c>
      <c r="G149" s="61">
        <v>24.91</v>
      </c>
      <c r="H149" s="113">
        <f t="shared" si="2"/>
        <v>3.0664807265713225E-3</v>
      </c>
      <c r="I149" s="113">
        <v>3.8E-3</v>
      </c>
      <c r="J149" s="113">
        <v>3.7000000000000002E-3</v>
      </c>
      <c r="K149" s="113">
        <v>9.1999999999999998E-3</v>
      </c>
      <c r="L149" s="37"/>
    </row>
    <row r="150" spans="1:12" x14ac:dyDescent="0.25">
      <c r="A150" s="8">
        <v>42941</v>
      </c>
      <c r="B150" s="61">
        <v>247.41999799999999</v>
      </c>
      <c r="C150" s="61">
        <v>124.110001</v>
      </c>
      <c r="D150" s="61">
        <v>133.41999799999999</v>
      </c>
      <c r="E150" s="61">
        <v>227.229996</v>
      </c>
      <c r="F150" s="61">
        <v>118.91999800000001</v>
      </c>
      <c r="G150" s="61">
        <v>25.219999000000001</v>
      </c>
      <c r="H150" s="113">
        <f t="shared" si="2"/>
        <v>-8.0605355638571608E-4</v>
      </c>
      <c r="I150" s="113">
        <v>-5.9999999999999995E-4</v>
      </c>
      <c r="J150" s="113">
        <v>-3.4999999999999996E-3</v>
      </c>
      <c r="K150" s="113">
        <v>-6.9999999999999993E-3</v>
      </c>
      <c r="L150" s="37"/>
    </row>
    <row r="151" spans="1:12" x14ac:dyDescent="0.25">
      <c r="A151" s="8">
        <v>42942</v>
      </c>
      <c r="B151" s="61">
        <v>247.429993</v>
      </c>
      <c r="C151" s="61">
        <v>124.010002</v>
      </c>
      <c r="D151" s="61">
        <v>133.300003</v>
      </c>
      <c r="E151" s="61">
        <v>227.300003</v>
      </c>
      <c r="F151" s="61">
        <v>119.879997</v>
      </c>
      <c r="G151" s="61">
        <v>25.049999</v>
      </c>
      <c r="H151" s="113">
        <f t="shared" si="2"/>
        <v>-1.5333255513264258E-3</v>
      </c>
      <c r="I151" s="113">
        <v>-1.4000000000000002E-3</v>
      </c>
      <c r="J151" s="113">
        <v>-6.4000000000000003E-3</v>
      </c>
      <c r="K151" s="113">
        <v>4.3E-3</v>
      </c>
      <c r="L151" s="37"/>
    </row>
    <row r="152" spans="1:12" x14ac:dyDescent="0.25">
      <c r="A152" s="8">
        <v>42943</v>
      </c>
      <c r="B152" s="61">
        <v>247.199997</v>
      </c>
      <c r="C152" s="61">
        <v>123.82</v>
      </c>
      <c r="D152" s="61">
        <v>133.050003</v>
      </c>
      <c r="E152" s="61">
        <v>227.029999</v>
      </c>
      <c r="F152" s="61">
        <v>119.790001</v>
      </c>
      <c r="G152" s="61">
        <v>24.91</v>
      </c>
      <c r="H152" s="113">
        <f t="shared" si="2"/>
        <v>-1.3738879489742901E-3</v>
      </c>
      <c r="I152" s="113">
        <v>-1.7000000000000001E-3</v>
      </c>
      <c r="J152" s="113">
        <v>-5.9999999999999995E-4</v>
      </c>
      <c r="K152" s="113">
        <v>2.3E-3</v>
      </c>
      <c r="L152" s="37"/>
    </row>
    <row r="153" spans="1:12" x14ac:dyDescent="0.25">
      <c r="A153" s="8">
        <v>42944</v>
      </c>
      <c r="B153" s="61">
        <v>246.91000399999999</v>
      </c>
      <c r="C153" s="61">
        <v>123.650002</v>
      </c>
      <c r="D153" s="61">
        <v>133.11000100000001</v>
      </c>
      <c r="E153" s="61">
        <v>226.770004</v>
      </c>
      <c r="F153" s="61">
        <v>120.69000200000001</v>
      </c>
      <c r="G153" s="61">
        <v>24.91</v>
      </c>
      <c r="H153" s="113">
        <f t="shared" si="2"/>
        <v>2.4257469700025307E-4</v>
      </c>
      <c r="I153" s="113">
        <v>-1.1000000000000001E-3</v>
      </c>
      <c r="J153" s="113">
        <v>-3.3E-3</v>
      </c>
      <c r="K153" s="113">
        <v>4.4000000000000003E-3</v>
      </c>
      <c r="L153" s="37"/>
    </row>
    <row r="154" spans="1:12" x14ac:dyDescent="0.25">
      <c r="A154" s="8">
        <v>42947</v>
      </c>
      <c r="B154" s="61">
        <v>246.770004</v>
      </c>
      <c r="C154" s="61">
        <v>123.68</v>
      </c>
      <c r="D154" s="61">
        <v>133.05999800000001</v>
      </c>
      <c r="E154" s="61">
        <v>226.63999899999999</v>
      </c>
      <c r="F154" s="61">
        <v>120.75</v>
      </c>
      <c r="G154" s="61">
        <v>25.09</v>
      </c>
      <c r="H154" s="113">
        <f t="shared" si="2"/>
        <v>1.6964822168591398E-3</v>
      </c>
      <c r="I154" s="113">
        <v>2.3999999999999998E-3</v>
      </c>
      <c r="J154" s="113">
        <v>-2.3999999999999998E-3</v>
      </c>
      <c r="K154" s="113">
        <v>1.8E-3</v>
      </c>
      <c r="L154" s="37"/>
    </row>
    <row r="155" spans="1:12" x14ac:dyDescent="0.25">
      <c r="A155" s="8">
        <v>42948</v>
      </c>
      <c r="B155" s="61">
        <v>247.320007</v>
      </c>
      <c r="C155" s="61">
        <v>123.889999</v>
      </c>
      <c r="D155" s="61">
        <v>132.740005</v>
      </c>
      <c r="E155" s="61">
        <v>227.14999399999999</v>
      </c>
      <c r="F155" s="61">
        <v>120.650002</v>
      </c>
      <c r="G155" s="61">
        <v>25.27</v>
      </c>
      <c r="H155" s="113">
        <f t="shared" si="2"/>
        <v>-1.6141427092358022E-4</v>
      </c>
      <c r="I155" s="113">
        <v>-8.0000000000000004E-4</v>
      </c>
      <c r="J155" s="113">
        <v>-1.1699999999999999E-2</v>
      </c>
      <c r="K155" s="113">
        <v>1.6000000000000001E-3</v>
      </c>
      <c r="L155" s="37"/>
    </row>
    <row r="156" spans="1:12" x14ac:dyDescent="0.25">
      <c r="A156" s="8">
        <v>42949</v>
      </c>
      <c r="B156" s="61">
        <v>247.44000199999999</v>
      </c>
      <c r="C156" s="61">
        <v>123.870003</v>
      </c>
      <c r="D156" s="61">
        <v>133.11999499999999</v>
      </c>
      <c r="E156" s="61">
        <v>227.279999</v>
      </c>
      <c r="F156" s="61">
        <v>120.400002</v>
      </c>
      <c r="G156" s="61">
        <v>25.309999000000001</v>
      </c>
      <c r="H156" s="113">
        <f t="shared" si="2"/>
        <v>-2.0202842860026589E-3</v>
      </c>
      <c r="I156" s="113">
        <v>-2.0999999999999999E-3</v>
      </c>
      <c r="J156" s="113">
        <v>-3.4000000000000002E-3</v>
      </c>
      <c r="K156" s="113">
        <v>-2.8999999999999998E-3</v>
      </c>
      <c r="L156" s="37"/>
    </row>
    <row r="157" spans="1:12" x14ac:dyDescent="0.25">
      <c r="A157" s="8">
        <v>42950</v>
      </c>
      <c r="B157" s="61">
        <v>246.96000699999999</v>
      </c>
      <c r="C157" s="61">
        <v>123.620003</v>
      </c>
      <c r="D157" s="61">
        <v>133.30999800000001</v>
      </c>
      <c r="E157" s="61">
        <v>226.88000500000001</v>
      </c>
      <c r="F157" s="61">
        <v>120.589996</v>
      </c>
      <c r="G157" s="61">
        <v>25.219999000000001</v>
      </c>
      <c r="H157" s="113">
        <f t="shared" si="2"/>
        <v>1.5357477797712299E-3</v>
      </c>
      <c r="I157" s="113">
        <v>2.5000000000000001E-3</v>
      </c>
      <c r="J157" s="113">
        <v>3.0000000000000001E-3</v>
      </c>
      <c r="K157" s="113">
        <v>3.5999999999999999E-3</v>
      </c>
      <c r="L157" s="37"/>
    </row>
    <row r="158" spans="1:12" x14ac:dyDescent="0.25">
      <c r="A158" s="8">
        <v>42951</v>
      </c>
      <c r="B158" s="61">
        <v>247.41000399999999</v>
      </c>
      <c r="C158" s="61">
        <v>123.80999799999999</v>
      </c>
      <c r="D158" s="61">
        <v>133.55999800000001</v>
      </c>
      <c r="E158" s="61">
        <v>227.259995</v>
      </c>
      <c r="F158" s="61">
        <v>119.650002</v>
      </c>
      <c r="G158" s="61">
        <v>25.389999</v>
      </c>
      <c r="H158" s="113">
        <f t="shared" si="2"/>
        <v>1.775347485856718E-3</v>
      </c>
      <c r="I158" s="113">
        <v>1.6000000000000001E-3</v>
      </c>
      <c r="J158" s="113">
        <v>-8.9999999999999998E-4</v>
      </c>
      <c r="K158" s="113">
        <v>-5.8999999999999999E-3</v>
      </c>
      <c r="L158" s="37"/>
    </row>
    <row r="159" spans="1:12" x14ac:dyDescent="0.25">
      <c r="A159" s="8">
        <v>42954</v>
      </c>
      <c r="B159" s="61">
        <v>247.86999499999999</v>
      </c>
      <c r="C159" s="61">
        <v>124.029999</v>
      </c>
      <c r="D159" s="61">
        <v>133.679993</v>
      </c>
      <c r="E159" s="61">
        <v>227.63000500000001</v>
      </c>
      <c r="F159" s="61">
        <v>119.510002</v>
      </c>
      <c r="G159" s="61">
        <v>25.35</v>
      </c>
      <c r="H159" s="113">
        <f t="shared" si="2"/>
        <v>-2.0984834512488924E-3</v>
      </c>
      <c r="I159" s="113">
        <v>-2.3999999999999998E-3</v>
      </c>
      <c r="J159" s="113">
        <v>-1E-3</v>
      </c>
      <c r="K159" s="113">
        <v>2.0999999999999999E-3</v>
      </c>
      <c r="L159" s="37"/>
    </row>
    <row r="160" spans="1:12" x14ac:dyDescent="0.25">
      <c r="A160" s="8">
        <v>42955</v>
      </c>
      <c r="B160" s="61">
        <v>247.259995</v>
      </c>
      <c r="C160" s="61">
        <v>123.769997</v>
      </c>
      <c r="D160" s="61">
        <v>133.259995</v>
      </c>
      <c r="E160" s="61">
        <v>227.179993</v>
      </c>
      <c r="F160" s="61">
        <v>119.860001</v>
      </c>
      <c r="G160" s="61">
        <v>25.280000999999999</v>
      </c>
      <c r="H160" s="113">
        <f t="shared" si="2"/>
        <v>-1.4553770768582764E-3</v>
      </c>
      <c r="I160" s="113">
        <v>-1.4000000000000002E-3</v>
      </c>
      <c r="J160" s="113">
        <v>-7.7000000000000002E-3</v>
      </c>
      <c r="K160" s="113">
        <v>-1.1999999999999999E-3</v>
      </c>
      <c r="L160" s="37"/>
    </row>
    <row r="161" spans="1:12" x14ac:dyDescent="0.25">
      <c r="A161" s="8">
        <v>42956</v>
      </c>
      <c r="B161" s="61">
        <v>247.25</v>
      </c>
      <c r="C161" s="61">
        <v>123.589996</v>
      </c>
      <c r="D161" s="61">
        <v>133.229996</v>
      </c>
      <c r="E161" s="61">
        <v>227.050003</v>
      </c>
      <c r="F161" s="61">
        <v>121.30999799999999</v>
      </c>
      <c r="G161" s="61">
        <v>25.280000999999999</v>
      </c>
      <c r="H161" s="113">
        <f t="shared" si="2"/>
        <v>-1.3768550342448897E-2</v>
      </c>
      <c r="I161" s="113">
        <v>-1.49E-2</v>
      </c>
      <c r="J161" s="113">
        <v>-3.0999999999999999E-3</v>
      </c>
      <c r="K161" s="113">
        <v>2.3999999999999998E-3</v>
      </c>
      <c r="L161" s="37"/>
    </row>
    <row r="162" spans="1:12" x14ac:dyDescent="0.25">
      <c r="A162" s="8">
        <v>42957</v>
      </c>
      <c r="B162" s="61">
        <v>243.759995</v>
      </c>
      <c r="C162" s="61">
        <v>121.900002</v>
      </c>
      <c r="D162" s="61">
        <v>131.38999899999999</v>
      </c>
      <c r="E162" s="61">
        <v>223.929993</v>
      </c>
      <c r="F162" s="61">
        <v>122.209999</v>
      </c>
      <c r="G162" s="61">
        <v>24.83</v>
      </c>
      <c r="H162" s="113">
        <f t="shared" si="2"/>
        <v>9.8388824345619404E-4</v>
      </c>
      <c r="I162" s="113">
        <v>2E-3</v>
      </c>
      <c r="J162" s="113">
        <v>2.3999999999999998E-3</v>
      </c>
      <c r="K162" s="113">
        <v>-8.6E-3</v>
      </c>
      <c r="L162" s="37"/>
    </row>
    <row r="163" spans="1:12" x14ac:dyDescent="0.25">
      <c r="A163" s="8">
        <v>42958</v>
      </c>
      <c r="B163" s="61">
        <v>244.11999499999999</v>
      </c>
      <c r="C163" s="61">
        <v>122.019997</v>
      </c>
      <c r="D163" s="61">
        <v>131.570007</v>
      </c>
      <c r="E163" s="61">
        <v>224.229996</v>
      </c>
      <c r="F163" s="61">
        <v>122.790001</v>
      </c>
      <c r="G163" s="61">
        <v>24.73</v>
      </c>
      <c r="H163" s="113">
        <f t="shared" si="2"/>
        <v>1.059766188037678E-2</v>
      </c>
      <c r="I163" s="113">
        <v>1.03E-2</v>
      </c>
      <c r="J163" s="113">
        <v>2.5999999999999999E-3</v>
      </c>
      <c r="K163" s="113">
        <v>5.0000000000000001E-4</v>
      </c>
      <c r="L163" s="37"/>
    </row>
    <row r="164" spans="1:12" x14ac:dyDescent="0.25">
      <c r="A164" s="8">
        <v>42961</v>
      </c>
      <c r="B164" s="61">
        <v>246.53999300000001</v>
      </c>
      <c r="C164" s="61">
        <v>123.32</v>
      </c>
      <c r="D164" s="61">
        <v>133</v>
      </c>
      <c r="E164" s="61">
        <v>226.429993</v>
      </c>
      <c r="F164" s="61">
        <v>121.91999800000001</v>
      </c>
      <c r="G164" s="61">
        <v>25.07</v>
      </c>
      <c r="H164" s="113">
        <f t="shared" si="2"/>
        <v>4.0539138251820522E-4</v>
      </c>
      <c r="I164" s="113">
        <v>-1.1000000000000001E-3</v>
      </c>
      <c r="J164" s="113">
        <v>-8.5000000000000006E-3</v>
      </c>
      <c r="K164" s="113">
        <v>-2.9999999999999997E-4</v>
      </c>
      <c r="L164" s="37"/>
    </row>
    <row r="165" spans="1:12" x14ac:dyDescent="0.25">
      <c r="A165" s="8">
        <v>42962</v>
      </c>
      <c r="B165" s="61">
        <v>246.509995</v>
      </c>
      <c r="C165" s="61">
        <v>123.370003</v>
      </c>
      <c r="D165" s="61">
        <v>132.740005</v>
      </c>
      <c r="E165" s="61">
        <v>226.449997</v>
      </c>
      <c r="F165" s="61">
        <v>120.980003</v>
      </c>
      <c r="G165" s="61">
        <v>25.09</v>
      </c>
      <c r="H165" s="113">
        <f t="shared" si="2"/>
        <v>-8.1076479093201588E-5</v>
      </c>
      <c r="I165" s="113">
        <v>1.8E-3</v>
      </c>
      <c r="J165" s="113">
        <v>-1.1999999999999999E-3</v>
      </c>
      <c r="K165" s="113">
        <v>-4.5000000000000005E-3</v>
      </c>
      <c r="L165" s="37"/>
    </row>
    <row r="166" spans="1:12" x14ac:dyDescent="0.25">
      <c r="A166" s="8">
        <v>42963</v>
      </c>
      <c r="B166" s="61">
        <v>246.94000199999999</v>
      </c>
      <c r="C166" s="61">
        <v>123.360001</v>
      </c>
      <c r="D166" s="61">
        <v>133.070007</v>
      </c>
      <c r="E166" s="61">
        <v>226.80999800000001</v>
      </c>
      <c r="F166" s="61">
        <v>121.870003</v>
      </c>
      <c r="G166" s="61">
        <v>25.040001</v>
      </c>
      <c r="H166" s="113">
        <f t="shared" si="2"/>
        <v>-1.3876616150302003E-2</v>
      </c>
      <c r="I166" s="113">
        <v>-1.5900000000000001E-2</v>
      </c>
      <c r="J166" s="113">
        <v>-1.7000000000000001E-3</v>
      </c>
      <c r="K166" s="113">
        <v>-1.6000000000000001E-3</v>
      </c>
      <c r="L166" s="37"/>
    </row>
    <row r="167" spans="1:12" x14ac:dyDescent="0.25">
      <c r="A167" s="8">
        <v>42964</v>
      </c>
      <c r="B167" s="61">
        <v>243.08999600000001</v>
      </c>
      <c r="C167" s="61">
        <v>121.660004</v>
      </c>
      <c r="D167" s="61">
        <v>130.800003</v>
      </c>
      <c r="E167" s="61">
        <v>223.279999</v>
      </c>
      <c r="F167" s="61">
        <v>122.489998</v>
      </c>
      <c r="G167" s="61">
        <v>24.610001</v>
      </c>
      <c r="H167" s="113">
        <f t="shared" si="2"/>
        <v>-2.6338122221431391E-3</v>
      </c>
      <c r="I167" s="113">
        <v>-1.5E-3</v>
      </c>
      <c r="J167" s="113">
        <v>1.5E-3</v>
      </c>
      <c r="K167" s="113">
        <v>2.0999999999999999E-3</v>
      </c>
      <c r="L167" s="37"/>
    </row>
    <row r="168" spans="1:12" x14ac:dyDescent="0.25">
      <c r="A168" s="8">
        <v>42965</v>
      </c>
      <c r="B168" s="61">
        <v>242.71000699999999</v>
      </c>
      <c r="C168" s="61">
        <v>121.339996</v>
      </c>
      <c r="D168" s="61">
        <v>130.479996</v>
      </c>
      <c r="E168" s="61">
        <v>222.86999499999999</v>
      </c>
      <c r="F168" s="61">
        <v>122.300003</v>
      </c>
      <c r="G168" s="61">
        <v>24.620000999999998</v>
      </c>
      <c r="H168" s="113">
        <f t="shared" si="2"/>
        <v>1.4823440512934005E-3</v>
      </c>
      <c r="I168" s="113">
        <v>5.9999999999999995E-4</v>
      </c>
      <c r="J168" s="113">
        <v>-2.5000000000000001E-3</v>
      </c>
      <c r="K168" s="113">
        <v>-2.2000000000000001E-3</v>
      </c>
      <c r="L168" s="37"/>
    </row>
    <row r="169" spans="1:12" x14ac:dyDescent="0.25">
      <c r="A169" s="8">
        <v>42968</v>
      </c>
      <c r="B169" s="61">
        <v>242.89999399999999</v>
      </c>
      <c r="C169" s="61">
        <v>121.519997</v>
      </c>
      <c r="D169" s="61">
        <v>130.509995</v>
      </c>
      <c r="E169" s="61">
        <v>223.13999899999999</v>
      </c>
      <c r="F169" s="61">
        <v>122.760002</v>
      </c>
      <c r="G169" s="61">
        <v>24.549999</v>
      </c>
      <c r="H169" s="113">
        <f t="shared" si="2"/>
        <v>9.8265121673542597E-3</v>
      </c>
      <c r="I169" s="113">
        <v>1.0700000000000001E-2</v>
      </c>
      <c r="J169" s="113">
        <v>-1E-4</v>
      </c>
      <c r="K169" s="113">
        <v>-2.5000000000000001E-3</v>
      </c>
      <c r="L169" s="37"/>
    </row>
    <row r="170" spans="1:12" x14ac:dyDescent="0.25">
      <c r="A170" s="8">
        <v>42969</v>
      </c>
      <c r="B170" s="61">
        <v>245.44000199999999</v>
      </c>
      <c r="C170" s="61">
        <v>122.720001</v>
      </c>
      <c r="D170" s="61">
        <v>132.11999499999999</v>
      </c>
      <c r="E170" s="61">
        <v>225.39999399999999</v>
      </c>
      <c r="F170" s="61">
        <v>122.209999</v>
      </c>
      <c r="G170" s="61">
        <v>24.82</v>
      </c>
      <c r="H170" s="113">
        <f t="shared" si="2"/>
        <v>-3.0195722254432928E-3</v>
      </c>
      <c r="I170" s="113">
        <v>-3.2000000000000002E-3</v>
      </c>
      <c r="J170" s="113">
        <v>1E-3</v>
      </c>
      <c r="K170" s="113">
        <v>4.0999999999999995E-3</v>
      </c>
      <c r="L170" s="37"/>
    </row>
    <row r="171" spans="1:12" x14ac:dyDescent="0.25">
      <c r="A171" s="8">
        <v>42970</v>
      </c>
      <c r="B171" s="61">
        <v>244.55999800000001</v>
      </c>
      <c r="C171" s="61">
        <v>122.349998</v>
      </c>
      <c r="D171" s="61">
        <v>131.220001</v>
      </c>
      <c r="E171" s="61">
        <v>224.63000500000001</v>
      </c>
      <c r="F171" s="61">
        <v>122.66999800000001</v>
      </c>
      <c r="G171" s="61">
        <v>24.74</v>
      </c>
      <c r="H171" s="113">
        <f t="shared" si="2"/>
        <v>-2.20918962328716E-3</v>
      </c>
      <c r="I171" s="113">
        <v>-1.4000000000000002E-3</v>
      </c>
      <c r="J171" s="113">
        <v>5.8999999999999999E-3</v>
      </c>
      <c r="K171" s="113">
        <v>1.8E-3</v>
      </c>
      <c r="L171" s="37"/>
    </row>
    <row r="172" spans="1:12" x14ac:dyDescent="0.25">
      <c r="A172" s="8">
        <v>42971</v>
      </c>
      <c r="B172" s="61">
        <v>243.990005</v>
      </c>
      <c r="C172" s="61">
        <v>122.08000199999999</v>
      </c>
      <c r="D172" s="61">
        <v>130.979996</v>
      </c>
      <c r="E172" s="61">
        <v>224.11000100000001</v>
      </c>
      <c r="F172" s="61">
        <v>122.290001</v>
      </c>
      <c r="G172" s="61">
        <v>24.74</v>
      </c>
      <c r="H172" s="113">
        <f t="shared" si="2"/>
        <v>2.1274371998058293E-3</v>
      </c>
      <c r="I172" s="113">
        <v>1.8E-3</v>
      </c>
      <c r="J172" s="113">
        <v>1.1999999999999999E-3</v>
      </c>
      <c r="K172" s="113">
        <v>5.6999999999999993E-3</v>
      </c>
      <c r="L172" s="37"/>
    </row>
    <row r="173" spans="1:12" x14ac:dyDescent="0.25">
      <c r="A173" s="8">
        <v>42972</v>
      </c>
      <c r="B173" s="61">
        <v>244.55999800000001</v>
      </c>
      <c r="C173" s="61">
        <v>122.339996</v>
      </c>
      <c r="D173" s="61">
        <v>131.41999799999999</v>
      </c>
      <c r="E173" s="61">
        <v>224.60000600000001</v>
      </c>
      <c r="F173" s="61">
        <v>122.739998</v>
      </c>
      <c r="G173" s="61">
        <v>24.809999000000001</v>
      </c>
      <c r="H173" s="113">
        <f t="shared" si="2"/>
        <v>-4.9053227397080439E-4</v>
      </c>
      <c r="I173" s="113">
        <v>8.0000000000000004E-4</v>
      </c>
      <c r="J173" s="113">
        <v>3.4999999999999996E-3</v>
      </c>
      <c r="K173" s="113">
        <v>-7.4000000000000003E-3</v>
      </c>
      <c r="L173" s="37"/>
    </row>
    <row r="174" spans="1:12" x14ac:dyDescent="0.25">
      <c r="A174" s="8">
        <v>42975</v>
      </c>
      <c r="B174" s="61">
        <v>244.570007</v>
      </c>
      <c r="C174" s="61">
        <v>122.279999</v>
      </c>
      <c r="D174" s="61">
        <v>131.449997</v>
      </c>
      <c r="E174" s="61">
        <v>224.679993</v>
      </c>
      <c r="F174" s="61">
        <v>124.69000200000001</v>
      </c>
      <c r="G174" s="61">
        <v>24.65</v>
      </c>
      <c r="H174" s="113">
        <f t="shared" si="2"/>
        <v>1.389270053699041E-3</v>
      </c>
      <c r="I174" s="113">
        <v>1E-3</v>
      </c>
      <c r="J174" s="113">
        <v>1.2999999999999999E-3</v>
      </c>
      <c r="K174" s="113">
        <v>-3.9000000000000003E-3</v>
      </c>
      <c r="L174" s="37"/>
    </row>
    <row r="175" spans="1:12" x14ac:dyDescent="0.25">
      <c r="A175" s="8">
        <v>42976</v>
      </c>
      <c r="B175" s="61">
        <v>244.85000600000001</v>
      </c>
      <c r="C175" s="61">
        <v>122.449997</v>
      </c>
      <c r="D175" s="61">
        <v>132.279999</v>
      </c>
      <c r="E175" s="61">
        <v>224.85000600000001</v>
      </c>
      <c r="F175" s="61">
        <v>124.41999800000001</v>
      </c>
      <c r="G175" s="61">
        <v>24.57</v>
      </c>
      <c r="H175" s="113">
        <f t="shared" si="2"/>
        <v>4.969266161728862E-3</v>
      </c>
      <c r="I175" s="113">
        <v>5.3E-3</v>
      </c>
      <c r="J175" s="113">
        <v>2.0000000000000001E-4</v>
      </c>
      <c r="K175" s="113">
        <v>-3.0999999999999999E-3</v>
      </c>
      <c r="L175" s="37"/>
    </row>
    <row r="176" spans="1:12" x14ac:dyDescent="0.25">
      <c r="A176" s="8">
        <v>42977</v>
      </c>
      <c r="B176" s="61">
        <v>246.009995</v>
      </c>
      <c r="C176" s="61">
        <v>123.05999799999999</v>
      </c>
      <c r="D176" s="61">
        <v>133.009995</v>
      </c>
      <c r="E176" s="61">
        <v>225.970001</v>
      </c>
      <c r="F176" s="61">
        <v>124.360001</v>
      </c>
      <c r="G176" s="61">
        <v>24.67</v>
      </c>
      <c r="H176" s="113">
        <f t="shared" si="2"/>
        <v>6.5606277249380543E-3</v>
      </c>
      <c r="I176" s="113">
        <v>6.1999999999999998E-3</v>
      </c>
      <c r="J176" s="113">
        <v>4.6999999999999993E-3</v>
      </c>
      <c r="K176" s="113">
        <v>-4.1999999999999997E-3</v>
      </c>
      <c r="L176" s="37"/>
    </row>
    <row r="177" spans="1:12" x14ac:dyDescent="0.25">
      <c r="A177" s="8">
        <v>42978</v>
      </c>
      <c r="B177" s="61">
        <v>247.490005</v>
      </c>
      <c r="C177" s="61">
        <v>123.870003</v>
      </c>
      <c r="D177" s="61">
        <v>133.78999300000001</v>
      </c>
      <c r="E177" s="61">
        <v>227.300003</v>
      </c>
      <c r="F177" s="61">
        <v>125.82</v>
      </c>
      <c r="G177" s="61">
        <v>24.700001</v>
      </c>
      <c r="H177" s="113">
        <f t="shared" si="2"/>
        <v>2.4189255367530315E-3</v>
      </c>
      <c r="I177" s="113">
        <v>2.7000000000000001E-3</v>
      </c>
      <c r="J177" s="113">
        <v>4.0999999999999995E-3</v>
      </c>
      <c r="K177" s="113">
        <v>4.5000000000000005E-3</v>
      </c>
      <c r="L177" s="37"/>
    </row>
    <row r="178" spans="1:12" x14ac:dyDescent="0.25">
      <c r="A178" s="8">
        <v>42979</v>
      </c>
      <c r="B178" s="61">
        <v>247.83999600000001</v>
      </c>
      <c r="C178" s="61">
        <v>124.16999800000001</v>
      </c>
      <c r="D178" s="61">
        <v>133.91000399999999</v>
      </c>
      <c r="E178" s="61">
        <v>227.69000199999999</v>
      </c>
      <c r="F178" s="61">
        <v>126.05999799999999</v>
      </c>
      <c r="G178" s="61">
        <v>24.77</v>
      </c>
      <c r="H178" s="113">
        <f t="shared" si="2"/>
        <v>-7.7613698014479494E-3</v>
      </c>
      <c r="I178" s="113">
        <v>-8.1000000000000013E-3</v>
      </c>
      <c r="J178" s="113">
        <v>1E-3</v>
      </c>
      <c r="K178" s="113">
        <v>-9.5999999999999992E-3</v>
      </c>
      <c r="L178" s="37"/>
    </row>
    <row r="179" spans="1:12" x14ac:dyDescent="0.25">
      <c r="A179" s="8">
        <v>42983</v>
      </c>
      <c r="B179" s="61">
        <v>246.05999800000001</v>
      </c>
      <c r="C179" s="61">
        <v>123.209999</v>
      </c>
      <c r="D179" s="61">
        <v>132.729996</v>
      </c>
      <c r="E179" s="61">
        <v>226.009995</v>
      </c>
      <c r="F179" s="61">
        <v>127.459999</v>
      </c>
      <c r="G179" s="61">
        <v>24.24</v>
      </c>
      <c r="H179" s="113">
        <f t="shared" si="2"/>
        <v>2.7557481959336028E-3</v>
      </c>
      <c r="I179" s="113">
        <v>2.8000000000000004E-3</v>
      </c>
      <c r="J179" s="113">
        <v>-2.0000000000000001E-4</v>
      </c>
      <c r="K179" s="113">
        <v>1.2999999999999999E-3</v>
      </c>
      <c r="L179" s="37"/>
    </row>
    <row r="180" spans="1:12" x14ac:dyDescent="0.25">
      <c r="A180" s="8">
        <v>42984</v>
      </c>
      <c r="B180" s="61">
        <v>246.89999399999999</v>
      </c>
      <c r="C180" s="61">
        <v>123.550003</v>
      </c>
      <c r="D180" s="61">
        <v>132.779999</v>
      </c>
      <c r="E180" s="61">
        <v>226.800003</v>
      </c>
      <c r="F180" s="61">
        <v>126.80999799999999</v>
      </c>
      <c r="G180" s="61">
        <v>24.299999</v>
      </c>
      <c r="H180" s="113">
        <f t="shared" si="2"/>
        <v>-7.287478503258479E-4</v>
      </c>
      <c r="I180" s="113">
        <v>-7.000000000000001E-4</v>
      </c>
      <c r="J180" s="113">
        <v>1.5E-3</v>
      </c>
      <c r="K180" s="113">
        <v>-9.3999999999999986E-3</v>
      </c>
      <c r="L180" s="37"/>
    </row>
    <row r="181" spans="1:12" x14ac:dyDescent="0.25">
      <c r="A181" s="8">
        <v>42985</v>
      </c>
      <c r="B181" s="61">
        <v>246.86999499999999</v>
      </c>
      <c r="C181" s="61">
        <v>123.459999</v>
      </c>
      <c r="D181" s="61">
        <v>133.03999300000001</v>
      </c>
      <c r="E181" s="61">
        <v>226.75</v>
      </c>
      <c r="F181" s="61">
        <v>128.13000500000001</v>
      </c>
      <c r="G181" s="61">
        <v>23.879999000000002</v>
      </c>
      <c r="H181" s="113">
        <f t="shared" si="2"/>
        <v>-7.2921446549250517E-4</v>
      </c>
      <c r="I181" s="113">
        <v>-1.6000000000000001E-3</v>
      </c>
      <c r="J181" s="113">
        <v>4.0000000000000002E-4</v>
      </c>
      <c r="K181" s="113">
        <v>3.5999999999999999E-3</v>
      </c>
      <c r="L181" s="37"/>
    </row>
    <row r="182" spans="1:12" x14ac:dyDescent="0.25">
      <c r="A182" s="8">
        <v>42986</v>
      </c>
      <c r="B182" s="61">
        <v>246.58000200000001</v>
      </c>
      <c r="C182" s="61">
        <v>123.370003</v>
      </c>
      <c r="D182" s="61">
        <v>133.429993</v>
      </c>
      <c r="E182" s="61">
        <v>226.39999399999999</v>
      </c>
      <c r="F182" s="61">
        <v>127.970001</v>
      </c>
      <c r="G182" s="61">
        <v>24.1</v>
      </c>
      <c r="H182" s="113">
        <f t="shared" si="2"/>
        <v>1.0482235914063977E-2</v>
      </c>
      <c r="I182" s="113">
        <v>1.0800000000000001E-2</v>
      </c>
      <c r="J182" s="113">
        <v>-1.1999999999999999E-3</v>
      </c>
      <c r="K182" s="113">
        <v>6.3E-3</v>
      </c>
      <c r="L182" s="37"/>
    </row>
    <row r="183" spans="1:12" x14ac:dyDescent="0.25">
      <c r="A183" s="8">
        <v>42989</v>
      </c>
      <c r="B183" s="61">
        <v>249.21000699999999</v>
      </c>
      <c r="C183" s="61">
        <v>124.66999800000001</v>
      </c>
      <c r="D183" s="61">
        <v>134.61999499999999</v>
      </c>
      <c r="E183" s="61">
        <v>228.86999499999999</v>
      </c>
      <c r="F183" s="61">
        <v>126.19000200000001</v>
      </c>
      <c r="G183" s="61">
        <v>24.52</v>
      </c>
      <c r="H183" s="113">
        <f t="shared" si="2"/>
        <v>3.44317117112332E-3</v>
      </c>
      <c r="I183" s="113">
        <v>4.3E-3</v>
      </c>
      <c r="J183" s="113">
        <v>2.3999999999999998E-3</v>
      </c>
      <c r="K183" s="113">
        <v>7.0999999999999995E-3</v>
      </c>
      <c r="L183" s="37"/>
    </row>
    <row r="184" spans="1:12" x14ac:dyDescent="0.25">
      <c r="A184" s="8">
        <v>42990</v>
      </c>
      <c r="B184" s="61">
        <v>250.050003</v>
      </c>
      <c r="C184" s="61">
        <v>125.099998</v>
      </c>
      <c r="D184" s="61">
        <v>135.21000699999999</v>
      </c>
      <c r="E184" s="61">
        <v>229.71000699999999</v>
      </c>
      <c r="F184" s="61">
        <v>126.55999799999999</v>
      </c>
      <c r="G184" s="61">
        <v>24.809999000000001</v>
      </c>
      <c r="H184" s="113">
        <f t="shared" si="2"/>
        <v>1.1184790032108326E-3</v>
      </c>
      <c r="I184" s="113">
        <v>1.1000000000000001E-3</v>
      </c>
      <c r="J184" s="113">
        <v>3.0999999999999999E-3</v>
      </c>
      <c r="K184" s="113">
        <v>3.5999999999999999E-3</v>
      </c>
      <c r="L184" s="37"/>
    </row>
    <row r="185" spans="1:12" x14ac:dyDescent="0.25">
      <c r="A185" s="8">
        <v>42991</v>
      </c>
      <c r="B185" s="61">
        <v>250.16999799999999</v>
      </c>
      <c r="C185" s="61">
        <v>125.239998</v>
      </c>
      <c r="D185" s="61">
        <v>134.779999</v>
      </c>
      <c r="E185" s="61">
        <v>229.85000600000001</v>
      </c>
      <c r="F185" s="61">
        <v>125.610001</v>
      </c>
      <c r="G185" s="61">
        <v>24.85</v>
      </c>
      <c r="H185" s="113">
        <f t="shared" si="2"/>
        <v>-9.5857971488325989E-4</v>
      </c>
      <c r="I185" s="113">
        <v>-1.1999999999999999E-3</v>
      </c>
      <c r="J185" s="113">
        <v>-4.0000000000000002E-4</v>
      </c>
      <c r="K185" s="113">
        <v>-5.9999999999999995E-4</v>
      </c>
      <c r="L185" s="37"/>
    </row>
    <row r="186" spans="1:12" x14ac:dyDescent="0.25">
      <c r="A186" s="8">
        <v>42992</v>
      </c>
      <c r="B186" s="61">
        <v>250.08999600000001</v>
      </c>
      <c r="C186" s="61">
        <v>125.120003</v>
      </c>
      <c r="D186" s="61">
        <v>135.270004</v>
      </c>
      <c r="E186" s="61">
        <v>229.770004</v>
      </c>
      <c r="F186" s="61">
        <v>126.160004</v>
      </c>
      <c r="G186" s="61">
        <v>24.799999</v>
      </c>
      <c r="H186" s="113">
        <f t="shared" si="2"/>
        <v>2.1555714533461287E-3</v>
      </c>
      <c r="I186" s="113">
        <v>1.9E-3</v>
      </c>
      <c r="J186" s="113">
        <v>2.8000000000000004E-3</v>
      </c>
      <c r="K186" s="113">
        <v>1.1999999999999999E-3</v>
      </c>
      <c r="L186" s="37"/>
    </row>
    <row r="187" spans="1:12" x14ac:dyDescent="0.25">
      <c r="A187" s="8">
        <v>42993</v>
      </c>
      <c r="B187" s="61">
        <v>249.19000199999999</v>
      </c>
      <c r="C187" s="61">
        <v>125.389999</v>
      </c>
      <c r="D187" s="61">
        <v>135.949997</v>
      </c>
      <c r="E187" s="61">
        <v>230.08999600000001</v>
      </c>
      <c r="F187" s="61">
        <v>125.529999</v>
      </c>
      <c r="G187" s="61">
        <v>24.77</v>
      </c>
      <c r="H187" s="113">
        <f t="shared" si="2"/>
        <v>2.2305354850271635E-3</v>
      </c>
      <c r="I187" s="113">
        <v>2.3999999999999998E-3</v>
      </c>
      <c r="J187" s="113">
        <v>3.7000000000000002E-3</v>
      </c>
      <c r="K187" s="113">
        <v>2.0999999999999999E-3</v>
      </c>
      <c r="L187" s="37"/>
    </row>
    <row r="188" spans="1:12" x14ac:dyDescent="0.25">
      <c r="A188" s="8">
        <v>42996</v>
      </c>
      <c r="B188" s="61">
        <v>249.720001</v>
      </c>
      <c r="C188" s="61">
        <v>125.66999800000001</v>
      </c>
      <c r="D188" s="61">
        <v>137.10000600000001</v>
      </c>
      <c r="E188" s="61">
        <v>230.490005</v>
      </c>
      <c r="F188" s="61">
        <v>124.360001</v>
      </c>
      <c r="G188" s="61">
        <v>25.059999000000001</v>
      </c>
      <c r="H188" s="113">
        <f t="shared" si="2"/>
        <v>6.3640126749272305E-4</v>
      </c>
      <c r="I188" s="113">
        <v>1.5E-3</v>
      </c>
      <c r="J188" s="113">
        <v>-2.8000000000000004E-3</v>
      </c>
      <c r="K188" s="113">
        <v>3.4999999999999996E-3</v>
      </c>
      <c r="L188" s="37"/>
    </row>
    <row r="189" spans="1:12" x14ac:dyDescent="0.25">
      <c r="A189" s="8">
        <v>42997</v>
      </c>
      <c r="B189" s="61">
        <v>249.970001</v>
      </c>
      <c r="C189" s="61">
        <v>125.75</v>
      </c>
      <c r="D189" s="61">
        <v>137.179993</v>
      </c>
      <c r="E189" s="61">
        <v>230.770004</v>
      </c>
      <c r="F189" s="61">
        <v>124.620003</v>
      </c>
      <c r="G189" s="61">
        <v>25.25</v>
      </c>
      <c r="H189" s="113">
        <f t="shared" si="2"/>
        <v>1.0332393841360234E-3</v>
      </c>
      <c r="I189" s="113">
        <v>1.6000000000000001E-3</v>
      </c>
      <c r="J189" s="113">
        <v>2.2000000000000001E-3</v>
      </c>
      <c r="K189" s="113">
        <v>5.0000000000000001E-3</v>
      </c>
      <c r="L189" s="37"/>
    </row>
    <row r="190" spans="1:12" x14ac:dyDescent="0.25">
      <c r="A190" s="8">
        <v>42998</v>
      </c>
      <c r="B190" s="61">
        <v>250.05999800000001</v>
      </c>
      <c r="C190" s="61">
        <v>125.879997</v>
      </c>
      <c r="D190" s="61">
        <v>137.970001</v>
      </c>
      <c r="E190" s="61">
        <v>229.720001</v>
      </c>
      <c r="F190" s="61">
        <v>123.620003</v>
      </c>
      <c r="G190" s="61">
        <v>25.4</v>
      </c>
      <c r="H190" s="113">
        <f t="shared" si="2"/>
        <v>-2.7046075090103217E-3</v>
      </c>
      <c r="I190" s="113">
        <v>-2.8000000000000004E-3</v>
      </c>
      <c r="J190" s="113">
        <v>1E-3</v>
      </c>
      <c r="K190" s="113">
        <v>3.7000000000000002E-3</v>
      </c>
      <c r="L190" s="37"/>
    </row>
    <row r="191" spans="1:12" x14ac:dyDescent="0.25">
      <c r="A191" s="8">
        <v>42999</v>
      </c>
      <c r="B191" s="61">
        <v>249.38999899999999</v>
      </c>
      <c r="C191" s="61">
        <v>125.540001</v>
      </c>
      <c r="D191" s="61">
        <v>138.21000699999999</v>
      </c>
      <c r="E191" s="61">
        <v>229.070007</v>
      </c>
      <c r="F191" s="61">
        <v>122.68</v>
      </c>
      <c r="G191" s="61">
        <v>25.459999</v>
      </c>
      <c r="H191" s="113">
        <f t="shared" si="2"/>
        <v>0</v>
      </c>
      <c r="I191" s="113">
        <v>1.1999999999999999E-3</v>
      </c>
      <c r="J191" s="113">
        <v>4.4000000000000003E-3</v>
      </c>
      <c r="K191" s="113">
        <v>1.2999999999999999E-3</v>
      </c>
      <c r="L191" s="37"/>
    </row>
    <row r="192" spans="1:12" x14ac:dyDescent="0.25">
      <c r="A192" s="8">
        <v>43000</v>
      </c>
      <c r="B192" s="61">
        <v>249.44000199999999</v>
      </c>
      <c r="C192" s="61">
        <v>125.540001</v>
      </c>
      <c r="D192" s="61">
        <v>138.61000100000001</v>
      </c>
      <c r="E192" s="61">
        <v>229.03999300000001</v>
      </c>
      <c r="F192" s="61">
        <v>123.239998</v>
      </c>
      <c r="G192" s="61">
        <v>25.43</v>
      </c>
      <c r="H192" s="113">
        <f t="shared" si="2"/>
        <v>-1.9135550104140042E-3</v>
      </c>
      <c r="I192" s="113">
        <v>-2.5000000000000001E-3</v>
      </c>
      <c r="J192" s="113">
        <v>3.0999999999999999E-3</v>
      </c>
      <c r="K192" s="113">
        <v>6.3E-3</v>
      </c>
      <c r="L192" s="37"/>
    </row>
    <row r="193" spans="1:12" x14ac:dyDescent="0.25">
      <c r="A193" s="8">
        <v>43003</v>
      </c>
      <c r="B193" s="61">
        <v>248.929993</v>
      </c>
      <c r="C193" s="61">
        <v>125.300003</v>
      </c>
      <c r="D193" s="61">
        <v>138.36999499999999</v>
      </c>
      <c r="E193" s="61">
        <v>228.699997</v>
      </c>
      <c r="F193" s="61">
        <v>124.529999</v>
      </c>
      <c r="G193" s="61">
        <v>25.4</v>
      </c>
      <c r="H193" s="113">
        <f t="shared" si="2"/>
        <v>-3.8381863386634128E-3</v>
      </c>
      <c r="I193" s="113">
        <v>5.0000000000000001E-4</v>
      </c>
      <c r="J193" s="113">
        <v>3.9000000000000003E-3</v>
      </c>
      <c r="K193" s="113">
        <v>1.2999999999999999E-3</v>
      </c>
      <c r="L193" s="37"/>
    </row>
    <row r="194" spans="1:12" x14ac:dyDescent="0.25">
      <c r="A194" s="8">
        <v>43004</v>
      </c>
      <c r="B194" s="61">
        <v>249.08000200000001</v>
      </c>
      <c r="C194" s="61">
        <v>124.82</v>
      </c>
      <c r="D194" s="61">
        <v>137.86999499999999</v>
      </c>
      <c r="E194" s="61">
        <v>228.779999</v>
      </c>
      <c r="F194" s="61">
        <v>123.139999</v>
      </c>
      <c r="G194" s="61">
        <v>25.389999</v>
      </c>
      <c r="H194" s="113">
        <f t="shared" si="2"/>
        <v>4.9548730400782491E-3</v>
      </c>
      <c r="I194" s="113">
        <v>6.3E-3</v>
      </c>
      <c r="J194" s="113">
        <v>1.3899999999999999E-2</v>
      </c>
      <c r="K194" s="113">
        <v>1.8E-3</v>
      </c>
      <c r="L194" s="37"/>
    </row>
    <row r="195" spans="1:12" x14ac:dyDescent="0.25">
      <c r="A195" s="8">
        <v>43005</v>
      </c>
      <c r="B195" s="61">
        <v>250.050003</v>
      </c>
      <c r="C195" s="61">
        <v>125.44000200000001</v>
      </c>
      <c r="D195" s="61">
        <v>138.259995</v>
      </c>
      <c r="E195" s="61">
        <v>229.66999799999999</v>
      </c>
      <c r="F195" s="61">
        <v>121.980003</v>
      </c>
      <c r="G195" s="61">
        <v>25.700001</v>
      </c>
      <c r="H195" s="113">
        <f t="shared" ref="H195:H253" si="3">LN(C196/C195)</f>
        <v>1.115449066090799E-3</v>
      </c>
      <c r="I195" s="113">
        <v>1.2999999999999999E-3</v>
      </c>
      <c r="J195" s="113">
        <v>1.6000000000000001E-3</v>
      </c>
      <c r="K195" s="113">
        <v>-7.000000000000001E-4</v>
      </c>
      <c r="L195" s="37"/>
    </row>
    <row r="196" spans="1:12" x14ac:dyDescent="0.25">
      <c r="A196" s="8">
        <v>43006</v>
      </c>
      <c r="B196" s="61">
        <v>250.35000600000001</v>
      </c>
      <c r="C196" s="61">
        <v>125.58000199999999</v>
      </c>
      <c r="D196" s="61">
        <v>138.240005</v>
      </c>
      <c r="E196" s="61">
        <v>229.94000199999999</v>
      </c>
      <c r="F196" s="61">
        <v>122.209999</v>
      </c>
      <c r="G196" s="61">
        <v>25.74</v>
      </c>
      <c r="H196" s="113">
        <f t="shared" si="3"/>
        <v>3.5769443027156432E-3</v>
      </c>
      <c r="I196" s="113">
        <v>3.4999999999999996E-3</v>
      </c>
      <c r="J196" s="113">
        <v>-1.1999999999999999E-3</v>
      </c>
      <c r="K196" s="113">
        <v>-2.8000000000000004E-3</v>
      </c>
      <c r="L196" s="37"/>
    </row>
    <row r="197" spans="1:12" x14ac:dyDescent="0.25">
      <c r="A197" s="8">
        <v>43007</v>
      </c>
      <c r="B197" s="61">
        <v>251.229996</v>
      </c>
      <c r="C197" s="61">
        <v>126.029999</v>
      </c>
      <c r="D197" s="61">
        <v>138.53999300000001</v>
      </c>
      <c r="E197" s="61">
        <v>230.759995</v>
      </c>
      <c r="F197" s="61">
        <v>121.58000199999999</v>
      </c>
      <c r="G197" s="61">
        <v>25.860001</v>
      </c>
      <c r="H197" s="113">
        <f t="shared" si="3"/>
        <v>3.8804088110000034E-3</v>
      </c>
      <c r="I197" s="113">
        <v>5.0000000000000001E-3</v>
      </c>
      <c r="J197" s="113">
        <v>8.3999999999999995E-3</v>
      </c>
      <c r="K197" s="113">
        <v>1.6000000000000001E-3</v>
      </c>
      <c r="L197" s="37"/>
    </row>
    <row r="198" spans="1:12" x14ac:dyDescent="0.25">
      <c r="A198" s="8">
        <v>43010</v>
      </c>
      <c r="B198" s="61">
        <v>252.320007</v>
      </c>
      <c r="C198" s="61">
        <v>126.519997</v>
      </c>
      <c r="D198" s="61">
        <v>139.63999899999999</v>
      </c>
      <c r="E198" s="61">
        <v>231.729996</v>
      </c>
      <c r="F198" s="61">
        <v>120.769997</v>
      </c>
      <c r="G198" s="61">
        <v>26.08</v>
      </c>
      <c r="H198" s="113">
        <f t="shared" si="3"/>
        <v>2.4472481226961345E-3</v>
      </c>
      <c r="I198" s="113">
        <v>2.5999999999999999E-3</v>
      </c>
      <c r="J198" s="113">
        <v>-2.9999999999999997E-4</v>
      </c>
      <c r="K198" s="113">
        <v>-2.0000000000000001E-4</v>
      </c>
      <c r="L198" s="37"/>
    </row>
    <row r="199" spans="1:12" x14ac:dyDescent="0.25">
      <c r="A199" s="8">
        <v>43011</v>
      </c>
      <c r="B199" s="61">
        <v>252.86000100000001</v>
      </c>
      <c r="C199" s="61">
        <v>126.83000199999999</v>
      </c>
      <c r="D199" s="61">
        <v>139.949997</v>
      </c>
      <c r="E199" s="61">
        <v>232.199997</v>
      </c>
      <c r="F199" s="61">
        <v>120.83000199999999</v>
      </c>
      <c r="G199" s="61">
        <v>26.17</v>
      </c>
      <c r="H199" s="113">
        <f t="shared" si="3"/>
        <v>1.496907908022885E-3</v>
      </c>
      <c r="I199" s="113">
        <v>5.0000000000000001E-4</v>
      </c>
      <c r="J199" s="113">
        <v>-2.8000000000000004E-3</v>
      </c>
      <c r="K199" s="113">
        <v>-4.4000000000000003E-3</v>
      </c>
      <c r="L199" s="37"/>
    </row>
    <row r="200" spans="1:12" x14ac:dyDescent="0.25">
      <c r="A200" s="8">
        <v>43012</v>
      </c>
      <c r="B200" s="61">
        <v>253.16000399999999</v>
      </c>
      <c r="C200" s="61">
        <v>127.019997</v>
      </c>
      <c r="D200" s="61">
        <v>140.009995</v>
      </c>
      <c r="E200" s="61">
        <v>232.520004</v>
      </c>
      <c r="F200" s="61">
        <v>121.16999800000001</v>
      </c>
      <c r="G200" s="61">
        <v>26.049999</v>
      </c>
      <c r="H200" s="113">
        <f t="shared" si="3"/>
        <v>5.6524017201393367E-3</v>
      </c>
      <c r="I200" s="113">
        <v>5.5000000000000005E-3</v>
      </c>
      <c r="J200" s="113">
        <v>-3.4000000000000002E-3</v>
      </c>
      <c r="K200" s="113">
        <v>3.4999999999999996E-3</v>
      </c>
      <c r="L200" s="37"/>
    </row>
    <row r="201" spans="1:12" x14ac:dyDescent="0.25">
      <c r="A201" s="8">
        <v>43013</v>
      </c>
      <c r="B201" s="61">
        <v>254.66000399999999</v>
      </c>
      <c r="C201" s="61">
        <v>127.739998</v>
      </c>
      <c r="D201" s="61">
        <v>140.58999600000001</v>
      </c>
      <c r="E201" s="61">
        <v>233.89999399999999</v>
      </c>
      <c r="F201" s="61">
        <v>120.519997</v>
      </c>
      <c r="G201" s="61">
        <v>26.32</v>
      </c>
      <c r="H201" s="113">
        <f t="shared" si="3"/>
        <v>-1.0965772399318759E-3</v>
      </c>
      <c r="I201" s="113">
        <v>-8.0000000000000004E-4</v>
      </c>
      <c r="J201" s="113">
        <v>-8.0000000000000004E-4</v>
      </c>
      <c r="K201" s="113">
        <v>-2.5000000000000001E-3</v>
      </c>
      <c r="L201" s="37"/>
    </row>
    <row r="202" spans="1:12" x14ac:dyDescent="0.25">
      <c r="A202" s="8">
        <v>43014</v>
      </c>
      <c r="B202" s="61">
        <v>254.36999499999999</v>
      </c>
      <c r="C202" s="61">
        <v>127.599998</v>
      </c>
      <c r="D202" s="61">
        <v>140.5</v>
      </c>
      <c r="E202" s="61">
        <v>233.679993</v>
      </c>
      <c r="F202" s="61">
        <v>121.089996</v>
      </c>
      <c r="G202" s="61">
        <v>26.35</v>
      </c>
      <c r="H202" s="113">
        <f t="shared" si="3"/>
        <v>-1.9611695159930422E-3</v>
      </c>
      <c r="I202" s="113">
        <v>-2.2000000000000001E-3</v>
      </c>
      <c r="J202" s="113">
        <v>-2.7000000000000001E-3</v>
      </c>
      <c r="K202" s="113">
        <v>-4.0000000000000002E-4</v>
      </c>
      <c r="L202" s="37"/>
    </row>
    <row r="203" spans="1:12" x14ac:dyDescent="0.25">
      <c r="A203" s="8">
        <v>43017</v>
      </c>
      <c r="B203" s="61">
        <v>253.949997</v>
      </c>
      <c r="C203" s="61">
        <v>127.349998</v>
      </c>
      <c r="D203" s="61">
        <v>140.270004</v>
      </c>
      <c r="E203" s="61">
        <v>233.270004</v>
      </c>
      <c r="F203" s="61">
        <v>122.08000199999999</v>
      </c>
      <c r="G203" s="61">
        <v>26.25</v>
      </c>
      <c r="H203" s="113">
        <f t="shared" si="3"/>
        <v>2.6662813788081987E-3</v>
      </c>
      <c r="I203" s="113">
        <v>2.3999999999999998E-3</v>
      </c>
      <c r="J203" s="113">
        <v>-1E-4</v>
      </c>
      <c r="K203" s="113">
        <v>4.1999999999999997E-3</v>
      </c>
      <c r="L203" s="37"/>
    </row>
    <row r="204" spans="1:12" x14ac:dyDescent="0.25">
      <c r="A204" s="8">
        <v>43018</v>
      </c>
      <c r="B204" s="61">
        <v>254.61999499999999</v>
      </c>
      <c r="C204" s="61">
        <v>127.69000200000001</v>
      </c>
      <c r="D204" s="61">
        <v>140.36000100000001</v>
      </c>
      <c r="E204" s="61">
        <v>233.86000100000001</v>
      </c>
      <c r="F204" s="61">
        <v>122.400002</v>
      </c>
      <c r="G204" s="61">
        <v>26.370000999999998</v>
      </c>
      <c r="H204" s="113">
        <f t="shared" si="3"/>
        <v>1.486833632623776E-3</v>
      </c>
      <c r="I204" s="113">
        <v>1.6000000000000001E-3</v>
      </c>
      <c r="J204" s="113">
        <v>-2E-3</v>
      </c>
      <c r="K204" s="113">
        <v>-2.0999999999999999E-3</v>
      </c>
      <c r="L204" s="37"/>
    </row>
    <row r="205" spans="1:12" x14ac:dyDescent="0.25">
      <c r="A205" s="8">
        <v>43019</v>
      </c>
      <c r="B205" s="61">
        <v>255.020004</v>
      </c>
      <c r="C205" s="61">
        <v>127.879997</v>
      </c>
      <c r="D205" s="61">
        <v>140.270004</v>
      </c>
      <c r="E205" s="61">
        <v>234.240005</v>
      </c>
      <c r="F205" s="61">
        <v>122.790001</v>
      </c>
      <c r="G205" s="61">
        <v>26.32</v>
      </c>
      <c r="H205" s="113">
        <f t="shared" si="3"/>
        <v>-1.4085611862145228E-3</v>
      </c>
      <c r="I205" s="113">
        <v>-1.8E-3</v>
      </c>
      <c r="J205" s="113">
        <v>4.0000000000000002E-4</v>
      </c>
      <c r="K205" s="113">
        <v>-5.1000000000000004E-3</v>
      </c>
      <c r="L205" s="37"/>
    </row>
    <row r="206" spans="1:12" x14ac:dyDescent="0.25">
      <c r="A206" s="8">
        <v>43020</v>
      </c>
      <c r="B206" s="61">
        <v>254.63999899999999</v>
      </c>
      <c r="C206" s="61">
        <v>127.699997</v>
      </c>
      <c r="D206" s="61">
        <v>141.070007</v>
      </c>
      <c r="E206" s="61">
        <v>233.88000500000001</v>
      </c>
      <c r="F206" s="61">
        <v>122.889999</v>
      </c>
      <c r="G206" s="61">
        <v>26.120000999999998</v>
      </c>
      <c r="H206" s="113">
        <f t="shared" si="3"/>
        <v>1.4867720800763255E-3</v>
      </c>
      <c r="I206" s="113">
        <v>4.0000000000000002E-4</v>
      </c>
      <c r="J206" s="113">
        <v>-2.3E-3</v>
      </c>
      <c r="K206" s="113">
        <v>1E-3</v>
      </c>
      <c r="L206" s="37"/>
    </row>
    <row r="207" spans="1:12" x14ac:dyDescent="0.25">
      <c r="A207" s="8">
        <v>43021</v>
      </c>
      <c r="B207" s="61">
        <v>254.949997</v>
      </c>
      <c r="C207" s="61">
        <v>127.889999</v>
      </c>
      <c r="D207" s="61">
        <v>140.759995</v>
      </c>
      <c r="E207" s="61">
        <v>234.13999899999999</v>
      </c>
      <c r="F207" s="61">
        <v>123.82</v>
      </c>
      <c r="G207" s="61">
        <v>26.129999000000002</v>
      </c>
      <c r="H207" s="113">
        <f t="shared" si="3"/>
        <v>3.9090802831006141E-4</v>
      </c>
      <c r="I207" s="113">
        <v>1.7000000000000001E-3</v>
      </c>
      <c r="J207" s="113">
        <v>-2.8000000000000004E-3</v>
      </c>
      <c r="K207" s="113">
        <v>3.5999999999999999E-3</v>
      </c>
      <c r="L207" s="37"/>
    </row>
    <row r="208" spans="1:12" x14ac:dyDescent="0.25">
      <c r="A208" s="8">
        <v>43024</v>
      </c>
      <c r="B208" s="61">
        <v>255.28999300000001</v>
      </c>
      <c r="C208" s="61">
        <v>127.94000200000001</v>
      </c>
      <c r="D208" s="61">
        <v>141.03999300000001</v>
      </c>
      <c r="E208" s="61">
        <v>234.509995</v>
      </c>
      <c r="F208" s="61">
        <v>122.970001</v>
      </c>
      <c r="G208" s="61">
        <v>26.299999</v>
      </c>
      <c r="H208" s="113">
        <f t="shared" si="3"/>
        <v>7.0318399309910948E-4</v>
      </c>
      <c r="I208" s="113">
        <v>1E-4</v>
      </c>
      <c r="J208" s="113">
        <v>-3.4999999999999996E-3</v>
      </c>
      <c r="K208" s="113">
        <v>-3.2000000000000002E-3</v>
      </c>
      <c r="L208" s="37"/>
    </row>
    <row r="209" spans="1:12" x14ac:dyDescent="0.25">
      <c r="A209" s="8">
        <v>43025</v>
      </c>
      <c r="B209" s="61">
        <v>255.470001</v>
      </c>
      <c r="C209" s="61">
        <v>128.029999</v>
      </c>
      <c r="D209" s="61">
        <v>140.61000100000001</v>
      </c>
      <c r="E209" s="61">
        <v>234.66000399999999</v>
      </c>
      <c r="F209" s="61">
        <v>122.129997</v>
      </c>
      <c r="G209" s="61">
        <v>26.17</v>
      </c>
      <c r="H209" s="113">
        <f t="shared" si="3"/>
        <v>1.1708678179572502E-3</v>
      </c>
      <c r="I209" s="113">
        <v>1.4000000000000002E-3</v>
      </c>
      <c r="J209" s="113">
        <v>3.0000000000000001E-3</v>
      </c>
      <c r="K209" s="113">
        <v>2.0999999999999999E-3</v>
      </c>
      <c r="L209" s="37"/>
    </row>
    <row r="210" spans="1:12" x14ac:dyDescent="0.25">
      <c r="A210" s="8">
        <v>43026</v>
      </c>
      <c r="B210" s="61">
        <v>255.720001</v>
      </c>
      <c r="C210" s="61">
        <v>128.179993</v>
      </c>
      <c r="D210" s="61">
        <v>140.69000199999999</v>
      </c>
      <c r="E210" s="61">
        <v>234.86999499999999</v>
      </c>
      <c r="F210" s="61">
        <v>121.66999800000001</v>
      </c>
      <c r="G210" s="61">
        <v>26.309999000000001</v>
      </c>
      <c r="H210" s="113">
        <f t="shared" si="3"/>
        <v>2.3412769715743412E-4</v>
      </c>
      <c r="I210" s="113">
        <v>2.0000000000000001E-4</v>
      </c>
      <c r="J210" s="113">
        <v>-3.9000000000000003E-3</v>
      </c>
      <c r="K210" s="113">
        <v>1.7000000000000001E-3</v>
      </c>
      <c r="L210" s="37"/>
    </row>
    <row r="211" spans="1:12" x14ac:dyDescent="0.25">
      <c r="A211" s="8">
        <v>43027</v>
      </c>
      <c r="B211" s="61">
        <v>255.78999300000001</v>
      </c>
      <c r="C211" s="61">
        <v>128.21000699999999</v>
      </c>
      <c r="D211" s="61">
        <v>141.270004</v>
      </c>
      <c r="E211" s="61">
        <v>234.990005</v>
      </c>
      <c r="F211" s="61">
        <v>122.389999</v>
      </c>
      <c r="G211" s="61">
        <v>26.33</v>
      </c>
      <c r="H211" s="113">
        <f t="shared" si="3"/>
        <v>4.5912377996453766E-3</v>
      </c>
      <c r="I211" s="113">
        <v>5.6999999999999993E-3</v>
      </c>
      <c r="J211" s="113">
        <v>-7.000000000000001E-4</v>
      </c>
      <c r="K211" s="113">
        <v>2.8000000000000004E-3</v>
      </c>
      <c r="L211" s="37"/>
    </row>
    <row r="212" spans="1:12" x14ac:dyDescent="0.25">
      <c r="A212" s="8">
        <v>43028</v>
      </c>
      <c r="B212" s="61">
        <v>257.10998499999999</v>
      </c>
      <c r="C212" s="61">
        <v>128.800003</v>
      </c>
      <c r="D212" s="61">
        <v>142.85000600000001</v>
      </c>
      <c r="E212" s="61">
        <v>236.16000399999999</v>
      </c>
      <c r="F212" s="61">
        <v>121.610001</v>
      </c>
      <c r="G212" s="61">
        <v>26.639999</v>
      </c>
      <c r="H212" s="113">
        <f t="shared" si="3"/>
        <v>-3.3441568152546134E-3</v>
      </c>
      <c r="I212" s="113">
        <v>-4.5000000000000005E-3</v>
      </c>
      <c r="J212" s="113">
        <v>-4.1999999999999997E-3</v>
      </c>
      <c r="K212" s="113">
        <v>1.1999999999999999E-3</v>
      </c>
      <c r="L212" s="37"/>
    </row>
    <row r="213" spans="1:12" x14ac:dyDescent="0.25">
      <c r="A213" s="8">
        <v>43031</v>
      </c>
      <c r="B213" s="61">
        <v>256.10998499999999</v>
      </c>
      <c r="C213" s="61">
        <v>128.36999499999999</v>
      </c>
      <c r="D213" s="61">
        <v>141.949997</v>
      </c>
      <c r="E213" s="61">
        <v>235.300003</v>
      </c>
      <c r="F213" s="61">
        <v>121.800003</v>
      </c>
      <c r="G213" s="61">
        <v>26.620000999999998</v>
      </c>
      <c r="H213" s="113">
        <f t="shared" si="3"/>
        <v>8.5653891827694396E-4</v>
      </c>
      <c r="I213" s="113">
        <v>2E-3</v>
      </c>
      <c r="J213" s="113">
        <v>-1.8E-3</v>
      </c>
      <c r="K213" s="113">
        <v>4.6999999999999993E-3</v>
      </c>
      <c r="L213" s="37"/>
    </row>
    <row r="214" spans="1:12" x14ac:dyDescent="0.25">
      <c r="A214" s="8">
        <v>43032</v>
      </c>
      <c r="B214" s="61">
        <v>256.55999800000001</v>
      </c>
      <c r="C214" s="61">
        <v>128.479996</v>
      </c>
      <c r="D214" s="61">
        <v>142.63999899999999</v>
      </c>
      <c r="E214" s="61">
        <v>235.63000500000001</v>
      </c>
      <c r="F214" s="61">
        <v>121.33000199999999</v>
      </c>
      <c r="G214" s="61">
        <v>26.809999000000001</v>
      </c>
      <c r="H214" s="113">
        <f t="shared" si="3"/>
        <v>-4.6809183330535787E-3</v>
      </c>
      <c r="I214" s="113">
        <v>-5.1000000000000004E-3</v>
      </c>
      <c r="J214" s="113">
        <v>-1E-4</v>
      </c>
      <c r="K214" s="113">
        <v>1.1000000000000001E-3</v>
      </c>
      <c r="L214" s="37"/>
    </row>
    <row r="215" spans="1:12" x14ac:dyDescent="0.25">
      <c r="A215" s="8">
        <v>43033</v>
      </c>
      <c r="B215" s="61">
        <v>255.28999300000001</v>
      </c>
      <c r="C215" s="61">
        <v>127.879997</v>
      </c>
      <c r="D215" s="61">
        <v>141.71000699999999</v>
      </c>
      <c r="E215" s="61">
        <v>234.5</v>
      </c>
      <c r="F215" s="61">
        <v>121.349998</v>
      </c>
      <c r="G215" s="61">
        <v>26.65</v>
      </c>
      <c r="H215" s="113">
        <f t="shared" si="3"/>
        <v>2.3431707332284076E-3</v>
      </c>
      <c r="I215" s="113">
        <v>2E-3</v>
      </c>
      <c r="J215" s="113">
        <v>4.0000000000000002E-4</v>
      </c>
      <c r="K215" s="113">
        <v>2.2000000000000001E-3</v>
      </c>
      <c r="L215" s="37"/>
    </row>
    <row r="216" spans="1:12" x14ac:dyDescent="0.25">
      <c r="A216" s="8">
        <v>43034</v>
      </c>
      <c r="B216" s="61">
        <v>255.61999499999999</v>
      </c>
      <c r="C216" s="61">
        <v>128.179993</v>
      </c>
      <c r="D216" s="61">
        <v>142.33999600000001</v>
      </c>
      <c r="E216" s="61">
        <v>234.720001</v>
      </c>
      <c r="F216" s="61">
        <v>120.33000199999999</v>
      </c>
      <c r="G216" s="61">
        <v>26.799999</v>
      </c>
      <c r="H216" s="113">
        <f t="shared" si="3"/>
        <v>7.1518728628204549E-3</v>
      </c>
      <c r="I216" s="113">
        <v>8.199999999999999E-3</v>
      </c>
      <c r="J216" s="113">
        <v>-2.0000000000000001E-4</v>
      </c>
      <c r="K216" s="113">
        <v>-0.01</v>
      </c>
      <c r="L216" s="37"/>
    </row>
    <row r="217" spans="1:12" x14ac:dyDescent="0.25">
      <c r="A217" s="8">
        <v>43035</v>
      </c>
      <c r="B217" s="61">
        <v>257.709991</v>
      </c>
      <c r="C217" s="61">
        <v>129.10000600000001</v>
      </c>
      <c r="D217" s="61">
        <v>142.58000200000001</v>
      </c>
      <c r="E217" s="61">
        <v>236.720001</v>
      </c>
      <c r="F217" s="61">
        <v>120.900002</v>
      </c>
      <c r="G217" s="61">
        <v>26.780000999999999</v>
      </c>
      <c r="H217" s="113">
        <f t="shared" si="3"/>
        <v>-3.4140472556485964E-3</v>
      </c>
      <c r="I217" s="113">
        <v>-4.5999999999999999E-3</v>
      </c>
      <c r="J217" s="113">
        <v>-7.8000000000000005E-3</v>
      </c>
      <c r="K217" s="113">
        <v>-5.0000000000000001E-4</v>
      </c>
      <c r="L217" s="37"/>
    </row>
    <row r="218" spans="1:12" x14ac:dyDescent="0.25">
      <c r="A218" s="8">
        <v>43038</v>
      </c>
      <c r="B218" s="61">
        <v>256.75</v>
      </c>
      <c r="C218" s="61">
        <v>128.66000399999999</v>
      </c>
      <c r="D218" s="61">
        <v>141.550003</v>
      </c>
      <c r="E218" s="61">
        <v>235.86000100000001</v>
      </c>
      <c r="F218" s="61">
        <v>121.129997</v>
      </c>
      <c r="G218" s="61">
        <v>26.67</v>
      </c>
      <c r="H218" s="113">
        <f t="shared" si="3"/>
        <v>1.0875398896309687E-3</v>
      </c>
      <c r="I218" s="113">
        <v>2.3E-3</v>
      </c>
      <c r="J218" s="113">
        <v>8.1000000000000013E-3</v>
      </c>
      <c r="K218" s="113">
        <v>-2.2000000000000001E-3</v>
      </c>
      <c r="L218" s="37"/>
    </row>
    <row r="219" spans="1:12" x14ac:dyDescent="0.25">
      <c r="A219" s="8">
        <v>43039</v>
      </c>
      <c r="B219" s="61">
        <v>257.14999399999999</v>
      </c>
      <c r="C219" s="61">
        <v>128.800003</v>
      </c>
      <c r="D219" s="61">
        <v>141.479996</v>
      </c>
      <c r="E219" s="61">
        <v>236.13000500000001</v>
      </c>
      <c r="F219" s="61">
        <v>120.66999800000001</v>
      </c>
      <c r="G219" s="61">
        <v>26.6</v>
      </c>
      <c r="H219" s="113">
        <f t="shared" si="3"/>
        <v>1.1638721003436312E-3</v>
      </c>
      <c r="I219" s="113">
        <v>5.0000000000000001E-4</v>
      </c>
      <c r="J219" s="113">
        <v>-8.1000000000000013E-3</v>
      </c>
      <c r="K219" s="113">
        <v>1.4000000000000002E-3</v>
      </c>
      <c r="L219" s="37"/>
    </row>
    <row r="220" spans="1:12" x14ac:dyDescent="0.25">
      <c r="A220" s="8">
        <v>43040</v>
      </c>
      <c r="B220" s="61">
        <v>257.48998999999998</v>
      </c>
      <c r="C220" s="61">
        <v>128.949997</v>
      </c>
      <c r="D220" s="61">
        <v>141.240005</v>
      </c>
      <c r="E220" s="61">
        <v>236.53999300000001</v>
      </c>
      <c r="F220" s="61">
        <v>121.110001</v>
      </c>
      <c r="G220" s="61">
        <v>26.639999</v>
      </c>
      <c r="H220" s="113">
        <f t="shared" si="3"/>
        <v>5.4275304451836673E-4</v>
      </c>
      <c r="I220" s="113">
        <v>5.9999999999999995E-4</v>
      </c>
      <c r="J220" s="113">
        <v>-2.9999999999999997E-4</v>
      </c>
      <c r="K220" s="113">
        <v>5.0000000000000001E-3</v>
      </c>
      <c r="L220" s="37"/>
    </row>
    <row r="221" spans="1:12" x14ac:dyDescent="0.25">
      <c r="A221" s="8">
        <v>43041</v>
      </c>
      <c r="B221" s="61">
        <v>257.58999599999999</v>
      </c>
      <c r="C221" s="61">
        <v>129.020004</v>
      </c>
      <c r="D221" s="61">
        <v>141.75</v>
      </c>
      <c r="E221" s="61">
        <v>236.63999899999999</v>
      </c>
      <c r="F221" s="61">
        <v>121.19000200000001</v>
      </c>
      <c r="G221" s="61">
        <v>26.889999</v>
      </c>
      <c r="H221" s="113">
        <f t="shared" si="3"/>
        <v>2.9408735919070205E-3</v>
      </c>
      <c r="I221" s="113">
        <v>3.0999999999999999E-3</v>
      </c>
      <c r="J221" s="113">
        <v>-4.0999999999999995E-3</v>
      </c>
      <c r="K221" s="113">
        <v>-6.6E-3</v>
      </c>
      <c r="L221" s="37"/>
    </row>
    <row r="222" spans="1:12" x14ac:dyDescent="0.25">
      <c r="A222" s="8">
        <v>43042</v>
      </c>
      <c r="B222" s="61">
        <v>258.45001200000002</v>
      </c>
      <c r="C222" s="61">
        <v>129.39999399999999</v>
      </c>
      <c r="D222" s="61">
        <v>141.820007</v>
      </c>
      <c r="E222" s="61">
        <v>237.429993</v>
      </c>
      <c r="F222" s="61">
        <v>120.620003</v>
      </c>
      <c r="G222" s="61">
        <v>26.780000999999999</v>
      </c>
      <c r="H222" s="113">
        <f t="shared" si="3"/>
        <v>1.9301300072829019E-3</v>
      </c>
      <c r="I222" s="113">
        <v>5.9999999999999995E-4</v>
      </c>
      <c r="J222" s="113">
        <v>2E-3</v>
      </c>
      <c r="K222" s="113">
        <v>1.9E-3</v>
      </c>
      <c r="L222" s="37"/>
    </row>
    <row r="223" spans="1:12" x14ac:dyDescent="0.25">
      <c r="A223" s="8">
        <v>43045</v>
      </c>
      <c r="B223" s="61">
        <v>258.85000600000001</v>
      </c>
      <c r="C223" s="61">
        <v>129.64999399999999</v>
      </c>
      <c r="D223" s="61">
        <v>141.85000600000001</v>
      </c>
      <c r="E223" s="61">
        <v>237.78999300000001</v>
      </c>
      <c r="F223" s="61">
        <v>121.650002</v>
      </c>
      <c r="G223" s="61">
        <v>26.75</v>
      </c>
      <c r="H223" s="113">
        <f t="shared" si="3"/>
        <v>-1.5437826836549615E-3</v>
      </c>
      <c r="I223" s="113">
        <v>-2E-3</v>
      </c>
      <c r="J223" s="113">
        <v>-1.3600000000000001E-2</v>
      </c>
      <c r="K223" s="113">
        <v>-3.9000000000000003E-3</v>
      </c>
      <c r="L223" s="37"/>
    </row>
    <row r="224" spans="1:12" x14ac:dyDescent="0.25">
      <c r="A224" s="8">
        <v>43046</v>
      </c>
      <c r="B224" s="61">
        <v>258.67001299999998</v>
      </c>
      <c r="C224" s="61">
        <v>129.449997</v>
      </c>
      <c r="D224" s="61">
        <v>141.83999600000001</v>
      </c>
      <c r="E224" s="61">
        <v>237.69000199999999</v>
      </c>
      <c r="F224" s="61">
        <v>121.209999</v>
      </c>
      <c r="G224" s="61">
        <v>26.379999000000002</v>
      </c>
      <c r="H224" s="113">
        <f t="shared" si="3"/>
        <v>1.9293851695219534E-3</v>
      </c>
      <c r="I224" s="113">
        <v>1.1999999999999999E-3</v>
      </c>
      <c r="J224" s="113">
        <v>5.9999999999999995E-4</v>
      </c>
      <c r="K224" s="113">
        <v>-6.1999999999999998E-3</v>
      </c>
      <c r="L224" s="37"/>
    </row>
    <row r="225" spans="1:11" x14ac:dyDescent="0.25">
      <c r="A225" s="8">
        <v>43047</v>
      </c>
      <c r="B225" s="61">
        <v>259.10998499999999</v>
      </c>
      <c r="C225" s="61">
        <v>129.699997</v>
      </c>
      <c r="D225" s="61">
        <v>141.949997</v>
      </c>
      <c r="E225" s="61">
        <v>238.03999300000001</v>
      </c>
      <c r="F225" s="61">
        <v>121.629997</v>
      </c>
      <c r="G225" s="61">
        <v>26.25</v>
      </c>
      <c r="H225" s="113">
        <f t="shared" si="3"/>
        <v>-3.7076823233377094E-3</v>
      </c>
      <c r="I225" s="113">
        <v>-4.0999999999999995E-3</v>
      </c>
      <c r="J225" s="113">
        <v>-2.0000000000000001E-4</v>
      </c>
      <c r="K225" s="113">
        <v>2.2000000000000001E-3</v>
      </c>
    </row>
    <row r="226" spans="1:11" x14ac:dyDescent="0.25">
      <c r="A226" s="8">
        <v>43048</v>
      </c>
      <c r="B226" s="61">
        <v>258.17001299999998</v>
      </c>
      <c r="C226" s="61">
        <v>129.220001</v>
      </c>
      <c r="D226" s="61">
        <v>140.46000699999999</v>
      </c>
      <c r="E226" s="61">
        <v>237.179993</v>
      </c>
      <c r="F226" s="61">
        <v>122.129997</v>
      </c>
      <c r="G226" s="61">
        <v>26.16</v>
      </c>
      <c r="H226" s="113">
        <f t="shared" si="3"/>
        <v>-7.7343959258722254E-5</v>
      </c>
      <c r="I226" s="113">
        <v>1E-4</v>
      </c>
      <c r="J226" s="113">
        <v>5.0000000000000001E-4</v>
      </c>
      <c r="K226" s="113">
        <v>-3.8E-3</v>
      </c>
    </row>
    <row r="227" spans="1:11" x14ac:dyDescent="0.25">
      <c r="A227" s="8">
        <v>43049</v>
      </c>
      <c r="B227" s="61">
        <v>258.08999599999999</v>
      </c>
      <c r="C227" s="61">
        <v>129.21000699999999</v>
      </c>
      <c r="D227" s="61">
        <v>140.550003</v>
      </c>
      <c r="E227" s="61">
        <v>237.03999300000001</v>
      </c>
      <c r="F227" s="61">
        <v>121.129997</v>
      </c>
      <c r="G227" s="61">
        <v>26.08</v>
      </c>
      <c r="H227" s="113">
        <f t="shared" si="3"/>
        <v>1.1601810897155181E-3</v>
      </c>
      <c r="I227" s="113">
        <v>8.9999999999999998E-4</v>
      </c>
      <c r="J227" s="113">
        <v>-2.8999999999999998E-3</v>
      </c>
      <c r="K227" s="113">
        <v>2.0000000000000001E-4</v>
      </c>
    </row>
    <row r="228" spans="1:11" x14ac:dyDescent="0.25">
      <c r="A228" s="8">
        <v>43052</v>
      </c>
      <c r="B228" s="61">
        <v>258.32998700000002</v>
      </c>
      <c r="C228" s="61">
        <v>129.36000100000001</v>
      </c>
      <c r="D228" s="61">
        <v>140.220001</v>
      </c>
      <c r="E228" s="61">
        <v>237.320007</v>
      </c>
      <c r="F228" s="61">
        <v>121.30999799999999</v>
      </c>
      <c r="G228" s="61">
        <v>26.120000999999998</v>
      </c>
      <c r="H228" s="113">
        <f t="shared" si="3"/>
        <v>-2.8643022594776095E-3</v>
      </c>
      <c r="I228" s="113">
        <v>-2.2000000000000001E-3</v>
      </c>
      <c r="J228" s="113">
        <v>-1.2999999999999999E-3</v>
      </c>
      <c r="K228" s="113">
        <v>0</v>
      </c>
    </row>
    <row r="229" spans="1:11" x14ac:dyDescent="0.25">
      <c r="A229" s="8">
        <v>43053</v>
      </c>
      <c r="B229" s="61">
        <v>257.73001099999999</v>
      </c>
      <c r="C229" s="61">
        <v>128.990005</v>
      </c>
      <c r="D229" s="61">
        <v>139.80999800000001</v>
      </c>
      <c r="E229" s="61">
        <v>236.740005</v>
      </c>
      <c r="F229" s="61">
        <v>121.55999799999999</v>
      </c>
      <c r="G229" s="61">
        <v>26.110001</v>
      </c>
      <c r="H229" s="113">
        <f t="shared" si="3"/>
        <v>-5.2857254200614854E-3</v>
      </c>
      <c r="I229" s="113">
        <v>-5.1999999999999998E-3</v>
      </c>
      <c r="J229" s="113">
        <v>-5.0000000000000001E-4</v>
      </c>
      <c r="K229" s="113">
        <v>2.3999999999999998E-3</v>
      </c>
    </row>
    <row r="230" spans="1:11" x14ac:dyDescent="0.25">
      <c r="A230" s="8">
        <v>43054</v>
      </c>
      <c r="B230" s="61">
        <v>256.44000199999999</v>
      </c>
      <c r="C230" s="61">
        <v>128.30999800000001</v>
      </c>
      <c r="D230" s="61">
        <v>138.83999600000001</v>
      </c>
      <c r="E230" s="61">
        <v>235.529999</v>
      </c>
      <c r="F230" s="61">
        <v>121.410004</v>
      </c>
      <c r="G230" s="61">
        <v>26.18</v>
      </c>
      <c r="H230" s="113">
        <f t="shared" si="3"/>
        <v>9.1545013740910713E-3</v>
      </c>
      <c r="I230" s="113">
        <v>1.01E-2</v>
      </c>
      <c r="J230" s="113">
        <v>8.5000000000000006E-3</v>
      </c>
      <c r="K230" s="113">
        <v>-5.1999999999999998E-3</v>
      </c>
    </row>
    <row r="231" spans="1:11" x14ac:dyDescent="0.25">
      <c r="A231" s="8">
        <v>43055</v>
      </c>
      <c r="B231" s="61">
        <v>258.61999500000002</v>
      </c>
      <c r="C231" s="61">
        <v>129.490005</v>
      </c>
      <c r="D231" s="61">
        <v>140.46000699999999</v>
      </c>
      <c r="E231" s="61">
        <v>237.53999300000001</v>
      </c>
      <c r="F231" s="61">
        <v>121.400002</v>
      </c>
      <c r="G231" s="61">
        <v>26.190000999999999</v>
      </c>
      <c r="H231" s="113">
        <f t="shared" si="3"/>
        <v>-1.3136897072456777E-3</v>
      </c>
      <c r="I231" s="113">
        <v>-1.4000000000000002E-3</v>
      </c>
      <c r="J231" s="113">
        <v>7.4999999999999997E-3</v>
      </c>
      <c r="K231" s="113">
        <v>2.8999999999999998E-3</v>
      </c>
    </row>
    <row r="232" spans="1:11" x14ac:dyDescent="0.25">
      <c r="A232" s="8">
        <v>43056</v>
      </c>
      <c r="B232" s="61">
        <v>257.85998499999999</v>
      </c>
      <c r="C232" s="61">
        <v>129.320007</v>
      </c>
      <c r="D232" s="61">
        <v>139.94000199999999</v>
      </c>
      <c r="E232" s="61">
        <v>236.89999399999999</v>
      </c>
      <c r="F232" s="61">
        <v>122.860001</v>
      </c>
      <c r="G232" s="61">
        <v>26.16</v>
      </c>
      <c r="H232" s="113">
        <f t="shared" si="3"/>
        <v>1.0820002015955029E-3</v>
      </c>
      <c r="I232" s="113">
        <v>2.0999999999999999E-3</v>
      </c>
      <c r="J232" s="113">
        <v>5.6999999999999993E-3</v>
      </c>
      <c r="K232" s="113">
        <v>1E-4</v>
      </c>
    </row>
    <row r="233" spans="1:11" x14ac:dyDescent="0.25">
      <c r="A233" s="8">
        <v>43059</v>
      </c>
      <c r="B233" s="61">
        <v>258.29998799999998</v>
      </c>
      <c r="C233" s="61">
        <v>129.46000699999999</v>
      </c>
      <c r="D233" s="61">
        <v>140.470001</v>
      </c>
      <c r="E233" s="61">
        <v>237.21000699999999</v>
      </c>
      <c r="F233" s="61">
        <v>121.30999799999999</v>
      </c>
      <c r="G233" s="61">
        <v>26.280000999999999</v>
      </c>
      <c r="H233" s="113">
        <f t="shared" si="3"/>
        <v>7.0812946577147543E-3</v>
      </c>
      <c r="I233" s="113">
        <v>6.7000000000000002E-3</v>
      </c>
      <c r="J233" s="113">
        <v>4.0999999999999995E-3</v>
      </c>
      <c r="K233" s="113">
        <v>-3.5999999999999999E-3</v>
      </c>
    </row>
    <row r="234" spans="1:11" x14ac:dyDescent="0.25">
      <c r="A234" s="8">
        <v>43060</v>
      </c>
      <c r="B234" s="61">
        <v>259.98998999999998</v>
      </c>
      <c r="C234" s="61">
        <v>130.38000500000001</v>
      </c>
      <c r="D234" s="61">
        <v>141.36999499999999</v>
      </c>
      <c r="E234" s="61">
        <v>238.78999300000001</v>
      </c>
      <c r="F234" s="61">
        <v>121.510002</v>
      </c>
      <c r="G234" s="61">
        <v>26.360001</v>
      </c>
      <c r="H234" s="113">
        <f t="shared" si="3"/>
        <v>-1.151214581110348E-3</v>
      </c>
      <c r="I234" s="113">
        <v>-5.0000000000000001E-4</v>
      </c>
      <c r="J234" s="113">
        <v>1E-3</v>
      </c>
      <c r="K234" s="113">
        <v>-4.0000000000000002E-4</v>
      </c>
    </row>
    <row r="235" spans="1:11" x14ac:dyDescent="0.25">
      <c r="A235" s="8">
        <v>43061</v>
      </c>
      <c r="B235" s="61">
        <v>259.76001000000002</v>
      </c>
      <c r="C235" s="61">
        <v>130.229996</v>
      </c>
      <c r="D235" s="61">
        <v>141.490005</v>
      </c>
      <c r="E235" s="61">
        <v>238.61999499999999</v>
      </c>
      <c r="F235" s="61">
        <v>122.629997</v>
      </c>
      <c r="G235" s="61">
        <v>26.23</v>
      </c>
      <c r="H235" s="113">
        <f t="shared" si="3"/>
        <v>2.6839938100461196E-3</v>
      </c>
      <c r="I235" s="113">
        <v>2.0999999999999999E-3</v>
      </c>
      <c r="J235" s="113">
        <v>2.0000000000000001E-4</v>
      </c>
      <c r="K235" s="113">
        <v>-4.4000000000000003E-3</v>
      </c>
    </row>
    <row r="236" spans="1:11" x14ac:dyDescent="0.25">
      <c r="A236" s="8">
        <v>43063</v>
      </c>
      <c r="B236" s="61">
        <v>260.35998499999999</v>
      </c>
      <c r="C236" s="61">
        <v>130.58000200000001</v>
      </c>
      <c r="D236" s="61">
        <v>141.720001</v>
      </c>
      <c r="E236" s="61">
        <v>239.11999499999999</v>
      </c>
      <c r="F236" s="61">
        <v>122.32</v>
      </c>
      <c r="G236" s="61">
        <v>26.219999000000001</v>
      </c>
      <c r="H236" s="113">
        <f t="shared" si="3"/>
        <v>-9.1936105052706273E-4</v>
      </c>
      <c r="I236" s="113">
        <v>-5.9999999999999995E-4</v>
      </c>
      <c r="J236" s="113">
        <v>-3.5999999999999999E-3</v>
      </c>
      <c r="K236" s="113">
        <v>2.9999999999999997E-4</v>
      </c>
    </row>
    <row r="237" spans="1:11" x14ac:dyDescent="0.25">
      <c r="A237" s="8">
        <v>43066</v>
      </c>
      <c r="B237" s="61">
        <v>260.23001099999999</v>
      </c>
      <c r="C237" s="61">
        <v>130.46000699999999</v>
      </c>
      <c r="D237" s="61">
        <v>141.740005</v>
      </c>
      <c r="E237" s="61">
        <v>239.050003</v>
      </c>
      <c r="F237" s="61">
        <v>122.83000199999999</v>
      </c>
      <c r="G237" s="61">
        <v>26.200001</v>
      </c>
      <c r="H237" s="113">
        <f t="shared" si="3"/>
        <v>9.004196454422372E-3</v>
      </c>
      <c r="I237" s="113">
        <v>1.06E-2</v>
      </c>
      <c r="J237" s="113">
        <v>3.8E-3</v>
      </c>
      <c r="K237" s="113">
        <v>8.3999999999999995E-3</v>
      </c>
    </row>
    <row r="238" spans="1:11" x14ac:dyDescent="0.25">
      <c r="A238" s="8">
        <v>43067</v>
      </c>
      <c r="B238" s="61">
        <v>262.86999500000002</v>
      </c>
      <c r="C238" s="61">
        <v>131.63999899999999</v>
      </c>
      <c r="D238" s="61">
        <v>143.38000500000001</v>
      </c>
      <c r="E238" s="61">
        <v>241.41999799999999</v>
      </c>
      <c r="F238" s="61">
        <v>122.80999799999999</v>
      </c>
      <c r="G238" s="61">
        <v>26.879999000000002</v>
      </c>
      <c r="H238" s="113">
        <f t="shared" si="3"/>
        <v>5.3167267935523143E-4</v>
      </c>
      <c r="I238" s="113">
        <v>2.0000000000000001E-4</v>
      </c>
      <c r="J238" s="113">
        <v>4.0000000000000002E-4</v>
      </c>
      <c r="K238" s="113">
        <v>1.4499999999999999E-2</v>
      </c>
    </row>
    <row r="239" spans="1:11" x14ac:dyDescent="0.25">
      <c r="A239" s="8">
        <v>43068</v>
      </c>
      <c r="B239" s="61">
        <v>262.709991</v>
      </c>
      <c r="C239" s="61">
        <v>131.71000699999999</v>
      </c>
      <c r="D239" s="61">
        <v>143.800003</v>
      </c>
      <c r="E239" s="61">
        <v>241.33000200000001</v>
      </c>
      <c r="F239" s="61">
        <v>122.040001</v>
      </c>
      <c r="G239" s="61">
        <v>27.34</v>
      </c>
      <c r="H239" s="113">
        <f t="shared" si="3"/>
        <v>8.2416704746755588E-3</v>
      </c>
      <c r="I239" s="113">
        <v>8.199999999999999E-3</v>
      </c>
      <c r="J239" s="113">
        <v>-5.6000000000000008E-3</v>
      </c>
      <c r="K239" s="113">
        <v>-5.0000000000000001E-3</v>
      </c>
    </row>
    <row r="240" spans="1:11" x14ac:dyDescent="0.25">
      <c r="A240" s="8">
        <v>43069</v>
      </c>
      <c r="B240" s="61">
        <v>265.01001000000002</v>
      </c>
      <c r="C240" s="61">
        <v>132.800003</v>
      </c>
      <c r="D240" s="61">
        <v>145.85000600000001</v>
      </c>
      <c r="E240" s="61">
        <v>243.35000600000001</v>
      </c>
      <c r="F240" s="61">
        <v>121.099998</v>
      </c>
      <c r="G240" s="61">
        <v>27.52</v>
      </c>
      <c r="H240" s="113">
        <f t="shared" si="3"/>
        <v>-2.2616142064178176E-3</v>
      </c>
      <c r="I240" s="113">
        <v>-2.2000000000000001E-3</v>
      </c>
      <c r="J240" s="113">
        <v>-3.7000000000000002E-3</v>
      </c>
      <c r="K240" s="113">
        <v>3.5999999999999999E-3</v>
      </c>
    </row>
    <row r="241" spans="1:11" x14ac:dyDescent="0.25">
      <c r="A241" s="8">
        <v>43070</v>
      </c>
      <c r="B241" s="61">
        <v>264.459991</v>
      </c>
      <c r="C241" s="61">
        <v>132.5</v>
      </c>
      <c r="D241" s="61">
        <v>144.30999800000001</v>
      </c>
      <c r="E241" s="61">
        <v>242.89999399999999</v>
      </c>
      <c r="F241" s="61">
        <v>121.589996</v>
      </c>
      <c r="G241" s="61">
        <v>27.58</v>
      </c>
      <c r="H241" s="113">
        <f t="shared" si="3"/>
        <v>-7.5504724059074536E-4</v>
      </c>
      <c r="I241" s="113">
        <v>-1E-3</v>
      </c>
      <c r="J241" s="113">
        <v>-3.4999999999999996E-3</v>
      </c>
      <c r="K241" s="113">
        <v>1.2199999999999999E-2</v>
      </c>
    </row>
    <row r="242" spans="1:11" x14ac:dyDescent="0.25">
      <c r="A242" s="8">
        <v>43073</v>
      </c>
      <c r="B242" s="61">
        <v>264.14001500000001</v>
      </c>
      <c r="C242" s="61">
        <v>132.39999399999999</v>
      </c>
      <c r="D242" s="61">
        <v>144.83000200000001</v>
      </c>
      <c r="E242" s="61">
        <v>242.63999899999999</v>
      </c>
      <c r="F242" s="61">
        <v>121.18</v>
      </c>
      <c r="G242" s="61">
        <v>28</v>
      </c>
      <c r="H242" s="113">
        <f t="shared" si="3"/>
        <v>-4.3901894583979516E-3</v>
      </c>
      <c r="I242" s="113">
        <v>-4.3E-3</v>
      </c>
      <c r="J242" s="113">
        <v>-4.4000000000000003E-3</v>
      </c>
      <c r="K242" s="113">
        <v>-2.3999999999999998E-3</v>
      </c>
    </row>
    <row r="243" spans="1:11" x14ac:dyDescent="0.25">
      <c r="A243" s="8">
        <v>43074</v>
      </c>
      <c r="B243" s="61">
        <v>263.19000199999999</v>
      </c>
      <c r="C243" s="61">
        <v>131.820007</v>
      </c>
      <c r="D243" s="61">
        <v>143.820007</v>
      </c>
      <c r="E243" s="61">
        <v>241.779999</v>
      </c>
      <c r="F243" s="61">
        <v>120.32</v>
      </c>
      <c r="G243" s="61">
        <v>27.85</v>
      </c>
      <c r="H243" s="113">
        <f t="shared" si="3"/>
        <v>-1.0627249577038346E-3</v>
      </c>
      <c r="I243" s="113">
        <v>-8.9999999999999998E-4</v>
      </c>
      <c r="J243" s="113">
        <v>-4.5000000000000005E-3</v>
      </c>
      <c r="K243" s="113">
        <v>-5.1000000000000004E-3</v>
      </c>
    </row>
    <row r="244" spans="1:11" x14ac:dyDescent="0.25">
      <c r="A244" s="8">
        <v>43075</v>
      </c>
      <c r="B244" s="61">
        <v>263.23998999999998</v>
      </c>
      <c r="C244" s="61">
        <v>131.679993</v>
      </c>
      <c r="D244" s="61">
        <v>144.009995</v>
      </c>
      <c r="E244" s="61">
        <v>241.770004</v>
      </c>
      <c r="F244" s="61">
        <v>120.07</v>
      </c>
      <c r="G244" s="61">
        <v>27.75</v>
      </c>
      <c r="H244" s="113">
        <f t="shared" si="3"/>
        <v>3.7142738681038411E-3</v>
      </c>
      <c r="I244" s="113">
        <v>4.1999999999999997E-3</v>
      </c>
      <c r="J244" s="113">
        <v>2.5000000000000001E-3</v>
      </c>
      <c r="K244" s="113">
        <v>-1.7000000000000001E-3</v>
      </c>
    </row>
    <row r="245" spans="1:11" x14ac:dyDescent="0.25">
      <c r="A245" s="8">
        <v>43076</v>
      </c>
      <c r="B245" s="61">
        <v>264.07000699999998</v>
      </c>
      <c r="C245" s="61">
        <v>132.16999799999999</v>
      </c>
      <c r="D245" s="61">
        <v>145.16000399999999</v>
      </c>
      <c r="E245" s="61">
        <v>242.570007</v>
      </c>
      <c r="F245" s="61">
        <v>118.489998</v>
      </c>
      <c r="G245" s="61">
        <v>27.84</v>
      </c>
      <c r="H245" s="113">
        <f t="shared" si="3"/>
        <v>5.4327531807074024E-3</v>
      </c>
      <c r="I245" s="113">
        <v>5.1000000000000004E-3</v>
      </c>
      <c r="J245" s="113">
        <v>-4.4000000000000003E-3</v>
      </c>
      <c r="K245" s="113">
        <v>-1.4000000000000002E-3</v>
      </c>
    </row>
    <row r="246" spans="1:11" x14ac:dyDescent="0.25">
      <c r="A246" s="8">
        <v>43077</v>
      </c>
      <c r="B246" s="61">
        <v>265.51001000000002</v>
      </c>
      <c r="C246" s="61">
        <v>132.88999899999999</v>
      </c>
      <c r="D246" s="61">
        <v>145.759995</v>
      </c>
      <c r="E246" s="61">
        <v>243.88999899999999</v>
      </c>
      <c r="F246" s="61">
        <v>118.480003</v>
      </c>
      <c r="G246" s="61">
        <v>28.01</v>
      </c>
      <c r="H246" s="113">
        <f t="shared" si="3"/>
        <v>2.6303400333510508E-3</v>
      </c>
      <c r="I246" s="113">
        <v>2.5999999999999999E-3</v>
      </c>
      <c r="J246" s="113">
        <v>-4.0999999999999995E-3</v>
      </c>
      <c r="K246" s="113">
        <v>-1.5E-3</v>
      </c>
    </row>
    <row r="247" spans="1:11" x14ac:dyDescent="0.25">
      <c r="A247" s="8">
        <v>43080</v>
      </c>
      <c r="B247" s="61">
        <v>266.30999800000001</v>
      </c>
      <c r="C247" s="61">
        <v>133.240005</v>
      </c>
      <c r="D247" s="61">
        <v>145.449997</v>
      </c>
      <c r="E247" s="61">
        <v>244.679993</v>
      </c>
      <c r="F247" s="61">
        <v>118.010002</v>
      </c>
      <c r="G247" s="61">
        <v>27.940000999999999</v>
      </c>
      <c r="H247" s="113">
        <f t="shared" si="3"/>
        <v>1.8745552718829178E-3</v>
      </c>
      <c r="I247" s="113">
        <v>7.000000000000001E-4</v>
      </c>
      <c r="J247" s="113">
        <v>-5.1999999999999998E-3</v>
      </c>
      <c r="K247" s="113">
        <v>5.1999999999999998E-3</v>
      </c>
    </row>
    <row r="248" spans="1:11" x14ac:dyDescent="0.25">
      <c r="A248" s="8">
        <v>43081</v>
      </c>
      <c r="B248" s="61">
        <v>266.77999899999998</v>
      </c>
      <c r="C248" s="61">
        <v>133.490005</v>
      </c>
      <c r="D248" s="61">
        <v>145.61999499999999</v>
      </c>
      <c r="E248" s="61">
        <v>245.10000600000001</v>
      </c>
      <c r="F248" s="61">
        <v>118.150002</v>
      </c>
      <c r="G248" s="61">
        <v>28.219999000000001</v>
      </c>
      <c r="H248" s="113">
        <f t="shared" si="3"/>
        <v>1.4973782799509311E-4</v>
      </c>
      <c r="I248" s="113">
        <v>2.0000000000000001E-4</v>
      </c>
      <c r="J248" s="113">
        <v>7.1999999999999998E-3</v>
      </c>
      <c r="K248" s="113">
        <v>-8.8000000000000005E-3</v>
      </c>
    </row>
    <row r="249" spans="1:11" x14ac:dyDescent="0.25">
      <c r="A249" s="8">
        <v>43082</v>
      </c>
      <c r="B249" s="61">
        <v>266.75</v>
      </c>
      <c r="C249" s="61">
        <v>133.509995</v>
      </c>
      <c r="D249" s="61">
        <v>145.96000699999999</v>
      </c>
      <c r="E249" s="61">
        <v>245.03999300000001</v>
      </c>
      <c r="F249" s="61">
        <v>119.16999800000001</v>
      </c>
      <c r="G249" s="61">
        <v>27.870000999999998</v>
      </c>
      <c r="H249" s="113">
        <f t="shared" si="3"/>
        <v>-2.3246083678587488E-3</v>
      </c>
      <c r="I249" s="113">
        <v>-4.6999999999999993E-3</v>
      </c>
      <c r="J249" s="113">
        <v>-6.8999999999999999E-3</v>
      </c>
      <c r="K249" s="113">
        <v>-2.2000000000000001E-3</v>
      </c>
    </row>
    <row r="250" spans="1:11" x14ac:dyDescent="0.25">
      <c r="A250" s="8">
        <v>43083</v>
      </c>
      <c r="B250" s="61">
        <v>265.66000400000001</v>
      </c>
      <c r="C250" s="61">
        <v>133.199997</v>
      </c>
      <c r="D250" s="61">
        <v>145.029999</v>
      </c>
      <c r="E250" s="61">
        <v>244.070007</v>
      </c>
      <c r="F250" s="61">
        <v>118.93</v>
      </c>
      <c r="G250" s="61">
        <v>27.690000999999999</v>
      </c>
      <c r="H250" s="113">
        <f t="shared" si="3"/>
        <v>6.361151477911161E-3</v>
      </c>
      <c r="I250" s="113">
        <v>9.1999999999999998E-3</v>
      </c>
      <c r="J250" s="113">
        <v>6.8000000000000005E-3</v>
      </c>
      <c r="K250" s="113">
        <v>2.9999999999999997E-4</v>
      </c>
    </row>
    <row r="251" spans="1:11" x14ac:dyDescent="0.25">
      <c r="A251" s="8">
        <v>43084</v>
      </c>
      <c r="B251" s="61">
        <v>266.51001000000002</v>
      </c>
      <c r="C251" s="61">
        <v>134.050003</v>
      </c>
      <c r="D251" s="61">
        <v>146.270004</v>
      </c>
      <c r="E251" s="61">
        <v>246.11999499999999</v>
      </c>
      <c r="F251" s="61">
        <v>119.18</v>
      </c>
      <c r="G251" s="61">
        <v>27.809999000000001</v>
      </c>
      <c r="H251" s="113">
        <f t="shared" si="3"/>
        <v>6.0984273943515887E-3</v>
      </c>
      <c r="I251" s="113">
        <v>6.7000000000000002E-3</v>
      </c>
      <c r="J251" s="113">
        <v>7.4999999999999997E-3</v>
      </c>
      <c r="K251" s="113">
        <v>2.5999999999999999E-3</v>
      </c>
    </row>
    <row r="252" spans="1:11" x14ac:dyDescent="0.25">
      <c r="A252" s="8">
        <v>43087</v>
      </c>
      <c r="B252" s="61">
        <v>268.20001200000002</v>
      </c>
      <c r="C252" s="61">
        <v>134.86999499999999</v>
      </c>
      <c r="D252" s="61">
        <v>147.13999899999999</v>
      </c>
      <c r="E252" s="61">
        <v>247.64999399999999</v>
      </c>
      <c r="F252" s="61">
        <v>119.730003</v>
      </c>
      <c r="G252" s="61">
        <v>28.059999000000001</v>
      </c>
      <c r="H252" s="113">
        <f t="shared" si="3"/>
        <v>-7.5168293130410133E-3</v>
      </c>
      <c r="I252" s="113">
        <v>-3.0000000000000001E-3</v>
      </c>
      <c r="J252" s="113">
        <v>-3.5999999999999999E-3</v>
      </c>
      <c r="K252" s="113">
        <v>-2.5999999999999999E-3</v>
      </c>
    </row>
    <row r="253" spans="1:11" x14ac:dyDescent="0.25">
      <c r="A253" s="8">
        <v>43088</v>
      </c>
      <c r="B253" s="61">
        <v>267.17001299999998</v>
      </c>
      <c r="C253" s="61">
        <v>133.86000100000001</v>
      </c>
      <c r="D253" s="61">
        <v>146.63999899999999</v>
      </c>
      <c r="E253" s="61">
        <v>246.75</v>
      </c>
      <c r="F253" s="61">
        <v>119.82</v>
      </c>
      <c r="G253" s="61">
        <v>27.940000999999999</v>
      </c>
      <c r="H253" s="113">
        <f t="shared" si="3"/>
        <v>-5.978329276846644E-4</v>
      </c>
      <c r="I253" s="113">
        <v>1E-4</v>
      </c>
      <c r="J253" s="113">
        <v>3.5999999999999999E-3</v>
      </c>
      <c r="K253" s="113">
        <v>5.0000000000000001E-4</v>
      </c>
    </row>
    <row r="254" spans="1:11" x14ac:dyDescent="0.25">
      <c r="A254" s="8">
        <v>43089</v>
      </c>
      <c r="B254" s="61">
        <v>267.02999899999998</v>
      </c>
      <c r="C254" s="61">
        <v>133.779999</v>
      </c>
      <c r="D254" s="61">
        <v>146.96000699999999</v>
      </c>
      <c r="E254" s="61">
        <v>246.55999800000001</v>
      </c>
      <c r="F254" s="61">
        <v>120.139999</v>
      </c>
      <c r="G254" s="61">
        <v>27.889999</v>
      </c>
      <c r="H254" s="1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61"/>
  <sheetViews>
    <sheetView zoomScale="90" zoomScaleNormal="90" zoomScalePageLayoutView="90" workbookViewId="0">
      <selection activeCell="L57" sqref="L57"/>
    </sheetView>
  </sheetViews>
  <sheetFormatPr defaultColWidth="8.85546875" defaultRowHeight="15" x14ac:dyDescent="0.25"/>
  <cols>
    <col min="1" max="2" width="8.85546875" style="115"/>
    <col min="3" max="3" width="12.42578125" style="115" customWidth="1"/>
    <col min="4" max="4" width="8.85546875" style="115"/>
    <col min="5" max="5" width="14" style="115" bestFit="1" customWidth="1"/>
    <col min="6" max="6" width="13.42578125" style="115" customWidth="1"/>
    <col min="7" max="7" width="14" style="115" customWidth="1"/>
    <col min="8" max="8" width="13.28515625" style="115" customWidth="1"/>
    <col min="9" max="9" width="12.28515625" style="115" customWidth="1"/>
    <col min="10" max="10" width="11.42578125" style="115" customWidth="1"/>
    <col min="11" max="11" width="8.85546875" style="115"/>
    <col min="12" max="12" width="10.42578125" style="115" customWidth="1"/>
    <col min="13" max="13" width="20.85546875" style="115" bestFit="1" customWidth="1"/>
    <col min="14" max="14" width="23.85546875" style="115" customWidth="1"/>
    <col min="15" max="15" width="12" style="115" customWidth="1"/>
    <col min="16" max="16" width="10.42578125" style="115" bestFit="1" customWidth="1"/>
    <col min="17" max="17" width="10" style="115" bestFit="1" customWidth="1"/>
    <col min="18" max="18" width="22.140625" style="115" bestFit="1" customWidth="1"/>
    <col min="19" max="20" width="10" style="115" bestFit="1" customWidth="1"/>
    <col min="21" max="16384" width="8.85546875" style="115"/>
  </cols>
  <sheetData>
    <row r="1" spans="1:23" x14ac:dyDescent="0.25">
      <c r="A1" s="40" t="s">
        <v>49</v>
      </c>
      <c r="B1" s="40">
        <f>COVAR(B4:B11,$P$4:$P$11)/VAR($P$4:$P$11)</f>
        <v>1.3531815986051292</v>
      </c>
      <c r="C1" s="40">
        <f t="shared" ref="C1:K1" si="0">COVAR(C4:C11,$P$4:$P$11)/VAR($P$4:$P$11)</f>
        <v>-0.33484597026944724</v>
      </c>
      <c r="D1" s="40">
        <f t="shared" si="0"/>
        <v>0.57086796670422491</v>
      </c>
      <c r="E1" s="40">
        <f t="shared" si="0"/>
        <v>1.0176092533063421</v>
      </c>
      <c r="F1" s="40">
        <f t="shared" si="0"/>
        <v>0.71983306238876144</v>
      </c>
      <c r="G1" s="40">
        <f t="shared" si="0"/>
        <v>-1.7777979850628691</v>
      </c>
      <c r="H1" s="40">
        <f t="shared" si="0"/>
        <v>1.3801014714050894</v>
      </c>
      <c r="I1" s="40">
        <f t="shared" si="0"/>
        <v>1.4745988393017095</v>
      </c>
      <c r="J1" s="40">
        <f t="shared" si="0"/>
        <v>0.90452352349791143</v>
      </c>
      <c r="K1" s="40">
        <f t="shared" si="0"/>
        <v>0.28734164208433849</v>
      </c>
      <c r="M1" s="115">
        <f>COUNT(A4:A11)</f>
        <v>8</v>
      </c>
    </row>
    <row r="2" spans="1:23" ht="15.75" thickBot="1" x14ac:dyDescent="0.3">
      <c r="A2" s="122" t="s">
        <v>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3"/>
      <c r="R2" s="58"/>
      <c r="S2" s="58"/>
      <c r="T2" s="58"/>
    </row>
    <row r="3" spans="1:23" x14ac:dyDescent="0.25">
      <c r="A3" s="114" t="s">
        <v>1</v>
      </c>
      <c r="B3" s="114" t="str">
        <f>[2]P3_data!B2</f>
        <v>ADBE</v>
      </c>
      <c r="C3" s="114" t="str">
        <f>[2]P3_data!C2</f>
        <v>NKE</v>
      </c>
      <c r="D3" s="114" t="str">
        <f>[2]P3_data!D2</f>
        <v>PEG</v>
      </c>
      <c r="E3" s="114" t="str">
        <f>[2]P3_data!E2</f>
        <v>CVA</v>
      </c>
      <c r="F3" s="114" t="str">
        <f>[2]P3_data!F2</f>
        <v>NVO</v>
      </c>
      <c r="G3" s="114" t="str">
        <f>[2]P3_data!G2</f>
        <v>MSG</v>
      </c>
      <c r="H3" s="114" t="str">
        <f>[2]P3_data!H2</f>
        <v>BMW.DE</v>
      </c>
      <c r="I3" s="114" t="str">
        <f>[2]P3_data!I2</f>
        <v>AAXJ</v>
      </c>
      <c r="J3" s="114" t="str">
        <f>[2]P3_data!J2</f>
        <v>IGF</v>
      </c>
      <c r="K3" s="114" t="str">
        <f>[2]P3_data!K2</f>
        <v>PFUAX</v>
      </c>
      <c r="L3" s="15" t="s">
        <v>2</v>
      </c>
      <c r="P3" s="44" t="s">
        <v>57</v>
      </c>
      <c r="S3" s="58"/>
      <c r="T3" s="58"/>
    </row>
    <row r="4" spans="1:23" x14ac:dyDescent="0.25">
      <c r="A4" s="115">
        <v>2011</v>
      </c>
      <c r="B4" s="1">
        <f>([2]P3_data!B4-[2]P3_data!B3)/[2]P3_data!B3</f>
        <v>2.3219814241486069E-2</v>
      </c>
      <c r="C4" s="1">
        <f>([2]P3_data!C4-[2]P3_data!C3)/[2]P3_data!C3</f>
        <v>0.2938039215686275</v>
      </c>
      <c r="D4" s="1">
        <f>([2]P3_data!D4-[2]P3_data!D3)/[2]P3_data!D3</f>
        <v>6.0150375939849621E-2</v>
      </c>
      <c r="E4" s="1">
        <f>([2]P3_data!E4-[2]P3_data!E3)/[2]P3_data!E3</f>
        <v>-3.3142857142857043E-2</v>
      </c>
      <c r="F4" s="1">
        <f>([2]P3_data!F4-[2]P3_data!F3)/[2]P3_data!F3</f>
        <v>0.67773980424143554</v>
      </c>
      <c r="G4" s="1">
        <f>([2]P3_data!G4-[2]P3_data!G3)/[2]P3_data!G3</f>
        <v>0.28673464285714284</v>
      </c>
      <c r="H4" s="1">
        <f>([2]P3_data!H4-[2]P3_data!H3)/[2]P3_data!H3</f>
        <v>0.81136963215018199</v>
      </c>
      <c r="I4" s="1">
        <f>([2]P3_data!I4-[2]P3_data!I3)/[2]P3_data!I3</f>
        <v>0.18187057806798534</v>
      </c>
      <c r="J4" s="1">
        <f>([2]P3_data!J4-[2]P3_data!J3)/[2]P3_data!J3</f>
        <v>0.10519912147154507</v>
      </c>
      <c r="K4" s="1">
        <f>([2]P3_data!K4-[2]P3_data!K3)/[2]P3_data!K3</f>
        <v>3.831041257367393E-2</v>
      </c>
      <c r="L4" s="16">
        <f>AVERAGE(B4:K4)</f>
        <v>0.24452554459690715</v>
      </c>
      <c r="P4" s="44">
        <f>([2]P3_data!L4-[2]P3_data!L3)/[2]P3_data!L3</f>
        <v>0.19764962331403998</v>
      </c>
      <c r="S4" s="58"/>
      <c r="T4" s="58"/>
    </row>
    <row r="5" spans="1:23" x14ac:dyDescent="0.25">
      <c r="A5" s="115">
        <v>2012</v>
      </c>
      <c r="B5" s="1">
        <f>([2]P3_data!B5-[2]P3_data!B4)/[2]P3_data!B4</f>
        <v>-6.3540090771558186E-2</v>
      </c>
      <c r="C5" s="1">
        <f>([2]P3_data!C5-[2]P3_data!C4)/[2]P3_data!C4</f>
        <v>0.26079044616876818</v>
      </c>
      <c r="D5" s="1">
        <f>([2]P3_data!D5-[2]P3_data!D4)/[2]P3_data!D4</f>
        <v>-6.444650015417823E-2</v>
      </c>
      <c r="E5" s="1">
        <f>([2]P3_data!E5-[2]P3_data!E4)/[2]P3_data!E4</f>
        <v>-0.15543735224586303</v>
      </c>
      <c r="F5" s="1">
        <f>([2]P3_data!F5-[2]P3_data!F4)/[2]P3_data!F4</f>
        <v>5.3478345862209148E-2</v>
      </c>
      <c r="G5" s="1">
        <f>([2]P3_data!G5-[2]P3_data!G4)/[2]P3_data!G4</f>
        <v>0.13758929966650663</v>
      </c>
      <c r="H5" s="1">
        <f>([2]P3_data!H5-[2]P3_data!H4)/[2]P3_data!H4</f>
        <v>0.16601277938613487</v>
      </c>
      <c r="I5" s="1">
        <f>([2]P3_data!I5-[2]P3_data!I4)/[2]P3_data!I4</f>
        <v>-0.10497235773525575</v>
      </c>
      <c r="J5" s="1">
        <f>([2]P3_data!J5-[2]P3_data!J4)/[2]P3_data!J4</f>
        <v>-6.1072823167693142E-2</v>
      </c>
      <c r="K5" s="1">
        <f>([2]P3_data!K5-[2]P3_data!K4)/[2]P3_data!K4</f>
        <v>5.3926206244087067E-2</v>
      </c>
      <c r="L5" s="16">
        <f t="shared" ref="L5:L11" si="1">AVERAGE(B5:K5)</f>
        <v>2.2232795325315753E-2</v>
      </c>
      <c r="P5" s="44">
        <f>([2]P3_data!L5-[2]P3_data!L4)/[2]P3_data!L4</f>
        <v>2.0441357806586298E-2</v>
      </c>
      <c r="S5" s="58"/>
      <c r="T5" s="58"/>
    </row>
    <row r="6" spans="1:23" x14ac:dyDescent="0.25">
      <c r="A6" s="115">
        <v>2013</v>
      </c>
      <c r="B6" s="1">
        <f>([2]P3_data!B6-[2]P3_data!B5)/[2]P3_data!B5</f>
        <v>0.22229402261712436</v>
      </c>
      <c r="C6" s="1">
        <f>([2]P3_data!C6-[2]P3_data!C5)/[2]P3_data!C5</f>
        <v>3.9523071046180143E-2</v>
      </c>
      <c r="D6" s="1">
        <f>([2]P3_data!D6-[2]P3_data!D5)/[2]P3_data!D5</f>
        <v>2.7686222808174024E-2</v>
      </c>
      <c r="E6" s="1">
        <f>([2]P3_data!E6-[2]P3_data!E5)/[2]P3_data!E5</f>
        <v>0.37998593421973426</v>
      </c>
      <c r="F6" s="1">
        <f>([2]P3_data!F6-[2]P3_data!F5)/[2]P3_data!F5</f>
        <v>0.54681989427756339</v>
      </c>
      <c r="G6" s="1">
        <f>([2]P3_data!G6-[2]P3_data!G5)/[2]P3_data!G5</f>
        <v>0.81317525921313161</v>
      </c>
      <c r="H6" s="1">
        <f>([2]P3_data!H6-[2]P3_data!H5)/[2]P3_data!H5</f>
        <v>0.13396548606767827</v>
      </c>
      <c r="I6" s="1">
        <f>([2]P3_data!I6-[2]P3_data!I5)/[2]P3_data!I5</f>
        <v>9.7857639874450314E-2</v>
      </c>
      <c r="J6" s="1">
        <f>([2]P3_data!J6-[2]P3_data!J5)/[2]P3_data!J5</f>
        <v>7.0905301174764096E-2</v>
      </c>
      <c r="K6" s="1">
        <f>([2]P3_data!K6-[2]P3_data!K5)/[2]P3_data!K5</f>
        <v>-3.7701974865350082E-2</v>
      </c>
      <c r="L6" s="16">
        <f t="shared" si="1"/>
        <v>0.22945108564334502</v>
      </c>
      <c r="P6" s="44">
        <f>([2]P3_data!L6-[2]P3_data!L5)/[2]P3_data!L5</f>
        <v>0.1414953758270337</v>
      </c>
      <c r="S6" s="58"/>
      <c r="T6" s="58"/>
    </row>
    <row r="7" spans="1:23" x14ac:dyDescent="0.25">
      <c r="A7" s="115">
        <v>2014</v>
      </c>
      <c r="B7" s="1">
        <f>([2]P3_data!B7-[2]P3_data!B6)/[2]P3_data!B6</f>
        <v>0.56463124504361617</v>
      </c>
      <c r="C7" s="1">
        <f>([2]P3_data!C7-[2]P3_data!C6)/[2]P3_data!C6</f>
        <v>0.34782604995374661</v>
      </c>
      <c r="D7" s="1">
        <f>([2]P3_data!D7-[2]P3_data!D6)/[2]P3_data!D6</f>
        <v>6.9275176395125204E-2</v>
      </c>
      <c r="E7" s="1">
        <f>([2]P3_data!E7-[2]P3_data!E6)/[2]P3_data!E6</f>
        <v>-8.72210490477206E-2</v>
      </c>
      <c r="F7" s="1">
        <f>([2]P3_data!F7-[2]P3_data!F6)/[2]P3_data!F6</f>
        <v>7.5942475615472613E-2</v>
      </c>
      <c r="G7" s="1">
        <f>([2]P3_data!G7-[2]P3_data!G6)/[2]P3_data!G6</f>
        <v>0.11553246828143009</v>
      </c>
      <c r="H7" s="1">
        <f>([2]P3_data!H7-[2]P3_data!H6)/[2]P3_data!H6</f>
        <v>8.9952768983067491E-2</v>
      </c>
      <c r="I7" s="1">
        <f>([2]P3_data!I7-[2]P3_data!I6)/[2]P3_data!I6</f>
        <v>-7.5078566643317954E-2</v>
      </c>
      <c r="J7" s="1">
        <f>([2]P3_data!J7-[2]P3_data!J6)/[2]P3_data!J6</f>
        <v>5.1436417275962168E-2</v>
      </c>
      <c r="K7" s="1">
        <f>([2]P3_data!K7-[2]P3_data!K6)/[2]P3_data!K6</f>
        <v>-6.3432835820895664E-2</v>
      </c>
      <c r="L7" s="16">
        <f t="shared" si="1"/>
        <v>0.10888641500364862</v>
      </c>
      <c r="P7" s="44">
        <f>([2]P3_data!L7-[2]P3_data!L6)/[2]P3_data!L6</f>
        <v>0.18989258722549662</v>
      </c>
      <c r="S7" s="58"/>
      <c r="T7" s="58"/>
    </row>
    <row r="8" spans="1:23" x14ac:dyDescent="0.25">
      <c r="A8" s="115">
        <v>2015</v>
      </c>
      <c r="B8" s="1">
        <f>([2]P3_data!B8-[2]P3_data!B7)/[2]P3_data!B7</f>
        <v>0.18482851833079908</v>
      </c>
      <c r="C8" s="1">
        <f>([2]P3_data!C8-[2]P3_data!C7)/[2]P3_data!C7</f>
        <v>0.26630065247222107</v>
      </c>
      <c r="D8" s="1">
        <f>([2]P3_data!D8-[2]P3_data!D7)/[2]P3_data!D7</f>
        <v>0.28014397120575874</v>
      </c>
      <c r="E8" s="1">
        <f>([2]P3_data!E8-[2]P3_data!E7)/[2]P3_data!E7</f>
        <v>0.13555561111111103</v>
      </c>
      <c r="F8" s="1">
        <f>([2]P3_data!F8-[2]P3_data!F7)/[2]P3_data!F7</f>
        <v>0.1232670341954643</v>
      </c>
      <c r="G8" s="1">
        <f>([2]P3_data!G8-[2]P3_data!G7)/[2]P3_data!G7</f>
        <v>0.3053593194099487</v>
      </c>
      <c r="H8" s="1">
        <f>([2]P3_data!H8-[2]P3_data!H7)/[2]P3_data!H7</f>
        <v>0.279386315268498</v>
      </c>
      <c r="I8" s="1">
        <f>([2]P3_data!I8-[2]P3_data!I7)/[2]P3_data!I7</f>
        <v>0.10691936349007683</v>
      </c>
      <c r="J8" s="1">
        <f>([2]P3_data!J8-[2]P3_data!J7)/[2]P3_data!J7</f>
        <v>9.9921935987509841E-2</v>
      </c>
      <c r="K8" s="1">
        <f>([2]P3_data!K8-[2]P3_data!K7)/[2]P3_data!K7</f>
        <v>-2.3904382470119369E-2</v>
      </c>
      <c r="L8" s="16">
        <f t="shared" si="1"/>
        <v>0.17577783390012686</v>
      </c>
      <c r="P8" s="44">
        <f>([2]P3_data!L8-[2]P3_data!L7)/[2]P3_data!L7</f>
        <v>0.11915248489623778</v>
      </c>
      <c r="S8" s="58"/>
      <c r="T8" s="58"/>
    </row>
    <row r="9" spans="1:23" x14ac:dyDescent="0.25">
      <c r="A9" s="115">
        <v>2016</v>
      </c>
      <c r="B9" s="1">
        <f>([2]P3_data!B9-[2]P3_data!B8)/[2]P3_data!B8</f>
        <v>0.27092542421217741</v>
      </c>
      <c r="C9" s="1">
        <f>([2]P3_data!C9-[2]P3_data!C8)/[2]P3_data!C8</f>
        <v>0.34439020054200548</v>
      </c>
      <c r="D9" s="1">
        <f>([2]P3_data!D9-[2]P3_data!D8)/[2]P3_data!D8</f>
        <v>-3.2333669165885662E-2</v>
      </c>
      <c r="E9" s="1">
        <f>([2]P3_data!E9-[2]P3_data!E8)/[2]P3_data!E8</f>
        <v>-0.30821921192665297</v>
      </c>
      <c r="F9" s="1">
        <f>([2]P3_data!F9-[2]P3_data!F8)/[2]P3_data!F8</f>
        <v>0.25381503021061425</v>
      </c>
      <c r="G9" s="1">
        <f>([2]P3_data!G9-[2]P3_data!G8)/[2]P3_data!G8</f>
        <v>1.0340594323432344</v>
      </c>
      <c r="H9" s="1">
        <f>([2]P3_data!H9-[2]P3_data!H8)/[2]P3_data!H8</f>
        <v>-0.25860732575227607</v>
      </c>
      <c r="I9" s="1">
        <f>([2]P3_data!I9-[2]P3_data!I8)/[2]P3_data!I8</f>
        <v>-0.19641414957195924</v>
      </c>
      <c r="J9" s="1">
        <f>([2]P3_data!J9-[2]P3_data!J8)/[2]P3_data!J8</f>
        <v>-0.15093449254790631</v>
      </c>
      <c r="K9" s="1">
        <f>([2]P3_data!K9-[2]P3_data!K8)/[2]P3_data!K8</f>
        <v>-8.0612244897959276E-2</v>
      </c>
      <c r="L9" s="16">
        <f t="shared" si="1"/>
        <v>8.7606899344539219E-2</v>
      </c>
      <c r="P9" s="44">
        <f>([2]P3_data!L9-[2]P3_data!L8)/[2]P3_data!L8</f>
        <v>-2.7443746722759246E-2</v>
      </c>
      <c r="S9" s="58"/>
      <c r="T9" s="58"/>
    </row>
    <row r="10" spans="1:23" x14ac:dyDescent="0.25">
      <c r="A10" s="115">
        <v>2017</v>
      </c>
      <c r="B10" s="1">
        <f>([2]P3_data!B10-[2]P3_data!B9)/[2]P3_data!B9</f>
        <v>0.27207449792438015</v>
      </c>
      <c r="C10" s="1">
        <f>([2]P3_data!C10-[2]P3_data!C9)/[2]P3_data!C9</f>
        <v>-0.14691172865382129</v>
      </c>
      <c r="D10" s="1">
        <f>([2]P3_data!D10-[2]P3_data!D9)/[2]P3_data!D9</f>
        <v>7.142859737115248E-2</v>
      </c>
      <c r="E10" s="1">
        <f>([2]P3_data!E10-[2]P3_data!E9)/[2]P3_data!E9</f>
        <v>0.13861386138613868</v>
      </c>
      <c r="F10" s="1">
        <f>([2]P3_data!F10-[2]P3_data!F9)/[2]P3_data!F9</f>
        <v>-0.35260428409887745</v>
      </c>
      <c r="G10" s="1">
        <f>([2]P3_data!G10-[2]P3_data!G9)/[2]P3_data!G9</f>
        <v>0.14012198675854109</v>
      </c>
      <c r="H10" s="1">
        <f>([2]P3_data!H10-[2]P3_data!H9)/[2]P3_data!H9</f>
        <v>9.7964957058963964E-2</v>
      </c>
      <c r="I10" s="1">
        <f>([2]P3_data!I10-[2]P3_data!I9)/[2]P3_data!I9</f>
        <v>0.18572868341708537</v>
      </c>
      <c r="J10" s="1">
        <f>([2]P3_data!J10-[2]P3_data!J9)/[2]P3_data!J9</f>
        <v>0.1067150210842859</v>
      </c>
      <c r="K10" s="1">
        <f>([2]P3_data!K10-[2]P3_data!K9)/[2]P3_data!K9</f>
        <v>4.5504994450610452E-2</v>
      </c>
      <c r="L10" s="16">
        <f t="shared" si="1"/>
        <v>5.5863658669845925E-2</v>
      </c>
      <c r="P10" s="44">
        <f>([2]P3_data!L10-[2]P3_data!L9)/[2]P3_data!L9</f>
        <v>0.17453002141245419</v>
      </c>
      <c r="S10" s="58"/>
      <c r="T10" s="58"/>
    </row>
    <row r="11" spans="1:23" x14ac:dyDescent="0.25">
      <c r="A11" s="115">
        <v>2018</v>
      </c>
      <c r="B11" s="1">
        <f>([2]P3_data!B11-[2]P3_data!B10)/[2]P3_data!B10</f>
        <v>0.76186276239195627</v>
      </c>
      <c r="C11" s="1">
        <f>([2]P3_data!C11-[2]P3_data!C10)/[2]P3_data!C10</f>
        <v>0.2896029947220039</v>
      </c>
      <c r="D11" s="1">
        <f>([2]P3_data!D11-[2]P3_data!D10)/[2]P3_data!D10</f>
        <v>0.17220336723163843</v>
      </c>
      <c r="E11" s="1">
        <f>([2]P3_data!E11-[2]P3_data!E10)/[2]P3_data!E10</f>
        <v>1.5527950310559004E-2</v>
      </c>
      <c r="F11" s="1">
        <f>([2]P3_data!F11-[2]P3_data!F10)/[2]P3_data!F10</f>
        <v>0.53442087555548112</v>
      </c>
      <c r="G11" s="1">
        <f>([2]P3_data!G11-[2]P3_data!G10)/[2]P3_data!G10</f>
        <v>0.2286673789339943</v>
      </c>
      <c r="H11" s="1">
        <f>([2]P3_data!H11-[2]P3_data!H10)/[2]P3_data!H10</f>
        <v>9.2669635087789706E-2</v>
      </c>
      <c r="I11" s="1">
        <f>([2]P3_data!I11-[2]P3_data!I10)/[2]P3_data!I10</f>
        <v>0.38633660327728092</v>
      </c>
      <c r="J11" s="1">
        <f>([2]P3_data!J11-[2]P3_data!J10)/[2]P3_data!J10</f>
        <v>0.15231618448347972</v>
      </c>
      <c r="K11" s="1">
        <f>([2]P3_data!K11-[2]P3_data!K10)/[2]P3_data!K10</f>
        <v>0.11040339702760095</v>
      </c>
      <c r="L11" s="16">
        <f t="shared" si="1"/>
        <v>0.27440111490217844</v>
      </c>
      <c r="M11" s="3" t="s">
        <v>32</v>
      </c>
      <c r="N11" s="3" t="s">
        <v>33</v>
      </c>
      <c r="P11" s="44">
        <f>([2]P3_data!L11-[2]P3_data!L10)/[2]P3_data!L10</f>
        <v>0.23912724904102114</v>
      </c>
      <c r="S11" s="58"/>
      <c r="T11" s="58"/>
    </row>
    <row r="12" spans="1:23" ht="15.75" thickBot="1" x14ac:dyDescent="0.3">
      <c r="A12" s="4" t="s">
        <v>3</v>
      </c>
      <c r="B12" s="5">
        <f>AVERAGE(B4:B11)</f>
        <v>0.27953702424874766</v>
      </c>
      <c r="C12" s="5">
        <f t="shared" ref="C12:K12" si="2">AVERAGE(C4:C11)</f>
        <v>0.21191570097746643</v>
      </c>
      <c r="D12" s="5">
        <f t="shared" si="2"/>
        <v>7.3013442703954323E-2</v>
      </c>
      <c r="E12" s="5">
        <f t="shared" si="2"/>
        <v>1.0707860833056169E-2</v>
      </c>
      <c r="F12" s="5">
        <f t="shared" si="2"/>
        <v>0.23910989698242036</v>
      </c>
      <c r="G12" s="5">
        <f t="shared" si="2"/>
        <v>0.38265497343299121</v>
      </c>
      <c r="H12" s="5">
        <f t="shared" si="2"/>
        <v>0.17658928103125482</v>
      </c>
      <c r="I12" s="5">
        <f t="shared" si="2"/>
        <v>7.2780974272043233E-2</v>
      </c>
      <c r="J12" s="5">
        <f t="shared" si="2"/>
        <v>4.6810833220243417E-2</v>
      </c>
      <c r="K12" s="5">
        <f t="shared" si="2"/>
        <v>5.3116965302060001E-3</v>
      </c>
      <c r="L12" s="17">
        <f>AVERAGE(B12:K12)</f>
        <v>0.14984316842323836</v>
      </c>
      <c r="M12" s="18">
        <f>AVERAGE(L4:L11)</f>
        <v>0.14984316842323836</v>
      </c>
      <c r="N12" s="2">
        <f>_xlfn.STDEV.P(L4:L11)</f>
        <v>8.814535308345274E-2</v>
      </c>
      <c r="P12" s="4">
        <f>AVERAGE(P4:P11)</f>
        <v>0.13185561910001381</v>
      </c>
      <c r="Q12" s="4" t="s">
        <v>61</v>
      </c>
      <c r="S12" s="58"/>
      <c r="T12" s="58"/>
    </row>
    <row r="13" spans="1:23" x14ac:dyDescent="0.25">
      <c r="P13" s="4">
        <f>_xlfn.STDEV.P(P4:P11)</f>
        <v>8.5928144372268339E-2</v>
      </c>
      <c r="Q13" s="4" t="s">
        <v>62</v>
      </c>
      <c r="S13" s="58"/>
      <c r="T13" s="59"/>
    </row>
    <row r="14" spans="1:23" hidden="1" x14ac:dyDescent="0.25">
      <c r="N14" s="3" t="s">
        <v>24</v>
      </c>
      <c r="O14" s="3"/>
      <c r="P14" s="3"/>
      <c r="Q14" s="3"/>
      <c r="R14" s="3"/>
    </row>
    <row r="15" spans="1:23" hidden="1" x14ac:dyDescent="0.25">
      <c r="B15" s="114" t="s">
        <v>4</v>
      </c>
      <c r="C15" s="114" t="s">
        <v>6</v>
      </c>
      <c r="D15" s="114" t="s">
        <v>15</v>
      </c>
      <c r="E15" s="114" t="s">
        <v>16</v>
      </c>
      <c r="F15" s="114" t="s">
        <v>18</v>
      </c>
      <c r="G15" s="114" t="s">
        <v>20</v>
      </c>
      <c r="H15" s="114" t="s">
        <v>8</v>
      </c>
      <c r="I15" s="114" t="s">
        <v>22</v>
      </c>
      <c r="J15" s="114" t="s">
        <v>10</v>
      </c>
      <c r="K15" s="114" t="s">
        <v>12</v>
      </c>
      <c r="M15" s="14"/>
      <c r="N15" s="14" t="s">
        <v>4</v>
      </c>
      <c r="O15" s="14" t="s">
        <v>6</v>
      </c>
      <c r="P15" s="14" t="s">
        <v>15</v>
      </c>
      <c r="Q15" s="14" t="s">
        <v>16</v>
      </c>
      <c r="R15" s="14" t="s">
        <v>18</v>
      </c>
      <c r="S15" s="14" t="s">
        <v>20</v>
      </c>
      <c r="T15" s="14" t="s">
        <v>8</v>
      </c>
      <c r="U15" s="14" t="s">
        <v>22</v>
      </c>
      <c r="V15" s="14" t="s">
        <v>10</v>
      </c>
      <c r="W15" s="14" t="s">
        <v>12</v>
      </c>
    </row>
    <row r="16" spans="1:23" hidden="1" x14ac:dyDescent="0.25">
      <c r="A16" s="114" t="s">
        <v>4</v>
      </c>
      <c r="B16" s="115">
        <f t="array" ref="B16:K25">MMULT(TRANSPOSE(B4:K11-B12:K12),(B4:K11-B12:K12))/M</f>
        <v>6.3711695335740878E-2</v>
      </c>
      <c r="C16" s="115">
        <v>5.5893956696557168E-3</v>
      </c>
      <c r="D16" s="115">
        <v>1.0141144854497353E-2</v>
      </c>
      <c r="E16" s="115">
        <v>1.4344302833967019E-3</v>
      </c>
      <c r="F16" s="115">
        <v>5.602706041821448E-3</v>
      </c>
      <c r="G16" s="115">
        <v>-7.8610312701961338E-3</v>
      </c>
      <c r="H16" s="115">
        <v>-2.8401763915308527E-2</v>
      </c>
      <c r="I16" s="115">
        <v>1.7363784135922846E-2</v>
      </c>
      <c r="J16" s="115">
        <v>8.6374647968115361E-3</v>
      </c>
      <c r="K16" s="115">
        <v>1.4527925607334931E-3</v>
      </c>
      <c r="M16" s="12" t="s">
        <v>4</v>
      </c>
      <c r="N16" s="12">
        <f>VARP('[2]portfolio scenario testing'!$B$4:$B$11)</f>
        <v>6.3711695335740878E-2</v>
      </c>
      <c r="O16" s="12"/>
      <c r="P16" s="12"/>
      <c r="Q16" s="12"/>
      <c r="R16" s="12"/>
      <c r="S16" s="12"/>
      <c r="T16" s="12"/>
      <c r="U16" s="12"/>
      <c r="V16" s="12"/>
      <c r="W16" s="12"/>
    </row>
    <row r="17" spans="1:23" hidden="1" x14ac:dyDescent="0.25">
      <c r="A17" s="114" t="s">
        <v>6</v>
      </c>
      <c r="B17" s="115">
        <v>5.5893956696557168E-3</v>
      </c>
      <c r="C17" s="115">
        <v>2.6573114881461211E-2</v>
      </c>
      <c r="D17" s="115">
        <v>6.3972710467352211E-4</v>
      </c>
      <c r="E17" s="115">
        <v>-2.1207890001077701E-2</v>
      </c>
      <c r="F17" s="115">
        <v>2.2816998384696169E-2</v>
      </c>
      <c r="G17" s="115">
        <v>3.3499829108701623E-3</v>
      </c>
      <c r="H17" s="115">
        <v>2.0835715047996723E-3</v>
      </c>
      <c r="I17" s="115">
        <v>-9.2684364976867474E-3</v>
      </c>
      <c r="J17" s="115">
        <v>-5.0778907508718368E-3</v>
      </c>
      <c r="K17" s="115">
        <v>-2.009929961106072E-3</v>
      </c>
      <c r="M17" s="12" t="s">
        <v>6</v>
      </c>
      <c r="N17" s="12">
        <v>5.5893956696557168E-3</v>
      </c>
      <c r="O17" s="12">
        <f>VARP('[2]portfolio scenario testing'!$C$4:$C$11)</f>
        <v>2.6573114881461225E-2</v>
      </c>
      <c r="P17" s="12"/>
      <c r="Q17" s="12"/>
      <c r="R17" s="12"/>
      <c r="S17" s="12"/>
      <c r="T17" s="12"/>
      <c r="U17" s="12"/>
      <c r="V17" s="12"/>
      <c r="W17" s="12"/>
    </row>
    <row r="18" spans="1:23" hidden="1" x14ac:dyDescent="0.25">
      <c r="A18" s="114" t="s">
        <v>15</v>
      </c>
      <c r="B18" s="115">
        <v>1.0141144854497353E-2</v>
      </c>
      <c r="C18" s="115">
        <v>6.3972710467352211E-4</v>
      </c>
      <c r="D18" s="115">
        <v>1.0621431069363124E-2</v>
      </c>
      <c r="E18" s="115">
        <v>8.3454152139383706E-3</v>
      </c>
      <c r="F18" s="115">
        <v>1.4028767022418484E-3</v>
      </c>
      <c r="G18" s="115">
        <v>-1.0389834768967331E-2</v>
      </c>
      <c r="H18" s="115">
        <v>6.8105306814438766E-3</v>
      </c>
      <c r="I18" s="115">
        <v>1.1099925595226332E-2</v>
      </c>
      <c r="J18" s="115">
        <v>6.896520072195214E-3</v>
      </c>
      <c r="K18" s="115">
        <v>1.0575372452723277E-3</v>
      </c>
      <c r="M18" s="12" t="s">
        <v>15</v>
      </c>
      <c r="N18" s="12">
        <v>1.0141144854497353E-2</v>
      </c>
      <c r="O18" s="12">
        <v>6.3972710467352211E-4</v>
      </c>
      <c r="P18" s="12">
        <f>VARP('[2]portfolio scenario testing'!$D$4:$D$11)</f>
        <v>1.0621431069363127E-2</v>
      </c>
      <c r="Q18" s="12"/>
      <c r="R18" s="12"/>
      <c r="S18" s="12"/>
      <c r="T18" s="12"/>
      <c r="U18" s="12"/>
      <c r="V18" s="12"/>
      <c r="W18" s="12"/>
    </row>
    <row r="19" spans="1:23" hidden="1" x14ac:dyDescent="0.25">
      <c r="A19" s="114" t="s">
        <v>16</v>
      </c>
      <c r="B19" s="115">
        <v>1.4344302833967019E-3</v>
      </c>
      <c r="C19" s="115">
        <v>-2.1207890001077701E-2</v>
      </c>
      <c r="D19" s="115">
        <v>8.3454152139383706E-3</v>
      </c>
      <c r="E19" s="115">
        <v>3.8646012612410165E-2</v>
      </c>
      <c r="F19" s="115">
        <v>5.9754956236930225E-3</v>
      </c>
      <c r="G19" s="115">
        <v>-2.3876228392701463E-3</v>
      </c>
      <c r="H19" s="115">
        <v>1.3479347821302055E-2</v>
      </c>
      <c r="I19" s="115">
        <v>1.9320370508338895E-2</v>
      </c>
      <c r="J19" s="115">
        <v>1.2709544366553962E-2</v>
      </c>
      <c r="K19" s="115">
        <v>1.3409263394427492E-3</v>
      </c>
      <c r="M19" s="12" t="s">
        <v>16</v>
      </c>
      <c r="N19" s="12">
        <v>1.4344302833967019E-3</v>
      </c>
      <c r="O19" s="12">
        <v>-2.1207890001077701E-2</v>
      </c>
      <c r="P19" s="12">
        <v>8.3454152139383706E-3</v>
      </c>
      <c r="Q19" s="12">
        <f>VARP('[2]portfolio scenario testing'!$E$4:$E$11)</f>
        <v>3.8646012612410165E-2</v>
      </c>
      <c r="R19" s="12"/>
      <c r="S19" s="12"/>
      <c r="T19" s="12"/>
      <c r="U19" s="12"/>
      <c r="V19" s="12"/>
      <c r="W19" s="12"/>
    </row>
    <row r="20" spans="1:23" hidden="1" x14ac:dyDescent="0.25">
      <c r="A20" s="114" t="s">
        <v>18</v>
      </c>
      <c r="B20" s="115">
        <v>5.602706041821448E-3</v>
      </c>
      <c r="C20" s="115">
        <v>2.2816998384696169E-2</v>
      </c>
      <c r="D20" s="115">
        <v>1.4028767022418484E-3</v>
      </c>
      <c r="E20" s="115">
        <v>5.9754956236930225E-3</v>
      </c>
      <c r="F20" s="115">
        <v>9.9891796763086252E-2</v>
      </c>
      <c r="G20" s="115">
        <v>3.7006075167852689E-2</v>
      </c>
      <c r="H20" s="115">
        <v>3.5606284409141507E-2</v>
      </c>
      <c r="I20" s="115">
        <v>1.6317401221498527E-2</v>
      </c>
      <c r="J20" s="115">
        <v>4.8683926866053134E-3</v>
      </c>
      <c r="K20" s="115">
        <v>1.6004635068975841E-3</v>
      </c>
      <c r="M20" s="12" t="s">
        <v>18</v>
      </c>
      <c r="N20" s="12">
        <v>5.602706041821448E-3</v>
      </c>
      <c r="O20" s="12">
        <v>2.2816998384696169E-2</v>
      </c>
      <c r="P20" s="12">
        <v>1.4028767022418484E-3</v>
      </c>
      <c r="Q20" s="12">
        <v>5.9754956236930225E-3</v>
      </c>
      <c r="R20" s="12">
        <f>VARP('[2]portfolio scenario testing'!$F$4:$F$11)</f>
        <v>9.9891796763086224E-2</v>
      </c>
      <c r="S20" s="12"/>
      <c r="T20" s="12"/>
      <c r="U20" s="12"/>
      <c r="V20" s="12"/>
      <c r="W20" s="12"/>
    </row>
    <row r="21" spans="1:23" hidden="1" x14ac:dyDescent="0.25">
      <c r="A21" s="114" t="s">
        <v>20</v>
      </c>
      <c r="B21" s="115">
        <v>-7.8610312701961338E-3</v>
      </c>
      <c r="C21" s="115">
        <v>3.3499829108701623E-3</v>
      </c>
      <c r="D21" s="115">
        <v>-1.0389834768967331E-2</v>
      </c>
      <c r="E21" s="115">
        <v>-2.3876228392701463E-3</v>
      </c>
      <c r="F21" s="115">
        <v>3.7006075167852689E-2</v>
      </c>
      <c r="G21" s="115">
        <v>0.10484960745085922</v>
      </c>
      <c r="H21" s="115">
        <v>-3.9118430937446318E-2</v>
      </c>
      <c r="I21" s="115">
        <v>-2.1285115245544557E-2</v>
      </c>
      <c r="J21" s="115">
        <v>-1.671464806800706E-2</v>
      </c>
      <c r="K21" s="115">
        <v>-1.1859752890420194E-2</v>
      </c>
      <c r="M21" s="12" t="s">
        <v>20</v>
      </c>
      <c r="N21" s="12">
        <v>-7.8610312701961338E-3</v>
      </c>
      <c r="O21" s="12">
        <v>3.3499829108701623E-3</v>
      </c>
      <c r="P21" s="12">
        <v>-1.0389834768967331E-2</v>
      </c>
      <c r="Q21" s="12">
        <v>-2.3876228392701463E-3</v>
      </c>
      <c r="R21" s="12">
        <v>3.7006075167852689E-2</v>
      </c>
      <c r="S21" s="12">
        <f>VARP('[2]portfolio scenario testing'!$G$4:$G$11)</f>
        <v>0.10484960745085919</v>
      </c>
      <c r="T21" s="12"/>
      <c r="U21" s="12"/>
      <c r="V21" s="12"/>
      <c r="W21" s="12"/>
    </row>
    <row r="22" spans="1:23" hidden="1" x14ac:dyDescent="0.25">
      <c r="A22" s="114" t="s">
        <v>8</v>
      </c>
      <c r="B22" s="115">
        <v>-2.8401763915308527E-2</v>
      </c>
      <c r="C22" s="115">
        <v>2.0835715047996723E-3</v>
      </c>
      <c r="D22" s="115">
        <v>6.8105306814438766E-3</v>
      </c>
      <c r="E22" s="115">
        <v>1.3479347821302055E-2</v>
      </c>
      <c r="F22" s="115">
        <v>3.5606284409141507E-2</v>
      </c>
      <c r="G22" s="115">
        <v>-3.9118430937446318E-2</v>
      </c>
      <c r="H22" s="115">
        <v>7.8196029721242358E-2</v>
      </c>
      <c r="I22" s="115">
        <v>2.1042166579218043E-2</v>
      </c>
      <c r="J22" s="115">
        <v>1.4341361036264473E-2</v>
      </c>
      <c r="K22" s="115">
        <v>6.3291262291552538E-3</v>
      </c>
      <c r="M22" s="12" t="s">
        <v>8</v>
      </c>
      <c r="N22" s="12">
        <v>-2.4057650082803389E-3</v>
      </c>
      <c r="O22" s="12">
        <v>-6.2216300574598274E-3</v>
      </c>
      <c r="P22" s="12">
        <v>8.1151183426907483E-3</v>
      </c>
      <c r="Q22" s="12">
        <v>1.7926740240023938E-2</v>
      </c>
      <c r="R22" s="12">
        <v>-8.8800869483345989E-3</v>
      </c>
      <c r="S22" s="12">
        <v>-2.9390075948169961E-2</v>
      </c>
      <c r="T22" s="12">
        <f>VARP('[2]portfolio scenario testing'!$H$4:$H$11)</f>
        <v>7.8196029721242344E-2</v>
      </c>
      <c r="U22" s="12"/>
      <c r="V22" s="12"/>
      <c r="W22" s="12"/>
    </row>
    <row r="23" spans="1:23" hidden="1" x14ac:dyDescent="0.25">
      <c r="A23" s="114" t="s">
        <v>22</v>
      </c>
      <c r="B23" s="115">
        <v>1.7363784135922846E-2</v>
      </c>
      <c r="C23" s="115">
        <v>-9.2684364976867474E-3</v>
      </c>
      <c r="D23" s="115">
        <v>1.1099925595226332E-2</v>
      </c>
      <c r="E23" s="115">
        <v>1.9320370508338895E-2</v>
      </c>
      <c r="F23" s="115">
        <v>1.6317401221498527E-2</v>
      </c>
      <c r="G23" s="115">
        <v>-2.1285115245544557E-2</v>
      </c>
      <c r="H23" s="115">
        <v>2.1042166579218043E-2</v>
      </c>
      <c r="I23" s="115">
        <v>3.1336729186907761E-2</v>
      </c>
      <c r="J23" s="115">
        <v>1.5044943666070187E-2</v>
      </c>
      <c r="K23" s="115">
        <v>7.9586340833420616E-3</v>
      </c>
      <c r="M23" s="12" t="s">
        <v>22</v>
      </c>
      <c r="N23" s="12">
        <v>1.7363784135922846E-2</v>
      </c>
      <c r="O23" s="12">
        <v>-9.2684364976867474E-3</v>
      </c>
      <c r="P23" s="12">
        <v>1.1099925595226332E-2</v>
      </c>
      <c r="Q23" s="12">
        <v>1.9320370508338895E-2</v>
      </c>
      <c r="R23" s="12">
        <v>1.6317401221498527E-2</v>
      </c>
      <c r="S23" s="12">
        <v>-2.1285115245544557E-2</v>
      </c>
      <c r="T23" s="12">
        <v>9.9781681026151411E-3</v>
      </c>
      <c r="U23" s="12">
        <f>VARP('[2]portfolio scenario testing'!$I$4:$I$11)</f>
        <v>3.1336729186907754E-2</v>
      </c>
      <c r="V23" s="12"/>
      <c r="W23" s="12"/>
    </row>
    <row r="24" spans="1:23" hidden="1" x14ac:dyDescent="0.25">
      <c r="A24" s="114" t="s">
        <v>10</v>
      </c>
      <c r="B24" s="115">
        <v>8.6374647968115361E-3</v>
      </c>
      <c r="C24" s="115">
        <v>-5.0778907508718368E-3</v>
      </c>
      <c r="D24" s="115">
        <v>6.896520072195214E-3</v>
      </c>
      <c r="E24" s="115">
        <v>1.2709544366553962E-2</v>
      </c>
      <c r="F24" s="115">
        <v>4.8683926866053134E-3</v>
      </c>
      <c r="G24" s="115">
        <v>-1.671464806800706E-2</v>
      </c>
      <c r="H24" s="115">
        <v>1.4341361036264473E-2</v>
      </c>
      <c r="I24" s="115">
        <v>1.5044943666070187E-2</v>
      </c>
      <c r="J24" s="115">
        <v>9.0367386129439464E-3</v>
      </c>
      <c r="K24" s="115">
        <v>3.0328119503877276E-3</v>
      </c>
      <c r="M24" s="12" t="s">
        <v>10</v>
      </c>
      <c r="N24" s="12">
        <v>8.6374647968115361E-3</v>
      </c>
      <c r="O24" s="12">
        <v>-5.0778907508718368E-3</v>
      </c>
      <c r="P24" s="12">
        <v>6.896520072195214E-3</v>
      </c>
      <c r="Q24" s="12">
        <v>1.2709544366553962E-2</v>
      </c>
      <c r="R24" s="12">
        <v>4.8683926866053134E-3</v>
      </c>
      <c r="S24" s="12">
        <v>-1.671464806800706E-2</v>
      </c>
      <c r="T24" s="12">
        <v>8.4195508015124515E-3</v>
      </c>
      <c r="U24" s="12">
        <v>1.5044943666070187E-2</v>
      </c>
      <c r="V24" s="12">
        <f>VARP('[2]portfolio scenario testing'!$J$4:$J$11)</f>
        <v>9.0367386129439464E-3</v>
      </c>
      <c r="W24" s="12"/>
    </row>
    <row r="25" spans="1:23" ht="15.75" hidden="1" thickBot="1" x14ac:dyDescent="0.3">
      <c r="A25" s="114" t="s">
        <v>12</v>
      </c>
      <c r="B25" s="115">
        <v>1.4527925607334931E-3</v>
      </c>
      <c r="C25" s="115">
        <v>-2.009929961106072E-3</v>
      </c>
      <c r="D25" s="115">
        <v>1.0575372452723277E-3</v>
      </c>
      <c r="E25" s="115">
        <v>1.3409263394427492E-3</v>
      </c>
      <c r="F25" s="115">
        <v>1.6004635068975841E-3</v>
      </c>
      <c r="G25" s="115">
        <v>-1.1859752890420194E-2</v>
      </c>
      <c r="H25" s="115">
        <v>6.3291262291552538E-3</v>
      </c>
      <c r="I25" s="115">
        <v>7.9586340833420616E-3</v>
      </c>
      <c r="J25" s="115">
        <v>3.0328119503877276E-3</v>
      </c>
      <c r="K25" s="115">
        <v>3.8655677705239479E-3</v>
      </c>
      <c r="M25" s="13" t="s">
        <v>12</v>
      </c>
      <c r="N25" s="13">
        <v>1.4527925607334931E-3</v>
      </c>
      <c r="O25" s="13">
        <v>-2.009929961106072E-3</v>
      </c>
      <c r="P25" s="13">
        <v>1.0575372452723277E-3</v>
      </c>
      <c r="Q25" s="13">
        <v>1.3409263394427492E-3</v>
      </c>
      <c r="R25" s="13">
        <v>1.6004635068975841E-3</v>
      </c>
      <c r="S25" s="13">
        <v>-1.1859752890420194E-2</v>
      </c>
      <c r="T25" s="13">
        <v>2.9823568640586894E-3</v>
      </c>
      <c r="U25" s="13">
        <v>7.9586340833420616E-3</v>
      </c>
      <c r="V25" s="13">
        <v>3.0328119503877276E-3</v>
      </c>
      <c r="W25" s="13">
        <f>VARP('[2]portfolio scenario testing'!$K$4:$K$11)</f>
        <v>3.8655677705239492E-3</v>
      </c>
    </row>
    <row r="26" spans="1:23" hidden="1" x14ac:dyDescent="0.25"/>
    <row r="27" spans="1:23" hidden="1" x14ac:dyDescent="0.25">
      <c r="M27" s="126" t="s">
        <v>31</v>
      </c>
      <c r="N27" s="3">
        <f>COVAR(E4:E11,G4:G11)</f>
        <v>-2.3876228392701463E-3</v>
      </c>
      <c r="P27" s="31" t="s">
        <v>40</v>
      </c>
      <c r="Q27" s="3">
        <f>_xlfn.VAR.P(J4:J11)</f>
        <v>9.0367386129439464E-3</v>
      </c>
    </row>
    <row r="28" spans="1:23" ht="16.5" hidden="1" customHeight="1" x14ac:dyDescent="0.25">
      <c r="M28" s="126"/>
      <c r="N28" s="23" t="str">
        <f>IF(N27=Q21,"you got it!","try again")</f>
        <v>you got it!</v>
      </c>
      <c r="P28" s="3"/>
      <c r="Q28" s="23" t="str">
        <f>IF(Q27=V24,"you got it!","try again")</f>
        <v>you got it!</v>
      </c>
    </row>
    <row r="29" spans="1:23" ht="15.75" thickBot="1" x14ac:dyDescent="0.3">
      <c r="D29" s="124" t="s">
        <v>42</v>
      </c>
      <c r="E29" s="124"/>
      <c r="F29" s="124"/>
      <c r="G29" s="124"/>
      <c r="I29" s="125"/>
      <c r="J29" s="125"/>
      <c r="K29" s="125"/>
    </row>
    <row r="30" spans="1:23" x14ac:dyDescent="0.25">
      <c r="A30" s="14"/>
      <c r="B30" s="14" t="s">
        <v>25</v>
      </c>
      <c r="C30" s="14"/>
      <c r="D30" s="29" t="s">
        <v>26</v>
      </c>
      <c r="E30" s="29" t="s">
        <v>27</v>
      </c>
      <c r="F30" s="29" t="s">
        <v>35</v>
      </c>
      <c r="G30" s="30" t="s">
        <v>36</v>
      </c>
      <c r="H30" s="30" t="s">
        <v>39</v>
      </c>
      <c r="I30" s="29" t="s">
        <v>34</v>
      </c>
      <c r="J30" s="30" t="s">
        <v>38</v>
      </c>
    </row>
    <row r="31" spans="1:23" ht="21.75" thickBot="1" x14ac:dyDescent="0.4">
      <c r="A31" s="114" t="s">
        <v>4</v>
      </c>
      <c r="B31" s="9">
        <v>0.1</v>
      </c>
      <c r="D31" s="115">
        <v>7.3322873889822116E-2</v>
      </c>
      <c r="E31" s="34">
        <v>0</v>
      </c>
      <c r="F31" s="9">
        <v>0</v>
      </c>
      <c r="G31" s="115">
        <v>0.10020602169544052</v>
      </c>
      <c r="H31" s="115">
        <v>7.1561435431534329E-2</v>
      </c>
      <c r="I31" s="115">
        <v>7.7241699447467699E-2</v>
      </c>
      <c r="J31" s="115">
        <v>0.18319088015834953</v>
      </c>
      <c r="L31" s="38" t="s">
        <v>44</v>
      </c>
      <c r="M31" s="45"/>
      <c r="N31" s="39"/>
      <c r="R31" s="42" t="s">
        <v>55</v>
      </c>
      <c r="S31" s="43">
        <v>2.8199999999999999E-2</v>
      </c>
      <c r="T31" s="40" t="s">
        <v>56</v>
      </c>
      <c r="U31" s="40"/>
      <c r="V31" s="40"/>
      <c r="W31" s="40"/>
    </row>
    <row r="32" spans="1:23" x14ac:dyDescent="0.25">
      <c r="A32" s="114" t="s">
        <v>6</v>
      </c>
      <c r="B32" s="9">
        <v>0.1</v>
      </c>
      <c r="D32" s="115">
        <v>0.256409212012921</v>
      </c>
      <c r="E32" s="34">
        <v>0.14516350794170135</v>
      </c>
      <c r="F32" s="9">
        <v>0</v>
      </c>
      <c r="G32" s="115">
        <v>0.158019052709824</v>
      </c>
      <c r="H32" s="115">
        <v>5.6499909479586469E-2</v>
      </c>
      <c r="I32" s="115">
        <v>9.8790231649295651E-2</v>
      </c>
      <c r="J32" s="115">
        <v>0.10164899721384743</v>
      </c>
      <c r="M32" s="46" t="s">
        <v>58</v>
      </c>
      <c r="N32" s="29" t="s">
        <v>26</v>
      </c>
      <c r="O32" s="29" t="s">
        <v>27</v>
      </c>
      <c r="P32" s="29" t="s">
        <v>35</v>
      </c>
      <c r="Q32" s="30" t="s">
        <v>45</v>
      </c>
      <c r="R32" s="30" t="s">
        <v>46</v>
      </c>
      <c r="S32" s="29" t="s">
        <v>47</v>
      </c>
      <c r="T32" s="30" t="s">
        <v>48</v>
      </c>
    </row>
    <row r="33" spans="1:22" ht="18" x14ac:dyDescent="0.35">
      <c r="A33" s="114" t="s">
        <v>15</v>
      </c>
      <c r="B33" s="9">
        <v>0.1</v>
      </c>
      <c r="D33" s="115">
        <v>-0.17415201273151432</v>
      </c>
      <c r="E33" s="34">
        <v>5.2465359244314259E-2</v>
      </c>
      <c r="F33" s="9">
        <v>0</v>
      </c>
      <c r="G33" s="115">
        <v>0.11832196096571818</v>
      </c>
      <c r="H33" s="115">
        <v>6.6484602812535154E-2</v>
      </c>
      <c r="I33" s="115">
        <v>0.14305348095104831</v>
      </c>
      <c r="J33" s="115">
        <v>8.186703853902752E-2</v>
      </c>
      <c r="L33" s="41" t="s">
        <v>60</v>
      </c>
      <c r="M33" s="52">
        <f>B43-($S$31+M34*($P$12-$S$31))</f>
        <v>6.3643564393158186E-2</v>
      </c>
      <c r="N33" s="52">
        <f>D43-($S$31+N34*($P$12-$S$31))</f>
        <v>7.9909791960335458E-2</v>
      </c>
      <c r="O33" s="52">
        <f t="shared" ref="O33:T33" si="3">E43-($S$31+O34*($P$12-$S$31))</f>
        <v>3.5217520443668132E-2</v>
      </c>
      <c r="P33" s="52">
        <f t="shared" si="3"/>
        <v>0.53873372420943999</v>
      </c>
      <c r="Q33" s="52">
        <f t="shared" si="3"/>
        <v>7.8836804608087105E-2</v>
      </c>
      <c r="R33" s="52">
        <f t="shared" si="3"/>
        <v>6.9495261969803879E-2</v>
      </c>
      <c r="S33" s="52">
        <f t="shared" si="3"/>
        <v>-9.0740305228247026E-2</v>
      </c>
      <c r="T33" s="52">
        <f t="shared" si="3"/>
        <v>9.6621088055186988E-2</v>
      </c>
      <c r="V33" s="3" t="s">
        <v>41</v>
      </c>
    </row>
    <row r="34" spans="1:22" ht="18" x14ac:dyDescent="0.35">
      <c r="A34" s="114" t="s">
        <v>16</v>
      </c>
      <c r="B34" s="9">
        <v>0.1</v>
      </c>
      <c r="D34" s="115">
        <v>0.13370076905638531</v>
      </c>
      <c r="E34" s="34">
        <v>7.1295093102686086E-2</v>
      </c>
      <c r="F34" s="9">
        <v>0</v>
      </c>
      <c r="G34" s="115">
        <v>0.10176889978034676</v>
      </c>
      <c r="H34" s="115">
        <v>0.10090189767246747</v>
      </c>
      <c r="I34" s="115">
        <v>0.16290807128396984</v>
      </c>
      <c r="J34" s="115">
        <v>7.2993705469744999E-2</v>
      </c>
      <c r="L34" s="41" t="s">
        <v>59</v>
      </c>
      <c r="M34" s="48">
        <f>MMULT($B$1:$K$1,B31:B40)</f>
        <v>0.55954134019611912</v>
      </c>
      <c r="N34" s="48">
        <f>MMULT($B$1:$K$1,D31:D40)</f>
        <v>-1.5517793350294795E-7</v>
      </c>
      <c r="O34" s="48">
        <f t="shared" ref="O34:T34" si="4">MMULT($B$1:$K$1,E31:E40)</f>
        <v>0.10718947426448816</v>
      </c>
      <c r="P34" s="48">
        <f t="shared" si="4"/>
        <v>-1.7777979850628691</v>
      </c>
      <c r="Q34" s="48">
        <f t="shared" si="4"/>
        <v>0.32729699771691523</v>
      </c>
      <c r="R34" s="48">
        <f t="shared" si="4"/>
        <v>0.6811446176612368</v>
      </c>
      <c r="S34" s="48">
        <f t="shared" si="4"/>
        <v>1.1821867929575551</v>
      </c>
      <c r="T34" s="48">
        <f t="shared" si="4"/>
        <v>0.53232919183632477</v>
      </c>
      <c r="V34" s="49" t="str">
        <f>IF(P34=G1,"you got it","tryagain")</f>
        <v>you got it</v>
      </c>
    </row>
    <row r="35" spans="1:22" x14ac:dyDescent="0.25">
      <c r="A35" s="114" t="s">
        <v>18</v>
      </c>
      <c r="B35" s="9">
        <v>0.1</v>
      </c>
      <c r="D35" s="115">
        <v>-0.16905677985184611</v>
      </c>
      <c r="E35" s="34">
        <v>0</v>
      </c>
      <c r="F35" s="9">
        <v>0</v>
      </c>
      <c r="G35" s="115">
        <v>-9.7122280706203393E-2</v>
      </c>
      <c r="H35" s="115">
        <v>0.24887983238428985</v>
      </c>
      <c r="I35" s="115">
        <v>9.0124396917556165E-2</v>
      </c>
      <c r="J35" s="115">
        <v>0.10552189133494913</v>
      </c>
      <c r="L35" s="41" t="s">
        <v>50</v>
      </c>
      <c r="M35" s="48">
        <f>(B43-$S$31)/B45</f>
        <v>1.3800292830873473</v>
      </c>
      <c r="N35" s="48">
        <f>(D43-$S$31)/D45</f>
        <v>433199.60016561992</v>
      </c>
      <c r="O35" s="48">
        <f t="shared" ref="O35:T35" si="5">(E43-$S$31)/E45</f>
        <v>1.3086153622748875</v>
      </c>
      <c r="P35" s="48">
        <f t="shared" si="5"/>
        <v>1.0946560205202907</v>
      </c>
      <c r="Q35" s="48">
        <f t="shared" si="5"/>
        <v>2.2552917721710419</v>
      </c>
      <c r="R35" s="48">
        <f t="shared" si="5"/>
        <v>1.0776863490127622</v>
      </c>
      <c r="S35" s="48">
        <f t="shared" si="5"/>
        <v>0.24298412140018705</v>
      </c>
      <c r="T35" s="48">
        <f t="shared" si="5"/>
        <v>1.6230009053253782</v>
      </c>
    </row>
    <row r="36" spans="1:22" x14ac:dyDescent="0.25">
      <c r="A36" s="114" t="s">
        <v>20</v>
      </c>
      <c r="B36" s="9">
        <v>0.1</v>
      </c>
      <c r="D36" s="115">
        <v>0.15536474676304443</v>
      </c>
      <c r="E36" s="34">
        <v>8.8782784601457221E-2</v>
      </c>
      <c r="F36" s="9">
        <v>1</v>
      </c>
      <c r="G36" s="115">
        <v>0.15929466460327035</v>
      </c>
      <c r="H36" s="115">
        <v>9.0075447917193741E-2</v>
      </c>
      <c r="I36" s="115">
        <v>-0.14132292298728727</v>
      </c>
      <c r="J36" s="115">
        <v>0.1259650541432637</v>
      </c>
      <c r="L36" s="41" t="s">
        <v>51</v>
      </c>
      <c r="M36" s="48">
        <f>(B43-$S$31)/M34</f>
        <v>0.21739800026321995</v>
      </c>
      <c r="N36" s="48">
        <f>(D43-$S$31)/N34</f>
        <v>-514955.79346500721</v>
      </c>
      <c r="O36" s="48">
        <f t="shared" ref="O36:T36" si="6">(E43-$S$31)/O34</f>
        <v>0.43220952502523097</v>
      </c>
      <c r="P36" s="48">
        <f t="shared" si="6"/>
        <v>-0.19937865629904877</v>
      </c>
      <c r="Q36" s="48">
        <f t="shared" si="6"/>
        <v>0.34452799238183168</v>
      </c>
      <c r="R36" s="48">
        <f t="shared" si="6"/>
        <v>0.20568279536754608</v>
      </c>
      <c r="S36" s="48">
        <f t="shared" si="6"/>
        <v>2.6899301258536339E-2</v>
      </c>
      <c r="T36" s="48">
        <f t="shared" si="6"/>
        <v>0.28516189291881855</v>
      </c>
    </row>
    <row r="37" spans="1:22" ht="17.25" x14ac:dyDescent="0.25">
      <c r="A37" s="114" t="s">
        <v>8</v>
      </c>
      <c r="B37" s="9">
        <v>0.1</v>
      </c>
      <c r="D37" s="115">
        <v>0.11380998959773607</v>
      </c>
      <c r="E37" s="34">
        <v>0</v>
      </c>
      <c r="F37" s="9">
        <v>0</v>
      </c>
      <c r="G37" s="115">
        <v>0.11054129462833348</v>
      </c>
      <c r="H37" s="115">
        <v>0.13532610110118326</v>
      </c>
      <c r="I37" s="115">
        <v>0.11004751396624468</v>
      </c>
      <c r="J37" s="115">
        <v>9.6617931636680504E-2</v>
      </c>
      <c r="L37" s="41" t="s">
        <v>54</v>
      </c>
      <c r="M37" s="118">
        <f>(B43-$S$31)*($P$13/B45)-($P$12-$S$31)</f>
        <v>1.4927736375073733E-2</v>
      </c>
      <c r="N37" s="118">
        <f>(D43-$S$31)*($P$13/D45)-($P$12-$S$31)</f>
        <v>37223.934129421206</v>
      </c>
      <c r="O37" s="118">
        <f t="shared" ref="O37:T37" si="7">(E43-$S$31)*($P$13/E45)-($P$12-$S$31)</f>
        <v>8.7912706773109611E-3</v>
      </c>
      <c r="P37" s="118">
        <f t="shared" si="7"/>
        <v>-9.593858530773533E-3</v>
      </c>
      <c r="Q37" s="118">
        <f t="shared" si="7"/>
        <v>9.0137417900688382E-2</v>
      </c>
      <c r="R37" s="118">
        <f t="shared" si="7"/>
        <v>-1.1052030914022418E-2</v>
      </c>
      <c r="S37" s="118">
        <f t="shared" si="7"/>
        <v>-8.2776444436169758E-2</v>
      </c>
      <c r="T37" s="118">
        <f t="shared" si="7"/>
        <v>3.5805837009107527E-2</v>
      </c>
    </row>
    <row r="38" spans="1:22" x14ac:dyDescent="0.25">
      <c r="A38" s="114" t="s">
        <v>22</v>
      </c>
      <c r="B38" s="9">
        <v>0.1</v>
      </c>
      <c r="D38" s="115">
        <v>-9.358921617726744E-2</v>
      </c>
      <c r="E38" s="34">
        <v>0</v>
      </c>
      <c r="F38" s="9">
        <v>0</v>
      </c>
      <c r="G38" s="115">
        <v>8.5321311784098006E-2</v>
      </c>
      <c r="H38" s="115">
        <v>0.12370408335710693</v>
      </c>
      <c r="I38" s="115">
        <v>0.1431275597650446</v>
      </c>
      <c r="J38" s="115">
        <v>8.1833932286939332E-2</v>
      </c>
      <c r="L38" s="41" t="s">
        <v>52</v>
      </c>
      <c r="M38" s="119">
        <f>(B43-$P$12)/B48</f>
        <v>0.22266958145426699</v>
      </c>
      <c r="N38" s="119">
        <f>(D43-$P$12)/D48</f>
        <v>-0.25849736020399305</v>
      </c>
      <c r="O38" s="119">
        <f t="shared" ref="O38:T38" si="8">(E43-$P$12)/E48</f>
        <v>-0.64896324845006959</v>
      </c>
      <c r="P38" s="119">
        <f t="shared" si="8"/>
        <v>0.62204839969717851</v>
      </c>
      <c r="Q38" s="119">
        <f t="shared" si="8"/>
        <v>0.12902161270557053</v>
      </c>
      <c r="R38" s="119">
        <f t="shared" si="8"/>
        <v>0.30145843382818022</v>
      </c>
      <c r="S38" s="119">
        <f t="shared" si="8"/>
        <v>-0.99540133623328586</v>
      </c>
      <c r="T38" s="119">
        <f t="shared" si="8"/>
        <v>0.53268676443413687</v>
      </c>
    </row>
    <row r="39" spans="1:22" x14ac:dyDescent="0.25">
      <c r="A39" s="114" t="s">
        <v>10</v>
      </c>
      <c r="B39" s="9">
        <v>0.1</v>
      </c>
      <c r="D39" s="115">
        <v>0.20495532971180644</v>
      </c>
      <c r="E39" s="34">
        <v>4.3059928147957255E-2</v>
      </c>
      <c r="F39" s="9">
        <v>0</v>
      </c>
      <c r="G39" s="115">
        <v>0.11743734013435052</v>
      </c>
      <c r="H39" s="115">
        <v>7.0936064204735721E-2</v>
      </c>
      <c r="I39" s="115">
        <v>0.15140332928237948</v>
      </c>
      <c r="J39" s="115">
        <v>7.8135362662499569E-2</v>
      </c>
      <c r="L39" s="54" t="s">
        <v>53</v>
      </c>
      <c r="M39" s="47"/>
      <c r="N39" s="47"/>
      <c r="O39" s="50"/>
      <c r="P39" s="50"/>
      <c r="Q39" s="50"/>
      <c r="R39" s="50"/>
      <c r="S39" s="50"/>
      <c r="T39" s="50"/>
    </row>
    <row r="40" spans="1:22" ht="15.75" thickBot="1" x14ac:dyDescent="0.3">
      <c r="A40" s="114" t="s">
        <v>12</v>
      </c>
      <c r="B40" s="25">
        <v>0.1</v>
      </c>
      <c r="D40" s="26">
        <v>0.49923508772891262</v>
      </c>
      <c r="E40" s="35">
        <v>0.59923332696188392</v>
      </c>
      <c r="F40" s="25">
        <v>0</v>
      </c>
      <c r="G40" s="26">
        <v>0.1462117344048216</v>
      </c>
      <c r="H40" s="26">
        <v>3.5630625639367142E-2</v>
      </c>
      <c r="I40" s="26">
        <v>0.16462763972428071</v>
      </c>
      <c r="J40" s="26">
        <v>7.2225206554698371E-2</v>
      </c>
    </row>
    <row r="41" spans="1:22" x14ac:dyDescent="0.25">
      <c r="A41" s="115" t="s">
        <v>28</v>
      </c>
      <c r="B41" s="115">
        <f>SUM(B31:B40)</f>
        <v>0.99999999999999989</v>
      </c>
      <c r="D41" s="115">
        <f t="shared" ref="D41:J41" si="9">SUM(D31:D40)</f>
        <v>1</v>
      </c>
      <c r="E41" s="115">
        <f t="shared" si="9"/>
        <v>1</v>
      </c>
      <c r="F41" s="10">
        <f t="shared" si="9"/>
        <v>1</v>
      </c>
      <c r="G41" s="115">
        <f t="shared" si="9"/>
        <v>1</v>
      </c>
      <c r="H41" s="10">
        <f t="shared" si="9"/>
        <v>1</v>
      </c>
      <c r="I41" s="10">
        <f t="shared" si="9"/>
        <v>1.0000009999999999</v>
      </c>
      <c r="J41" s="115">
        <f t="shared" si="9"/>
        <v>1</v>
      </c>
      <c r="L41" s="53" t="s">
        <v>65</v>
      </c>
    </row>
    <row r="42" spans="1:22" x14ac:dyDescent="0.25">
      <c r="L42" s="51" t="s">
        <v>64</v>
      </c>
      <c r="M42" s="51"/>
      <c r="N42" s="51"/>
      <c r="O42" s="51"/>
      <c r="Q42" s="97"/>
    </row>
    <row r="43" spans="1:22" x14ac:dyDescent="0.25">
      <c r="A43" s="22" t="s">
        <v>29</v>
      </c>
      <c r="B43" s="28">
        <f t="array" ref="B43">SUM(TRANSPOSE(B31:B40)*$B$12:$K$12)</f>
        <v>0.14984316842323836</v>
      </c>
      <c r="C43" s="28"/>
      <c r="D43" s="28">
        <f t="array" ref="D43">SUM(TRANSPOSE(D31:D40)*$B$12:$K$12)</f>
        <v>0.10810977587527069</v>
      </c>
      <c r="E43" s="28">
        <f t="array" ref="E43">SUM(TRANSPOSE(E31:E40)*$B$12:$K$12)</f>
        <v>7.4528311759558652E-2</v>
      </c>
      <c r="F43" s="28">
        <f t="array" ref="F43">SUM(TRANSPOSE(F31:F40)*$B$12:$K$12)</f>
        <v>0.38265497343299121</v>
      </c>
      <c r="G43" s="28">
        <f t="array" ref="G43">SUM(TRANSPOSE(G31:G40)*$B$12:$K$12)</f>
        <v>0.14096297753600975</v>
      </c>
      <c r="H43" s="28">
        <f t="array" ref="H43">SUM(TRANSPOSE(H31:H40)*$B$12:$K$12)</f>
        <v>0.16829972901012158</v>
      </c>
      <c r="I43" s="28">
        <f t="array" ref="I43">SUM(TRANSPOSE(I31:I40)*$B$12:$K$12)</f>
        <v>5.9999998687628196E-2</v>
      </c>
      <c r="J43" s="28">
        <f t="array" ref="J43">SUM(TRANSPOSE(J31:J40)*$B$12:$K$12)</f>
        <v>0.17999999999999125</v>
      </c>
      <c r="L43" s="51"/>
      <c r="M43" s="51"/>
      <c r="N43" s="51"/>
      <c r="O43" s="51"/>
      <c r="Q43" s="97" t="s">
        <v>166</v>
      </c>
    </row>
    <row r="44" spans="1:22" x14ac:dyDescent="0.25">
      <c r="A44" s="22"/>
      <c r="B44" s="23" t="str">
        <f>IF(B43=M12,"you got it!","try again")</f>
        <v>you got it!</v>
      </c>
      <c r="C44" s="23"/>
      <c r="D44" s="28"/>
      <c r="E44" s="28"/>
      <c r="F44" s="28"/>
      <c r="G44" s="28"/>
      <c r="H44" s="28"/>
      <c r="I44" s="28"/>
      <c r="J44" s="28"/>
      <c r="L44" s="51"/>
      <c r="M44" s="51" t="s">
        <v>37</v>
      </c>
      <c r="N44" s="51"/>
      <c r="O44" s="51"/>
      <c r="Q44" s="97" t="s">
        <v>167</v>
      </c>
    </row>
    <row r="45" spans="1:22" x14ac:dyDescent="0.25">
      <c r="A45" s="19" t="s">
        <v>30</v>
      </c>
      <c r="B45" s="27">
        <f t="array" ref="B45">SQRT(MMULT(MMULT(TRANSPOSE(B31:B40),Q),B31:B40))</f>
        <v>8.8145353083452727E-2</v>
      </c>
      <c r="C45" s="20"/>
      <c r="D45" s="27">
        <f t="array" ref="D45">SQRT(MMULT(MMULT(TRANSPOSE(D31:D40),Q),D31:D40))</f>
        <v>1.844641034865216E-7</v>
      </c>
      <c r="E45" s="27">
        <f t="array" ref="E45">SQRT(MMULT(MMULT(TRANSPOSE(E31:E40),Q),E31:E40))</f>
        <v>3.5402543096408286E-2</v>
      </c>
      <c r="F45" s="27">
        <f t="array" ref="F45">SQRT(MMULT(MMULT(TRANSPOSE(F31:F40),Q),F31:F40))</f>
        <v>0.32380489102368298</v>
      </c>
      <c r="G45" s="27">
        <f t="array" ref="G45">SQRT(MMULT(MMULT(TRANSPOSE(G31:G40),Q),G31:G40))</f>
        <v>4.9999285647842902E-2</v>
      </c>
      <c r="H45" s="27">
        <f t="array" ref="H45">SQRT(MMULT(MMULT(TRANSPOSE(H31:H40),Q),H31:H40))</f>
        <v>0.13000046733306306</v>
      </c>
      <c r="I45" s="27">
        <f t="array" ref="I45">SQRT(MMULT(MMULT(TRANSPOSE(I31:I40),Q),I31:I40))</f>
        <v>0.13087274388294132</v>
      </c>
      <c r="J45" s="27">
        <f t="array" ref="J45">SQRT(MMULT(MMULT(TRANSPOSE(J31:J40),Q),J31:J40))</f>
        <v>9.3530446903576106E-2</v>
      </c>
      <c r="L45" s="51"/>
      <c r="M45" s="51"/>
      <c r="N45" s="51"/>
      <c r="O45" s="51"/>
      <c r="Q45" s="97" t="s">
        <v>165</v>
      </c>
    </row>
    <row r="46" spans="1:22" x14ac:dyDescent="0.25">
      <c r="B46" s="21" t="str">
        <f>IF(B45=N12,"you got it!","try again")</f>
        <v>you got it!</v>
      </c>
      <c r="R46" s="98" t="s">
        <v>168</v>
      </c>
    </row>
    <row r="47" spans="1:22" x14ac:dyDescent="0.25">
      <c r="Q47" s="98" t="s">
        <v>169</v>
      </c>
    </row>
    <row r="48" spans="1:22" ht="18" x14ac:dyDescent="0.35">
      <c r="A48" s="55" t="s">
        <v>63</v>
      </c>
      <c r="B48" s="56">
        <f t="array" ref="B48">STDEV(L4:L11-P4:P11)</f>
        <v>8.07813496830007E-2</v>
      </c>
      <c r="C48" s="56"/>
      <c r="D48" s="56">
        <v>9.1861066612069456E-2</v>
      </c>
      <c r="E48" s="56">
        <v>8.8336754781370097E-2</v>
      </c>
      <c r="F48" s="57">
        <v>0.40318302314589971</v>
      </c>
      <c r="G48" s="56">
        <v>7.0587851484844547E-2</v>
      </c>
      <c r="H48" s="56">
        <v>0.12089265325009789</v>
      </c>
      <c r="I48" s="56">
        <v>7.2187586852450497E-2</v>
      </c>
      <c r="J48" s="56">
        <v>9.0380283713488371E-2</v>
      </c>
      <c r="Q48" s="98" t="s">
        <v>170</v>
      </c>
    </row>
    <row r="51" spans="1:5" x14ac:dyDescent="0.25">
      <c r="A51" s="58"/>
    </row>
    <row r="52" spans="1:5" ht="18.75" x14ac:dyDescent="0.3">
      <c r="B52" s="60">
        <f t="array" ref="B52">(MMULT(B4:K4,$J$31:$J$40))-P4</f>
        <v>5.0871742071246812E-2</v>
      </c>
      <c r="E52" s="66" t="s">
        <v>104</v>
      </c>
    </row>
    <row r="53" spans="1:5" x14ac:dyDescent="0.25">
      <c r="B53" s="60">
        <f t="array" ref="B53">(MMULT(B5:K5,$J$31:$J$40))-P5</f>
        <v>7.3527464901463543E-3</v>
      </c>
    </row>
    <row r="54" spans="1:5" x14ac:dyDescent="0.25">
      <c r="B54" s="60">
        <f t="array" ref="B54">(MMULT(B6:K6,$J$31:$J$40))-P6</f>
        <v>0.1171493699716224</v>
      </c>
    </row>
    <row r="55" spans="1:5" x14ac:dyDescent="0.25">
      <c r="B55" s="60">
        <f t="array" ref="B55">(MMULT(B7:K7,$J$31:$J$40))-P7</f>
        <v>-2.7245080451986703E-2</v>
      </c>
    </row>
    <row r="56" spans="1:5" x14ac:dyDescent="0.25">
      <c r="B56" s="60">
        <f t="array" ref="B56">(MMULT(B8:K8,$J$31:$J$40))-P8</f>
        <v>6.7901143371614542E-2</v>
      </c>
    </row>
    <row r="57" spans="1:5" x14ac:dyDescent="0.25">
      <c r="B57" s="60">
        <f t="array" ref="B57">(MMULT(B9:K9,$J$31:$J$40))-P9</f>
        <v>0.18529999799250879</v>
      </c>
    </row>
    <row r="58" spans="1:5" x14ac:dyDescent="0.25">
      <c r="B58" s="60">
        <f t="array" ref="B58">(MMULT(B10:K10,$J$31:$J$40))-P10</f>
        <v>-0.10692439023822882</v>
      </c>
    </row>
    <row r="59" spans="1:5" x14ac:dyDescent="0.25">
      <c r="B59" s="60">
        <f t="array" ref="B59">(MMULT(B11:K11,$J$31:$J$40))-P11</f>
        <v>9.0749517992896017E-2</v>
      </c>
    </row>
    <row r="60" spans="1:5" x14ac:dyDescent="0.25">
      <c r="B60" s="60"/>
    </row>
    <row r="61" spans="1:5" x14ac:dyDescent="0.25">
      <c r="B61" s="60">
        <f>STDEV(B52:B59)</f>
        <v>9.0380283713488371E-2</v>
      </c>
    </row>
  </sheetData>
  <mergeCells count="4">
    <mergeCell ref="A2:L2"/>
    <mergeCell ref="D29:G29"/>
    <mergeCell ref="I29:K29"/>
    <mergeCell ref="M27:M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3"/>
  <sheetViews>
    <sheetView workbookViewId="0">
      <selection activeCell="G23" sqref="G23"/>
    </sheetView>
  </sheetViews>
  <sheetFormatPr defaultColWidth="8.85546875" defaultRowHeight="15" x14ac:dyDescent="0.25"/>
  <cols>
    <col min="2" max="2" width="13" customWidth="1"/>
    <col min="3" max="7" width="12.140625" customWidth="1"/>
    <col min="8" max="8" width="14" customWidth="1"/>
    <col min="9" max="9" width="11.42578125" customWidth="1"/>
    <col min="10" max="10" width="13.140625" customWidth="1"/>
    <col min="11" max="11" width="14.140625" customWidth="1"/>
  </cols>
  <sheetData>
    <row r="1" spans="1:20" ht="47.25" customHeight="1" x14ac:dyDescent="0.25">
      <c r="B1" t="s">
        <v>5</v>
      </c>
      <c r="C1" t="s">
        <v>7</v>
      </c>
      <c r="D1" t="s">
        <v>14</v>
      </c>
      <c r="E1" s="7" t="s">
        <v>17</v>
      </c>
      <c r="F1" s="7" t="s">
        <v>19</v>
      </c>
      <c r="G1" s="7" t="s">
        <v>21</v>
      </c>
      <c r="H1" t="s">
        <v>9</v>
      </c>
      <c r="I1" s="7" t="s">
        <v>23</v>
      </c>
      <c r="J1" s="6" t="s">
        <v>11</v>
      </c>
      <c r="K1" s="6" t="s">
        <v>13</v>
      </c>
    </row>
    <row r="2" spans="1:20" x14ac:dyDescent="0.25">
      <c r="B2" s="24" t="s">
        <v>4</v>
      </c>
      <c r="C2" s="24" t="s">
        <v>6</v>
      </c>
      <c r="D2" s="24" t="s">
        <v>15</v>
      </c>
      <c r="E2" s="24" t="s">
        <v>16</v>
      </c>
      <c r="F2" s="24" t="s">
        <v>18</v>
      </c>
      <c r="G2" s="24" t="s">
        <v>20</v>
      </c>
      <c r="H2" s="24" t="s">
        <v>8</v>
      </c>
      <c r="I2" s="24" t="s">
        <v>22</v>
      </c>
      <c r="J2" s="24" t="s">
        <v>10</v>
      </c>
      <c r="K2" s="24" t="s">
        <v>12</v>
      </c>
      <c r="L2" s="24" t="s">
        <v>57</v>
      </c>
    </row>
    <row r="3" spans="1:20" x14ac:dyDescent="0.25">
      <c r="A3" s="8">
        <v>40179</v>
      </c>
      <c r="B3">
        <v>32.299999999999997</v>
      </c>
      <c r="C3" s="9">
        <v>15.9375</v>
      </c>
      <c r="D3" s="9">
        <v>30.59</v>
      </c>
      <c r="E3" s="9">
        <v>17.5</v>
      </c>
      <c r="F3" s="9">
        <v>13.486000000000001</v>
      </c>
      <c r="G3" s="9">
        <v>19.600000000000001</v>
      </c>
      <c r="H3" s="33">
        <v>30.959999</v>
      </c>
      <c r="I3" s="9">
        <v>52.07</v>
      </c>
      <c r="J3" s="9">
        <v>32.889999000000003</v>
      </c>
      <c r="K3">
        <v>10.18</v>
      </c>
      <c r="L3" s="36">
        <v>1073.869995</v>
      </c>
    </row>
    <row r="4" spans="1:20" x14ac:dyDescent="0.25">
      <c r="A4" s="8">
        <v>40544</v>
      </c>
      <c r="B4">
        <v>33.049999999999997</v>
      </c>
      <c r="C4" s="9">
        <v>20.62</v>
      </c>
      <c r="D4" s="9">
        <v>32.43</v>
      </c>
      <c r="E4" s="9">
        <v>16.920000000000002</v>
      </c>
      <c r="F4" s="9">
        <v>22.625999</v>
      </c>
      <c r="G4" s="9">
        <v>25.219999000000001</v>
      </c>
      <c r="H4" s="33">
        <v>56.080002</v>
      </c>
      <c r="I4" s="9">
        <v>61.540000999999997</v>
      </c>
      <c r="J4" s="9">
        <v>36.349997999999999</v>
      </c>
      <c r="K4">
        <v>10.57</v>
      </c>
      <c r="L4" s="36">
        <v>1286.119995</v>
      </c>
    </row>
    <row r="5" spans="1:20" x14ac:dyDescent="0.25">
      <c r="A5" s="8">
        <v>40909</v>
      </c>
      <c r="B5">
        <v>30.95</v>
      </c>
      <c r="C5" s="9">
        <v>25.997499000000001</v>
      </c>
      <c r="D5" s="9">
        <v>30.34</v>
      </c>
      <c r="E5" s="9">
        <v>14.29</v>
      </c>
      <c r="F5" s="9">
        <v>23.835999999999999</v>
      </c>
      <c r="G5" s="9">
        <v>28.690000999999999</v>
      </c>
      <c r="H5" s="33">
        <v>65.389999000000003</v>
      </c>
      <c r="I5" s="9">
        <v>55.080002</v>
      </c>
      <c r="J5" s="9">
        <v>34.130001</v>
      </c>
      <c r="K5">
        <v>11.14</v>
      </c>
      <c r="L5" s="36">
        <v>1312.410034</v>
      </c>
    </row>
    <row r="6" spans="1:20" x14ac:dyDescent="0.25">
      <c r="A6" s="8">
        <v>41275</v>
      </c>
      <c r="B6">
        <v>37.83</v>
      </c>
      <c r="C6" s="9">
        <v>27.024999999999999</v>
      </c>
      <c r="D6" s="9">
        <v>31.18</v>
      </c>
      <c r="E6" s="9">
        <v>19.719999000000001</v>
      </c>
      <c r="F6" s="9">
        <v>36.869999</v>
      </c>
      <c r="G6" s="9">
        <v>52.02</v>
      </c>
      <c r="H6" s="33">
        <v>74.150002000000001</v>
      </c>
      <c r="I6" s="9">
        <v>60.470001000000003</v>
      </c>
      <c r="J6" s="9">
        <v>36.549999</v>
      </c>
      <c r="K6">
        <v>10.72</v>
      </c>
      <c r="L6" s="36">
        <v>1498.1099850000001</v>
      </c>
    </row>
    <row r="7" spans="1:20" x14ac:dyDescent="0.25">
      <c r="A7" s="8">
        <v>41640</v>
      </c>
      <c r="B7">
        <v>59.19</v>
      </c>
      <c r="C7" s="9">
        <v>36.424999</v>
      </c>
      <c r="D7" s="9">
        <v>33.340000000000003</v>
      </c>
      <c r="E7" s="9">
        <v>18</v>
      </c>
      <c r="F7" s="9">
        <v>39.669998</v>
      </c>
      <c r="G7" s="9">
        <v>58.029998999999997</v>
      </c>
      <c r="H7" s="33">
        <v>80.819999999999993</v>
      </c>
      <c r="I7" s="9">
        <v>55.93</v>
      </c>
      <c r="J7" s="9">
        <v>38.43</v>
      </c>
      <c r="K7">
        <v>10.039999999999999</v>
      </c>
      <c r="L7" s="36">
        <v>1782.589966</v>
      </c>
    </row>
    <row r="8" spans="1:20" x14ac:dyDescent="0.25">
      <c r="A8" s="8">
        <v>42005</v>
      </c>
      <c r="B8">
        <v>70.13</v>
      </c>
      <c r="C8" s="9">
        <v>46.125</v>
      </c>
      <c r="D8" s="9">
        <v>42.68</v>
      </c>
      <c r="E8" s="9">
        <v>20.440000999999999</v>
      </c>
      <c r="F8" s="9">
        <v>44.560001</v>
      </c>
      <c r="G8" s="9">
        <v>75.75</v>
      </c>
      <c r="H8" s="33">
        <v>103.400002</v>
      </c>
      <c r="I8" s="9">
        <v>61.91</v>
      </c>
      <c r="J8" s="9">
        <v>42.27</v>
      </c>
      <c r="K8">
        <v>9.8000000000000007</v>
      </c>
      <c r="L8" s="36">
        <v>1994.98999</v>
      </c>
    </row>
    <row r="9" spans="1:20" x14ac:dyDescent="0.25">
      <c r="A9" s="8">
        <v>42370</v>
      </c>
      <c r="B9">
        <v>89.13</v>
      </c>
      <c r="C9" s="9">
        <v>62.009998000000003</v>
      </c>
      <c r="D9" s="9">
        <v>41.299999</v>
      </c>
      <c r="E9" s="9">
        <v>14.14</v>
      </c>
      <c r="F9" s="9">
        <v>55.869999</v>
      </c>
      <c r="G9" s="9">
        <v>154.08000200000001</v>
      </c>
      <c r="H9" s="33">
        <v>76.660004000000001</v>
      </c>
      <c r="I9" s="9">
        <v>49.75</v>
      </c>
      <c r="J9" s="9">
        <v>35.889999000000003</v>
      </c>
      <c r="K9">
        <v>9.01</v>
      </c>
      <c r="L9" s="36">
        <v>1940.23999</v>
      </c>
    </row>
    <row r="10" spans="1:20" x14ac:dyDescent="0.25">
      <c r="A10" s="8">
        <v>42736</v>
      </c>
      <c r="B10">
        <v>113.38</v>
      </c>
      <c r="C10" s="9">
        <v>52.900002000000001</v>
      </c>
      <c r="D10" s="9">
        <v>44.25</v>
      </c>
      <c r="E10" s="9">
        <v>16.100000000000001</v>
      </c>
      <c r="F10" s="9">
        <v>36.169998</v>
      </c>
      <c r="G10" s="9">
        <v>175.66999799999999</v>
      </c>
      <c r="H10" s="33">
        <v>84.169998000000007</v>
      </c>
      <c r="I10" s="9">
        <v>58.990001999999997</v>
      </c>
      <c r="J10" s="9">
        <v>39.720001000000003</v>
      </c>
      <c r="K10">
        <v>9.42</v>
      </c>
      <c r="L10" s="36">
        <v>2278.8701169999999</v>
      </c>
    </row>
    <row r="11" spans="1:20" x14ac:dyDescent="0.25">
      <c r="A11" s="8">
        <v>43101</v>
      </c>
      <c r="B11">
        <v>199.76</v>
      </c>
      <c r="C11" s="9">
        <v>68.220000999999996</v>
      </c>
      <c r="D11" s="9">
        <v>51.869999</v>
      </c>
      <c r="E11" s="9">
        <v>16.350000000000001</v>
      </c>
      <c r="F11" s="9">
        <v>55.5</v>
      </c>
      <c r="G11" s="9">
        <v>215.83999600000001</v>
      </c>
      <c r="H11" s="33">
        <v>91.970000999999996</v>
      </c>
      <c r="I11" s="9">
        <v>81.779999000000004</v>
      </c>
      <c r="J11" s="9">
        <v>45.77</v>
      </c>
      <c r="K11">
        <v>10.46</v>
      </c>
      <c r="L11" s="36">
        <v>2823.8100589999999</v>
      </c>
    </row>
    <row r="12" spans="1:20" x14ac:dyDescent="0.25"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</row>
    <row r="13" spans="1:20" x14ac:dyDescent="0.25"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</row>
    <row r="14" spans="1:20" x14ac:dyDescent="0.25">
      <c r="A14" s="1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</row>
    <row r="15" spans="1:20" x14ac:dyDescent="0.25">
      <c r="B15" s="8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</row>
    <row r="16" spans="1:20" x14ac:dyDescent="0.25">
      <c r="B16" s="8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</row>
    <row r="17" spans="2:20" x14ac:dyDescent="0.25">
      <c r="B17" s="8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</row>
    <row r="18" spans="2:20" x14ac:dyDescent="0.25">
      <c r="B18" s="8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</row>
    <row r="19" spans="2:20" x14ac:dyDescent="0.25">
      <c r="B19" s="8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</row>
    <row r="20" spans="2:20" x14ac:dyDescent="0.25">
      <c r="B20" s="8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</row>
    <row r="21" spans="2:20" x14ac:dyDescent="0.25">
      <c r="B21" s="8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</row>
    <row r="22" spans="2:20" x14ac:dyDescent="0.25">
      <c r="B22" s="8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</row>
    <row r="23" spans="2:20" x14ac:dyDescent="0.25">
      <c r="B23" s="8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</row>
    <row r="24" spans="2:20" x14ac:dyDescent="0.25"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</row>
    <row r="25" spans="2:20" x14ac:dyDescent="0.25"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</row>
    <row r="26" spans="2:20" x14ac:dyDescent="0.25"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</row>
    <row r="27" spans="2:20" x14ac:dyDescent="0.25"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</row>
    <row r="28" spans="2:20" x14ac:dyDescent="0.25"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</row>
    <row r="29" spans="2:20" x14ac:dyDescent="0.25"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</row>
    <row r="30" spans="2:20" x14ac:dyDescent="0.25"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</row>
    <row r="31" spans="2:20" x14ac:dyDescent="0.25"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</row>
    <row r="32" spans="2:20" x14ac:dyDescent="0.25"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</row>
    <row r="33" spans="8:20" x14ac:dyDescent="0.25"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workbookViewId="0">
      <selection activeCell="F16" sqref="F16"/>
    </sheetView>
  </sheetViews>
  <sheetFormatPr defaultColWidth="8.85546875" defaultRowHeight="15" x14ac:dyDescent="0.25"/>
  <sheetData>
    <row r="1" spans="1:10" x14ac:dyDescent="0.25">
      <c r="D1" s="99" t="s">
        <v>163</v>
      </c>
      <c r="E1" s="117" t="s">
        <v>162</v>
      </c>
      <c r="F1" s="100"/>
      <c r="G1" s="100"/>
      <c r="H1" s="100"/>
      <c r="I1" s="100"/>
      <c r="J1" s="101"/>
    </row>
    <row r="2" spans="1:10" s="36" customFormat="1" x14ac:dyDescent="0.25">
      <c r="A2" s="36" t="s">
        <v>146</v>
      </c>
      <c r="D2" s="102" t="s">
        <v>161</v>
      </c>
      <c r="E2" s="45" t="s">
        <v>160</v>
      </c>
      <c r="F2" s="45"/>
      <c r="G2" s="45"/>
      <c r="H2" s="45"/>
      <c r="I2" s="45"/>
      <c r="J2" s="103"/>
    </row>
    <row r="3" spans="1:10" x14ac:dyDescent="0.25">
      <c r="A3" t="s">
        <v>43</v>
      </c>
      <c r="D3" s="102" t="s">
        <v>157</v>
      </c>
      <c r="E3" s="45" t="s">
        <v>154</v>
      </c>
      <c r="F3" s="45"/>
      <c r="G3" s="45"/>
      <c r="H3" s="45"/>
      <c r="I3" s="104"/>
      <c r="J3" s="103"/>
    </row>
    <row r="4" spans="1:10" x14ac:dyDescent="0.25">
      <c r="D4" s="105" t="s">
        <v>158</v>
      </c>
      <c r="E4" s="39" t="s">
        <v>156</v>
      </c>
      <c r="F4" s="39"/>
      <c r="G4" s="39"/>
      <c r="H4" s="39"/>
      <c r="I4" s="39"/>
      <c r="J4" s="106"/>
    </row>
    <row r="5" spans="1:10" x14ac:dyDescent="0.25">
      <c r="A5" s="4" t="s">
        <v>88</v>
      </c>
      <c r="B5" t="s">
        <v>150</v>
      </c>
    </row>
    <row r="6" spans="1:10" x14ac:dyDescent="0.25">
      <c r="A6" s="4" t="s">
        <v>171</v>
      </c>
      <c r="B6" t="s">
        <v>151</v>
      </c>
    </row>
    <row r="7" spans="1:10" x14ac:dyDescent="0.25">
      <c r="A7" s="4" t="s">
        <v>88</v>
      </c>
      <c r="B7" t="s">
        <v>152</v>
      </c>
    </row>
    <row r="8" spans="1:10" x14ac:dyDescent="0.25">
      <c r="A8" s="4" t="s">
        <v>171</v>
      </c>
      <c r="B8" t="s">
        <v>153</v>
      </c>
    </row>
    <row r="9" spans="1:10" x14ac:dyDescent="0.25">
      <c r="A9" s="4" t="s">
        <v>171</v>
      </c>
      <c r="B9" t="s">
        <v>164</v>
      </c>
    </row>
    <row r="10" spans="1:10" x14ac:dyDescent="0.25">
      <c r="A10" s="4" t="s">
        <v>88</v>
      </c>
      <c r="B10" t="s">
        <v>155</v>
      </c>
    </row>
    <row r="11" spans="1:10" x14ac:dyDescent="0.25">
      <c r="A11" s="4" t="s">
        <v>88</v>
      </c>
      <c r="B11" t="s">
        <v>159</v>
      </c>
    </row>
    <row r="12" spans="1:10" x14ac:dyDescent="0.25">
      <c r="A12" s="69"/>
    </row>
    <row r="13" spans="1:10" x14ac:dyDescent="0.25">
      <c r="A13" s="69"/>
    </row>
    <row r="14" spans="1:10" x14ac:dyDescent="0.25">
      <c r="A14" s="69"/>
    </row>
    <row r="15" spans="1:10" x14ac:dyDescent="0.25">
      <c r="A15" s="69"/>
    </row>
    <row r="19" spans="2:2" x14ac:dyDescent="0.25">
      <c r="B19" s="9"/>
    </row>
  </sheetData>
  <hyperlinks>
    <hyperlink ref="E1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VaR+CVaR</vt:lpstr>
      <vt:lpstr>P1_data</vt:lpstr>
      <vt:lpstr>CAPM, FF3F</vt:lpstr>
      <vt:lpstr>P2_data</vt:lpstr>
      <vt:lpstr>portfolio scenario testing</vt:lpstr>
      <vt:lpstr>P3_data</vt:lpstr>
      <vt:lpstr>Extra</vt:lpstr>
      <vt:lpstr>'portfolio scenario testing'!M</vt:lpstr>
      <vt:lpstr>'portfolio scenario testing'!Q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</dc:creator>
  <cp:lastModifiedBy>HP</cp:lastModifiedBy>
  <dcterms:created xsi:type="dcterms:W3CDTF">2018-02-23T21:18:16Z</dcterms:created>
  <dcterms:modified xsi:type="dcterms:W3CDTF">2018-04-20T20:46:40Z</dcterms:modified>
</cp:coreProperties>
</file>