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ei Wang\Downloads\"/>
    </mc:Choice>
  </mc:AlternateContent>
  <xr:revisionPtr revIDLastSave="0" documentId="8_{273E5A6B-9003-4967-B489-3FE04B6959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inarynet" sheetId="1" r:id="rId1"/>
    <sheet name="binarynet (2)" sheetId="6" r:id="rId2"/>
    <sheet name="mobilenet" sheetId="4" r:id="rId3"/>
    <sheet name="MLP" sheetId="7" r:id="rId4"/>
    <sheet name="CNV" sheetId="8" r:id="rId5"/>
    <sheet name="mem_footprint_plot" sheetId="2" r:id="rId6"/>
    <sheet name="more_small_datasets" sheetId="3" r:id="rId7"/>
    <sheet name="energy_plot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M27" i="1"/>
  <c r="K28" i="1"/>
  <c r="K27" i="1"/>
  <c r="K26" i="1"/>
  <c r="I28" i="1"/>
  <c r="I27" i="1"/>
  <c r="I26" i="1"/>
  <c r="E28" i="8"/>
  <c r="E27" i="8"/>
  <c r="E26" i="8"/>
  <c r="E26" i="7"/>
  <c r="E25" i="7"/>
  <c r="E24" i="7"/>
  <c r="E50" i="4"/>
  <c r="E49" i="4"/>
  <c r="E54" i="4"/>
  <c r="E53" i="4"/>
  <c r="E52" i="4"/>
  <c r="M53" i="4"/>
  <c r="K54" i="4"/>
  <c r="K53" i="4"/>
  <c r="K52" i="4"/>
  <c r="I54" i="4"/>
  <c r="I53" i="4"/>
  <c r="I52" i="4"/>
  <c r="T28" i="8"/>
  <c r="N28" i="8"/>
  <c r="L28" i="8"/>
  <c r="G28" i="8"/>
  <c r="F28" i="8"/>
  <c r="D28" i="8"/>
  <c r="C28" i="8"/>
  <c r="T27" i="8"/>
  <c r="N27" i="8"/>
  <c r="L27" i="8"/>
  <c r="F27" i="8"/>
  <c r="D27" i="8"/>
  <c r="T26" i="8"/>
  <c r="N26" i="8"/>
  <c r="L26" i="8"/>
  <c r="F26" i="8"/>
  <c r="D26" i="8"/>
  <c r="V24" i="8"/>
  <c r="F24" i="8"/>
  <c r="D24" i="8"/>
  <c r="V23" i="8"/>
  <c r="R23" i="8"/>
  <c r="R24" i="8" s="1"/>
  <c r="L23" i="8"/>
  <c r="J23" i="8"/>
  <c r="J24" i="8" s="1"/>
  <c r="F23" i="8"/>
  <c r="D23" i="8"/>
  <c r="E22" i="8"/>
  <c r="E23" i="8" s="1"/>
  <c r="E24" i="8" s="1"/>
  <c r="G24" i="8" s="1"/>
  <c r="M13" i="8"/>
  <c r="L13" i="8"/>
  <c r="L12" i="8"/>
  <c r="K12" i="8"/>
  <c r="M12" i="8" s="1"/>
  <c r="G12" i="8"/>
  <c r="L11" i="8"/>
  <c r="K11" i="8"/>
  <c r="M11" i="8" s="1"/>
  <c r="G11" i="8"/>
  <c r="L10" i="8"/>
  <c r="K10" i="8"/>
  <c r="M10" i="8" s="1"/>
  <c r="G10" i="8"/>
  <c r="L9" i="8"/>
  <c r="M9" i="8" s="1"/>
  <c r="K9" i="8"/>
  <c r="G9" i="8"/>
  <c r="L8" i="8"/>
  <c r="K8" i="8"/>
  <c r="G8" i="8"/>
  <c r="L7" i="8"/>
  <c r="K7" i="8"/>
  <c r="G7" i="8"/>
  <c r="L6" i="8"/>
  <c r="K6" i="8"/>
  <c r="G6" i="8"/>
  <c r="L5" i="8"/>
  <c r="M5" i="8" s="1"/>
  <c r="K5" i="8"/>
  <c r="G5" i="8"/>
  <c r="L4" i="8"/>
  <c r="M4" i="8" s="1"/>
  <c r="K4" i="8"/>
  <c r="G4" i="8"/>
  <c r="T26" i="7"/>
  <c r="N26" i="7"/>
  <c r="L26" i="7"/>
  <c r="G26" i="7"/>
  <c r="F26" i="7"/>
  <c r="D26" i="7"/>
  <c r="C26" i="7"/>
  <c r="T25" i="7"/>
  <c r="N25" i="7"/>
  <c r="L25" i="7"/>
  <c r="F25" i="7"/>
  <c r="D25" i="7"/>
  <c r="T24" i="7"/>
  <c r="N24" i="7"/>
  <c r="L24" i="7"/>
  <c r="F24" i="7"/>
  <c r="D24" i="7"/>
  <c r="D22" i="7"/>
  <c r="V21" i="7"/>
  <c r="V22" i="7" s="1"/>
  <c r="R21" i="7"/>
  <c r="R22" i="7" s="1"/>
  <c r="L21" i="7"/>
  <c r="J21" i="7"/>
  <c r="J22" i="7" s="1"/>
  <c r="F21" i="7"/>
  <c r="F22" i="7" s="1"/>
  <c r="D21" i="7"/>
  <c r="E20" i="7"/>
  <c r="E21" i="7" s="1"/>
  <c r="E22" i="7" s="1"/>
  <c r="L9" i="7"/>
  <c r="M9" i="7" s="1"/>
  <c r="L8" i="7"/>
  <c r="K8" i="7"/>
  <c r="M8" i="7" s="1"/>
  <c r="G8" i="7"/>
  <c r="L7" i="7"/>
  <c r="K7" i="7"/>
  <c r="M7" i="7" s="1"/>
  <c r="G7" i="7"/>
  <c r="L6" i="7"/>
  <c r="K6" i="7"/>
  <c r="M6" i="7" s="1"/>
  <c r="G6" i="7"/>
  <c r="K24" i="7" s="1"/>
  <c r="L5" i="7"/>
  <c r="K5" i="7"/>
  <c r="M5" i="7" s="1"/>
  <c r="G5" i="7"/>
  <c r="M25" i="7" s="1"/>
  <c r="L4" i="7"/>
  <c r="M4" i="7"/>
  <c r="G4" i="7"/>
  <c r="O10" i="3"/>
  <c r="I24" i="7" l="1"/>
  <c r="O24" i="7" s="1"/>
  <c r="G22" i="7"/>
  <c r="I25" i="7"/>
  <c r="O25" i="7" s="1"/>
  <c r="K26" i="7"/>
  <c r="K25" i="7"/>
  <c r="I26" i="7"/>
  <c r="O26" i="7" s="1"/>
  <c r="M27" i="8"/>
  <c r="M8" i="8"/>
  <c r="M7" i="8"/>
  <c r="Q22" i="8" s="1"/>
  <c r="M6" i="8"/>
  <c r="I28" i="8"/>
  <c r="K27" i="8"/>
  <c r="K26" i="8"/>
  <c r="I27" i="8"/>
  <c r="K28" i="8"/>
  <c r="O28" i="8" s="1"/>
  <c r="I26" i="8"/>
  <c r="S28" i="8"/>
  <c r="S26" i="8"/>
  <c r="S22" i="8"/>
  <c r="C22" i="8"/>
  <c r="I22" i="8"/>
  <c r="S25" i="7"/>
  <c r="S24" i="7"/>
  <c r="S26" i="7"/>
  <c r="U20" i="7"/>
  <c r="Q20" i="7"/>
  <c r="S20" i="7"/>
  <c r="I20" i="7"/>
  <c r="C20" i="7"/>
  <c r="AS38" i="2"/>
  <c r="AS37" i="2"/>
  <c r="AS36" i="2"/>
  <c r="AS35" i="2"/>
  <c r="AS34" i="2"/>
  <c r="AS33" i="2"/>
  <c r="AS32" i="2"/>
  <c r="AS28" i="2"/>
  <c r="AS27" i="2"/>
  <c r="AS26" i="2"/>
  <c r="AS25" i="2"/>
  <c r="AS24" i="2"/>
  <c r="AS23" i="2"/>
  <c r="AS22" i="2"/>
  <c r="AS21" i="2"/>
  <c r="AS18" i="2"/>
  <c r="AS17" i="2"/>
  <c r="AS16" i="2"/>
  <c r="AS15" i="2"/>
  <c r="AS14" i="2"/>
  <c r="AS13" i="2"/>
  <c r="AS12" i="2"/>
  <c r="AS11" i="2"/>
  <c r="O12" i="3"/>
  <c r="S27" i="8" l="1"/>
  <c r="O27" i="8"/>
  <c r="U22" i="8"/>
  <c r="U26" i="8" s="1"/>
  <c r="O26" i="8"/>
  <c r="I23" i="8"/>
  <c r="K22" i="8"/>
  <c r="O22" i="8" s="1"/>
  <c r="G22" i="8"/>
  <c r="C26" i="8"/>
  <c r="G26" i="8" s="1"/>
  <c r="C23" i="8"/>
  <c r="S23" i="8"/>
  <c r="S24" i="8"/>
  <c r="U28" i="8"/>
  <c r="Q23" i="8"/>
  <c r="Q27" i="8"/>
  <c r="Q28" i="8"/>
  <c r="Q26" i="8"/>
  <c r="C24" i="7"/>
  <c r="G24" i="7" s="1"/>
  <c r="G20" i="7"/>
  <c r="C21" i="7"/>
  <c r="Q25" i="7"/>
  <c r="W20" i="7"/>
  <c r="Q26" i="7"/>
  <c r="Q24" i="7"/>
  <c r="Q21" i="7"/>
  <c r="K20" i="7"/>
  <c r="O20" i="7" s="1"/>
  <c r="I21" i="7"/>
  <c r="U26" i="7"/>
  <c r="U21" i="7"/>
  <c r="U22" i="7" s="1"/>
  <c r="U25" i="7"/>
  <c r="U24" i="7"/>
  <c r="S21" i="7"/>
  <c r="S22" i="7"/>
  <c r="AB62" i="5"/>
  <c r="AA62" i="5"/>
  <c r="Z62" i="5"/>
  <c r="Y62" i="5"/>
  <c r="X62" i="5"/>
  <c r="AB60" i="5"/>
  <c r="AA60" i="5"/>
  <c r="Z60" i="5"/>
  <c r="Y60" i="5"/>
  <c r="X60" i="5"/>
  <c r="X58" i="5"/>
  <c r="Y58" i="5"/>
  <c r="Z58" i="5"/>
  <c r="AB58" i="5"/>
  <c r="AA58" i="5"/>
  <c r="V57" i="5"/>
  <c r="N28" i="6"/>
  <c r="L28" i="6"/>
  <c r="F28" i="6"/>
  <c r="D28" i="6"/>
  <c r="G28" i="6" s="1"/>
  <c r="C28" i="6"/>
  <c r="N27" i="6"/>
  <c r="L27" i="6"/>
  <c r="O27" i="6" s="1"/>
  <c r="F27" i="6"/>
  <c r="D27" i="6"/>
  <c r="N26" i="6"/>
  <c r="L26" i="6"/>
  <c r="F26" i="6"/>
  <c r="D26" i="6"/>
  <c r="J24" i="6"/>
  <c r="F24" i="6"/>
  <c r="D24" i="6"/>
  <c r="V23" i="6"/>
  <c r="V24" i="6" s="1"/>
  <c r="R23" i="6"/>
  <c r="R24" i="6" s="1"/>
  <c r="L23" i="6"/>
  <c r="J23" i="6"/>
  <c r="I23" i="6"/>
  <c r="K23" i="6" s="1"/>
  <c r="M23" i="6" s="1"/>
  <c r="F23" i="6"/>
  <c r="D23" i="6"/>
  <c r="K22" i="6"/>
  <c r="I22" i="6"/>
  <c r="O22" i="6" s="1"/>
  <c r="E22" i="6"/>
  <c r="E23" i="6" s="1"/>
  <c r="E24" i="6" s="1"/>
  <c r="G24" i="6" s="1"/>
  <c r="C22" i="6"/>
  <c r="G22" i="6" s="1"/>
  <c r="M13" i="6"/>
  <c r="L13" i="6"/>
  <c r="L12" i="6"/>
  <c r="K12" i="6"/>
  <c r="M12" i="6" s="1"/>
  <c r="G12" i="6"/>
  <c r="L11" i="6"/>
  <c r="K11" i="6"/>
  <c r="M11" i="6" s="1"/>
  <c r="G11" i="6"/>
  <c r="L10" i="6"/>
  <c r="K10" i="6"/>
  <c r="M10" i="6" s="1"/>
  <c r="G10" i="6"/>
  <c r="E10" i="6"/>
  <c r="M9" i="6"/>
  <c r="L9" i="6"/>
  <c r="K9" i="6"/>
  <c r="G9" i="6"/>
  <c r="M8" i="6"/>
  <c r="L8" i="6"/>
  <c r="K8" i="6"/>
  <c r="G8" i="6"/>
  <c r="M7" i="6"/>
  <c r="L7" i="6"/>
  <c r="K7" i="6"/>
  <c r="G7" i="6"/>
  <c r="M6" i="6"/>
  <c r="L6" i="6"/>
  <c r="K6" i="6"/>
  <c r="G6" i="6"/>
  <c r="M5" i="6"/>
  <c r="L5" i="6"/>
  <c r="K5" i="6"/>
  <c r="G5" i="6"/>
  <c r="M4" i="6"/>
  <c r="S27" i="6" s="1"/>
  <c r="L4" i="6"/>
  <c r="K4" i="6"/>
  <c r="G4" i="6"/>
  <c r="C42" i="6" s="1"/>
  <c r="E42" i="6" s="1"/>
  <c r="U27" i="8" l="1"/>
  <c r="W27" i="8" s="1"/>
  <c r="W22" i="8"/>
  <c r="Z22" i="8" s="1"/>
  <c r="U23" i="8"/>
  <c r="U24" i="8" s="1"/>
  <c r="W28" i="8"/>
  <c r="Z28" i="8" s="1"/>
  <c r="W25" i="7"/>
  <c r="C27" i="8"/>
  <c r="G27" i="8" s="1"/>
  <c r="G23" i="8"/>
  <c r="K23" i="8"/>
  <c r="M23" i="8" s="1"/>
  <c r="I24" i="8"/>
  <c r="W26" i="8"/>
  <c r="Z26" i="8" s="1"/>
  <c r="Q24" i="8"/>
  <c r="I22" i="7"/>
  <c r="K21" i="7"/>
  <c r="M21" i="7" s="1"/>
  <c r="W24" i="7"/>
  <c r="Z24" i="7" s="1"/>
  <c r="G21" i="7"/>
  <c r="C25" i="7"/>
  <c r="G25" i="7" s="1"/>
  <c r="Q22" i="7"/>
  <c r="W22" i="7" s="1"/>
  <c r="W21" i="7"/>
  <c r="W26" i="7"/>
  <c r="Z26" i="7" s="1"/>
  <c r="Z20" i="7"/>
  <c r="O26" i="6"/>
  <c r="O28" i="6"/>
  <c r="S28" i="6"/>
  <c r="S26" i="6"/>
  <c r="S22" i="6"/>
  <c r="C23" i="6"/>
  <c r="G42" i="6"/>
  <c r="I42" i="6" s="1"/>
  <c r="L42" i="6" s="1"/>
  <c r="O23" i="6"/>
  <c r="I24" i="6"/>
  <c r="U22" i="6"/>
  <c r="C26" i="6"/>
  <c r="G26" i="6" s="1"/>
  <c r="Q22" i="6"/>
  <c r="O10" i="2"/>
  <c r="W23" i="8" l="1"/>
  <c r="W24" i="8"/>
  <c r="Z27" i="8"/>
  <c r="O23" i="8"/>
  <c r="Z25" i="7"/>
  <c r="K24" i="8"/>
  <c r="O24" i="8" s="1"/>
  <c r="Z24" i="8" s="1"/>
  <c r="AB28" i="8" s="1"/>
  <c r="AB26" i="8"/>
  <c r="AB24" i="7"/>
  <c r="O21" i="7"/>
  <c r="Z21" i="7" s="1"/>
  <c r="K22" i="7"/>
  <c r="O22" i="7" s="1"/>
  <c r="Z22" i="7" s="1"/>
  <c r="AB26" i="7" s="1"/>
  <c r="U28" i="6"/>
  <c r="U26" i="6"/>
  <c r="U23" i="6"/>
  <c r="U24" i="6" s="1"/>
  <c r="U27" i="6"/>
  <c r="C27" i="6"/>
  <c r="G27" i="6" s="1"/>
  <c r="G23" i="6"/>
  <c r="O24" i="6"/>
  <c r="K24" i="6"/>
  <c r="S23" i="6"/>
  <c r="S24" i="6"/>
  <c r="Q23" i="6"/>
  <c r="Q27" i="6"/>
  <c r="W27" i="6" s="1"/>
  <c r="W22" i="6"/>
  <c r="Z22" i="6" s="1"/>
  <c r="Q28" i="6"/>
  <c r="W28" i="6" s="1"/>
  <c r="Z28" i="6" s="1"/>
  <c r="Q26" i="6"/>
  <c r="W26" i="6" s="1"/>
  <c r="Z26" i="6" s="1"/>
  <c r="E79" i="5"/>
  <c r="E78" i="5"/>
  <c r="E77" i="5"/>
  <c r="D79" i="5"/>
  <c r="D78" i="5"/>
  <c r="D77" i="5"/>
  <c r="K59" i="5"/>
  <c r="P59" i="5"/>
  <c r="O59" i="5"/>
  <c r="N59" i="5"/>
  <c r="M59" i="5"/>
  <c r="L59" i="5"/>
  <c r="J59" i="5"/>
  <c r="I59" i="5"/>
  <c r="J12" i="3"/>
  <c r="J10" i="3"/>
  <c r="K14" i="5"/>
  <c r="L14" i="5"/>
  <c r="M14" i="5"/>
  <c r="N14" i="5"/>
  <c r="O14" i="5"/>
  <c r="P14" i="5"/>
  <c r="J14" i="5"/>
  <c r="Z23" i="8" l="1"/>
  <c r="AB27" i="8" s="1"/>
  <c r="AB25" i="7"/>
  <c r="Q24" i="6"/>
  <c r="W24" i="6" s="1"/>
  <c r="W23" i="6"/>
  <c r="AB26" i="6"/>
  <c r="Z27" i="6"/>
  <c r="Z24" i="6"/>
  <c r="AB28" i="6" s="1"/>
  <c r="Z23" i="6"/>
  <c r="F79" i="5"/>
  <c r="F78" i="5"/>
  <c r="F77" i="5"/>
  <c r="O29" i="2"/>
  <c r="O30" i="2"/>
  <c r="O18" i="2"/>
  <c r="O19" i="2"/>
  <c r="O8" i="2"/>
  <c r="O9" i="2"/>
  <c r="I48" i="4"/>
  <c r="E48" i="4"/>
  <c r="G50" i="4" s="1"/>
  <c r="C48" i="4"/>
  <c r="L21" i="4"/>
  <c r="M21" i="4"/>
  <c r="M14" i="4"/>
  <c r="L20" i="4"/>
  <c r="L19" i="4"/>
  <c r="L18" i="4"/>
  <c r="L17" i="4"/>
  <c r="L16" i="4"/>
  <c r="M16" i="4" s="1"/>
  <c r="L15" i="4"/>
  <c r="M15" i="4" s="1"/>
  <c r="L14" i="4"/>
  <c r="K13" i="4"/>
  <c r="K14" i="4"/>
  <c r="K15" i="4"/>
  <c r="K16" i="4"/>
  <c r="K17" i="4"/>
  <c r="K18" i="4"/>
  <c r="M18" i="4" s="1"/>
  <c r="K19" i="4"/>
  <c r="K20" i="4"/>
  <c r="G13" i="4"/>
  <c r="G14" i="4"/>
  <c r="G15" i="4"/>
  <c r="G16" i="4"/>
  <c r="G17" i="4"/>
  <c r="G18" i="4"/>
  <c r="G19" i="4"/>
  <c r="G20" i="4"/>
  <c r="K4" i="4"/>
  <c r="T54" i="4"/>
  <c r="N54" i="4"/>
  <c r="L54" i="4"/>
  <c r="O54" i="4" s="1"/>
  <c r="F54" i="4"/>
  <c r="D54" i="4"/>
  <c r="C54" i="4"/>
  <c r="G54" i="4" s="1"/>
  <c r="T53" i="4"/>
  <c r="N53" i="4"/>
  <c r="O53" i="4" s="1"/>
  <c r="L53" i="4"/>
  <c r="F53" i="4"/>
  <c r="D53" i="4"/>
  <c r="T52" i="4"/>
  <c r="N52" i="4"/>
  <c r="L52" i="4"/>
  <c r="O52" i="4" s="1"/>
  <c r="F52" i="4"/>
  <c r="D52" i="4"/>
  <c r="F50" i="4"/>
  <c r="D50" i="4"/>
  <c r="V49" i="4"/>
  <c r="V50" i="4" s="1"/>
  <c r="R49" i="4"/>
  <c r="R50" i="4" s="1"/>
  <c r="L49" i="4"/>
  <c r="J49" i="4"/>
  <c r="J50" i="4" s="1"/>
  <c r="F49" i="4"/>
  <c r="D49" i="4"/>
  <c r="L13" i="4"/>
  <c r="L12" i="4"/>
  <c r="K12" i="4"/>
  <c r="G12" i="4"/>
  <c r="L11" i="4"/>
  <c r="K11" i="4"/>
  <c r="G11" i="4"/>
  <c r="L10" i="4"/>
  <c r="K10" i="4"/>
  <c r="G10" i="4"/>
  <c r="L9" i="4"/>
  <c r="K9" i="4"/>
  <c r="G9" i="4"/>
  <c r="L8" i="4"/>
  <c r="K8" i="4"/>
  <c r="G8" i="4"/>
  <c r="L7" i="4"/>
  <c r="K7" i="4"/>
  <c r="G7" i="4"/>
  <c r="L6" i="4"/>
  <c r="K6" i="4"/>
  <c r="G6" i="4"/>
  <c r="L5" i="4"/>
  <c r="K5" i="4"/>
  <c r="G5" i="4"/>
  <c r="L4" i="4"/>
  <c r="G4" i="4"/>
  <c r="AB27" i="6" l="1"/>
  <c r="M17" i="4"/>
  <c r="M7" i="4"/>
  <c r="M19" i="4"/>
  <c r="M11" i="4"/>
  <c r="M12" i="4"/>
  <c r="M20" i="4"/>
  <c r="M9" i="4"/>
  <c r="M10" i="4"/>
  <c r="M5" i="4"/>
  <c r="M4" i="4"/>
  <c r="K48" i="4"/>
  <c r="M6" i="4"/>
  <c r="M8" i="4"/>
  <c r="M13" i="4"/>
  <c r="E42" i="1"/>
  <c r="C42" i="1"/>
  <c r="D24" i="1"/>
  <c r="N26" i="1"/>
  <c r="N28" i="1"/>
  <c r="T28" i="1"/>
  <c r="T27" i="1"/>
  <c r="T26" i="1"/>
  <c r="U48" i="4" l="1"/>
  <c r="Q48" i="4"/>
  <c r="S48" i="4"/>
  <c r="O48" i="4"/>
  <c r="I49" i="4"/>
  <c r="I50" i="4" s="1"/>
  <c r="S52" i="4"/>
  <c r="S53" i="4"/>
  <c r="G48" i="4"/>
  <c r="C52" i="4"/>
  <c r="G52" i="4" s="1"/>
  <c r="C49" i="4"/>
  <c r="S54" i="4"/>
  <c r="J8" i="3"/>
  <c r="O8" i="3"/>
  <c r="O15" i="3"/>
  <c r="K49" i="4" l="1"/>
  <c r="M49" i="4" s="1"/>
  <c r="Q49" i="4"/>
  <c r="Q52" i="4"/>
  <c r="Q53" i="4"/>
  <c r="W48" i="4"/>
  <c r="Z48" i="4" s="1"/>
  <c r="Q54" i="4"/>
  <c r="S50" i="4"/>
  <c r="S49" i="4"/>
  <c r="U54" i="4"/>
  <c r="U52" i="4"/>
  <c r="U53" i="4"/>
  <c r="U49" i="4"/>
  <c r="U50" i="4" s="1"/>
  <c r="K50" i="4"/>
  <c r="O50" i="4" s="1"/>
  <c r="C53" i="4"/>
  <c r="G53" i="4" s="1"/>
  <c r="G49" i="4"/>
  <c r="O11" i="3"/>
  <c r="O9" i="3"/>
  <c r="J11" i="3"/>
  <c r="J9" i="3"/>
  <c r="J15" i="3"/>
  <c r="O49" i="4" l="1"/>
  <c r="W52" i="4"/>
  <c r="Z52" i="4" s="1"/>
  <c r="AB52" i="4" s="1"/>
  <c r="W53" i="4"/>
  <c r="Z53" i="4" s="1"/>
  <c r="W54" i="4"/>
  <c r="Z54" i="4" s="1"/>
  <c r="W49" i="4"/>
  <c r="Q50" i="4"/>
  <c r="W50" i="4" s="1"/>
  <c r="Z50" i="4" s="1"/>
  <c r="O32" i="2"/>
  <c r="O33" i="2"/>
  <c r="O34" i="2"/>
  <c r="O35" i="2"/>
  <c r="O31" i="2"/>
  <c r="Z49" i="4" l="1"/>
  <c r="AB53" i="4" s="1"/>
  <c r="AB54" i="4"/>
  <c r="O14" i="2"/>
  <c r="O20" i="2" l="1"/>
  <c r="O12" i="2"/>
  <c r="O13" i="2"/>
  <c r="O15" i="2"/>
  <c r="O21" i="2"/>
  <c r="O22" i="2"/>
  <c r="O23" i="2"/>
  <c r="O24" i="2"/>
  <c r="O25" i="2"/>
  <c r="O11" i="2"/>
  <c r="N27" i="1" l="1"/>
  <c r="L28" i="1"/>
  <c r="L27" i="1"/>
  <c r="L26" i="1"/>
  <c r="F28" i="1"/>
  <c r="F27" i="1"/>
  <c r="F26" i="1"/>
  <c r="D28" i="1"/>
  <c r="D27" i="1"/>
  <c r="D26" i="1"/>
  <c r="L13" i="1"/>
  <c r="L12" i="1"/>
  <c r="L10" i="1"/>
  <c r="L11" i="1"/>
  <c r="L9" i="1"/>
  <c r="L8" i="1"/>
  <c r="L7" i="1"/>
  <c r="L6" i="1"/>
  <c r="L5" i="1"/>
  <c r="L4" i="1"/>
  <c r="O27" i="1" l="1"/>
  <c r="O28" i="1"/>
  <c r="O26" i="1"/>
  <c r="C28" i="1"/>
  <c r="G28" i="1" s="1"/>
  <c r="V23" i="1"/>
  <c r="V24" i="1" s="1"/>
  <c r="R23" i="1"/>
  <c r="R24" i="1" s="1"/>
  <c r="L23" i="1"/>
  <c r="J23" i="1"/>
  <c r="J24" i="1" s="1"/>
  <c r="F23" i="1"/>
  <c r="F24" i="1" s="1"/>
  <c r="D23" i="1"/>
  <c r="E10" i="1"/>
  <c r="G10" i="1" s="1"/>
  <c r="E22" i="1"/>
  <c r="E23" i="1" s="1"/>
  <c r="E24" i="1" s="1"/>
  <c r="M5" i="1"/>
  <c r="M13" i="1"/>
  <c r="G5" i="1"/>
  <c r="G6" i="1"/>
  <c r="G7" i="1"/>
  <c r="G8" i="1"/>
  <c r="G9" i="1"/>
  <c r="G11" i="1"/>
  <c r="G12" i="1"/>
  <c r="K5" i="1"/>
  <c r="K6" i="1"/>
  <c r="M6" i="1" s="1"/>
  <c r="K7" i="1"/>
  <c r="M7" i="1" s="1"/>
  <c r="K8" i="1"/>
  <c r="M8" i="1" s="1"/>
  <c r="K9" i="1"/>
  <c r="M9" i="1" s="1"/>
  <c r="K11" i="1"/>
  <c r="M11" i="1" s="1"/>
  <c r="K12" i="1"/>
  <c r="M12" i="1" s="1"/>
  <c r="K4" i="1"/>
  <c r="M4" i="1" s="1"/>
  <c r="G4" i="1"/>
  <c r="I22" i="1" l="1"/>
  <c r="K10" i="1"/>
  <c r="M10" i="1" s="1"/>
  <c r="I23" i="1"/>
  <c r="K22" i="1"/>
  <c r="O22" i="1" s="1"/>
  <c r="G24" i="1"/>
  <c r="C22" i="1"/>
  <c r="G42" i="1" l="1"/>
  <c r="I42" i="1" s="1"/>
  <c r="L42" i="1" s="1"/>
  <c r="S22" i="1"/>
  <c r="U22" i="1"/>
  <c r="S27" i="1"/>
  <c r="S28" i="1"/>
  <c r="S26" i="1"/>
  <c r="Q22" i="1"/>
  <c r="C26" i="1"/>
  <c r="G26" i="1" s="1"/>
  <c r="G22" i="1"/>
  <c r="C23" i="1"/>
  <c r="K23" i="1"/>
  <c r="M23" i="1" s="1"/>
  <c r="O23" i="1" s="1"/>
  <c r="I24" i="1"/>
  <c r="K24" i="1" s="1"/>
  <c r="O24" i="1" s="1"/>
  <c r="U23" i="1" l="1"/>
  <c r="U24" i="1" s="1"/>
  <c r="S24" i="1"/>
  <c r="S23" i="1"/>
  <c r="W22" i="1"/>
  <c r="Z22" i="1" s="1"/>
  <c r="U26" i="1"/>
  <c r="U27" i="1"/>
  <c r="U28" i="1"/>
  <c r="Q27" i="1"/>
  <c r="Q28" i="1"/>
  <c r="Q23" i="1"/>
  <c r="Q26" i="1"/>
  <c r="G23" i="1"/>
  <c r="C27" i="1"/>
  <c r="G27" i="1" s="1"/>
  <c r="W23" i="1" l="1"/>
  <c r="Z23" i="1" s="1"/>
  <c r="W27" i="1"/>
  <c r="Z27" i="1" s="1"/>
  <c r="W26" i="1"/>
  <c r="Z26" i="1" s="1"/>
  <c r="AB26" i="1" s="1"/>
  <c r="W28" i="1"/>
  <c r="Z28" i="1" s="1"/>
  <c r="Q24" i="1"/>
  <c r="W24" i="1" l="1"/>
  <c r="Z24" i="1" s="1"/>
  <c r="AB28" i="1" s="1"/>
  <c r="AB27" i="1"/>
</calcChain>
</file>

<file path=xl/sharedStrings.xml><?xml version="1.0" encoding="utf-8"?>
<sst xmlns="http://schemas.openxmlformats.org/spreadsheetml/2006/main" count="634" uniqueCount="128">
  <si>
    <t>k</t>
  </si>
  <si>
    <t>m</t>
  </si>
  <si>
    <t>n</t>
  </si>
  <si>
    <t>w</t>
  </si>
  <si>
    <t>x</t>
  </si>
  <si>
    <t>y</t>
  </si>
  <si>
    <t>a</t>
  </si>
  <si>
    <t>conv1</t>
  </si>
  <si>
    <t>conv2</t>
  </si>
  <si>
    <t>conv3</t>
  </si>
  <si>
    <t>conv4</t>
  </si>
  <si>
    <t>conv5</t>
  </si>
  <si>
    <t>conv6</t>
  </si>
  <si>
    <t>fc1</t>
  </si>
  <si>
    <t>fc2</t>
  </si>
  <si>
    <t>fc3</t>
  </si>
  <si>
    <t>b</t>
  </si>
  <si>
    <t>output</t>
  </si>
  <si>
    <t>Model Memory</t>
  </si>
  <si>
    <t>bias</t>
  </si>
  <si>
    <t>weight</t>
  </si>
  <si>
    <t>Optimiser Memory</t>
  </si>
  <si>
    <t>weight gradient</t>
  </si>
  <si>
    <t>momentum 1</t>
  </si>
  <si>
    <t>momentum2</t>
  </si>
  <si>
    <t>Activation Memory</t>
  </si>
  <si>
    <t>#</t>
  </si>
  <si>
    <t>precision</t>
  </si>
  <si>
    <t>activation</t>
  </si>
  <si>
    <t>Optimiser</t>
  </si>
  <si>
    <t>Method</t>
  </si>
  <si>
    <t>BNN</t>
  </si>
  <si>
    <t>Total (MB)</t>
  </si>
  <si>
    <t>SGD+momentum</t>
  </si>
  <si>
    <t>Overall Total (MB)</t>
  </si>
  <si>
    <t>ADAM</t>
  </si>
  <si>
    <t>Bop</t>
  </si>
  <si>
    <t>Ours</t>
  </si>
  <si>
    <t>Savings</t>
  </si>
  <si>
    <t>1x</t>
  </si>
  <si>
    <t>b=100</t>
  </si>
  <si>
    <t>b=200</t>
  </si>
  <si>
    <t>b=400</t>
  </si>
  <si>
    <t>FP16 weights/momentums</t>
  </si>
  <si>
    <t>batch size</t>
  </si>
  <si>
    <t>momentum precision</t>
  </si>
  <si>
    <t>acc.</t>
  </si>
  <si>
    <t>mem. util.</t>
  </si>
  <si>
    <t>baseline</t>
  </si>
  <si>
    <t>ours</t>
  </si>
  <si>
    <t>Adam</t>
  </si>
  <si>
    <t>savings</t>
  </si>
  <si>
    <t>b=50</t>
  </si>
  <si>
    <t>b=500</t>
  </si>
  <si>
    <t>b=1000</t>
  </si>
  <si>
    <t>1. binary dw</t>
  </si>
  <si>
    <t>2. po2 dx</t>
  </si>
  <si>
    <t>3. bn</t>
  </si>
  <si>
    <t>4. fp16 w+momentums</t>
  </si>
  <si>
    <t>SGD+Momentum</t>
  </si>
  <si>
    <t>init_lr</t>
  </si>
  <si>
    <t>init_lr=1.0</t>
  </si>
  <si>
    <t>init_lr=0.1</t>
  </si>
  <si>
    <t>model</t>
  </si>
  <si>
    <t>dataset</t>
  </si>
  <si>
    <t>optimiser=adam</t>
  </si>
  <si>
    <t>MLP</t>
  </si>
  <si>
    <t>CNV</t>
  </si>
  <si>
    <t>BinaryNet</t>
  </si>
  <si>
    <t>MNIST</t>
  </si>
  <si>
    <t>CIFAR-10</t>
  </si>
  <si>
    <t>SVHN</t>
  </si>
  <si>
    <t>CNN</t>
  </si>
  <si>
    <t>CNN + opt</t>
  </si>
  <si>
    <t>delta</t>
  </si>
  <si>
    <t>BNN + opt</t>
  </si>
  <si>
    <t>activation gradient 1</t>
  </si>
  <si>
    <t>activation gradient 2</t>
  </si>
  <si>
    <t>Inference</t>
  </si>
  <si>
    <t>dwconv2</t>
  </si>
  <si>
    <t>pwconv2</t>
  </si>
  <si>
    <t>dwconv3</t>
  </si>
  <si>
    <t>pwconv3</t>
  </si>
  <si>
    <t>dwconv4</t>
  </si>
  <si>
    <t>pwconv4</t>
  </si>
  <si>
    <t>dwconv5</t>
  </si>
  <si>
    <t>pwconv5</t>
  </si>
  <si>
    <t>dwconv6</t>
  </si>
  <si>
    <t>pwconv6</t>
  </si>
  <si>
    <t>dwconv7</t>
  </si>
  <si>
    <t>pwconv7</t>
  </si>
  <si>
    <t>dwconv8</t>
  </si>
  <si>
    <t>pwconv8</t>
  </si>
  <si>
    <t>b=10</t>
  </si>
  <si>
    <t>b=25</t>
  </si>
  <si>
    <t>FP32 bnn vanilla</t>
  </si>
  <si>
    <t>memory footprint</t>
  </si>
  <si>
    <t>Baseline</t>
  </si>
  <si>
    <t>Batch size</t>
  </si>
  <si>
    <t>On SRAM</t>
  </si>
  <si>
    <t>On DRAM</t>
  </si>
  <si>
    <t>total_cost:  855195516018</t>
  </si>
  <si>
    <t>total_rw_cost:  284953084170</t>
  </si>
  <si>
    <t>total_op_cost:  570242431848</t>
  </si>
  <si>
    <t>total_cost:  195815825941</t>
  </si>
  <si>
    <t>total_rw_cost:  164845272198</t>
  </si>
  <si>
    <t>total_op_cost:  30970553742</t>
  </si>
  <si>
    <t>Memory cost (mJ)</t>
  </si>
  <si>
    <t>Compute cost (mJ)</t>
  </si>
  <si>
    <t>Total cost (mJ)</t>
  </si>
  <si>
    <t>SGD</t>
  </si>
  <si>
    <t>bop</t>
  </si>
  <si>
    <t>batch_size</t>
  </si>
  <si>
    <t>baseline_adam_acc</t>
  </si>
  <si>
    <t>baseline_adam_mem</t>
  </si>
  <si>
    <t>baseline_sgd_acc</t>
  </si>
  <si>
    <t>baseline_sgd_mem</t>
  </si>
  <si>
    <t>baseline_bop_acc</t>
  </si>
  <si>
    <t>baseline_bop_mem</t>
  </si>
  <si>
    <t>ours_sgd_acc</t>
  </si>
  <si>
    <t>ours_sgd_mem</t>
  </si>
  <si>
    <t>ours_adam_acc</t>
  </si>
  <si>
    <t>ours_adam_mem</t>
  </si>
  <si>
    <t>ours_bop_acc</t>
  </si>
  <si>
    <t>ours_bop_mem</t>
  </si>
  <si>
    <t>id</t>
  </si>
  <si>
    <t>fc4</t>
  </si>
  <si>
    <t>fc5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</si>
</sst>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 i="0" baseline="0">
                <a:solidFill>
                  <a:schemeClr val="tx1"/>
                </a:solidFill>
              </a:rPr>
              <a:t>Memory footprint of BinaryNet training with CIFAR-10 using Adam optimiser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mem_footprint_plot!$F$11:$F$15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mem_footprint_plot!$H$11:$H$15</c:f>
              <c:numCache>
                <c:formatCode>General</c:formatCode>
                <c:ptCount val="5"/>
                <c:pt idx="0">
                  <c:v>425.30561065673828</c:v>
                </c:pt>
                <c:pt idx="1">
                  <c:v>636.63755035400391</c:v>
                </c:pt>
                <c:pt idx="2">
                  <c:v>1059.3014297485352</c:v>
                </c:pt>
                <c:pt idx="3">
                  <c:v>1270.6333694458008</c:v>
                </c:pt>
                <c:pt idx="4">
                  <c:v>2327.2930679321289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2-4815-B3B7-047211637182}"/>
            </c:ext>
          </c:extLst>
        </c:ser>
        <c:ser>
          <c:idx val="1"/>
          <c:order val="1"/>
          <c:tx>
            <c:v>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mem_footprint_plot!$F$11:$F$15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mem_footprint_plot!$M$11:$M$15</c:f>
              <c:numCache>
                <c:formatCode>General</c:formatCode>
                <c:ptCount val="5"/>
                <c:pt idx="0">
                  <c:v>118.20514011383057</c:v>
                </c:pt>
                <c:pt idx="1">
                  <c:v>154.49676322937012</c:v>
                </c:pt>
                <c:pt idx="2">
                  <c:v>227.08000946044922</c:v>
                </c:pt>
                <c:pt idx="3">
                  <c:v>263.37163257598877</c:v>
                </c:pt>
                <c:pt idx="4">
                  <c:v>444.82974815368652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2-4815-B3B7-047211637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784719"/>
        <c:axId val="1817175087"/>
      </c:barChart>
      <c:catAx>
        <c:axId val="19037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75087"/>
        <c:crosses val="autoZero"/>
        <c:auto val="1"/>
        <c:lblAlgn val="ctr"/>
        <c:lblOffset val="100"/>
        <c:noMultiLvlLbl val="0"/>
      </c:catAx>
      <c:valAx>
        <c:axId val="18171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Mem. Footprint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 i="0" baseline="0">
                <a:solidFill>
                  <a:schemeClr val="tx1"/>
                </a:solidFill>
              </a:rPr>
              <a:t>Memory footprint of BinaryNet using Bop optimiser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Bop 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mem_footprint_plot!$F$20:$F$25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mem_footprint_plot!$H$20:$H$25</c:f>
              <c:numCache>
                <c:formatCode>General</c:formatCode>
                <c:ptCount val="6"/>
                <c:pt idx="0">
                  <c:v>212.66014862060547</c:v>
                </c:pt>
                <c:pt idx="1">
                  <c:v>318.32611846923828</c:v>
                </c:pt>
                <c:pt idx="2">
                  <c:v>529.65805816650391</c:v>
                </c:pt>
                <c:pt idx="3">
                  <c:v>952.32193756103516</c:v>
                </c:pt>
                <c:pt idx="4">
                  <c:v>1163.6538772583008</c:v>
                </c:pt>
                <c:pt idx="5">
                  <c:v>2220.3135757446289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9-4A92-ABA4-4F26F1D96838}"/>
            </c:ext>
          </c:extLst>
        </c:ser>
        <c:ser>
          <c:idx val="1"/>
          <c:order val="1"/>
          <c:tx>
            <c:v>Bop 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mem_footprint_plot!$F$20:$F$25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mem_footprint_plot!$M$20:$M$25</c:f>
              <c:numCache>
                <c:formatCode>General</c:formatCode>
                <c:ptCount val="6"/>
                <c:pt idx="0">
                  <c:v>46.569582462310791</c:v>
                </c:pt>
                <c:pt idx="1">
                  <c:v>64.715394020080566</c:v>
                </c:pt>
                <c:pt idx="2">
                  <c:v>101.00701713562012</c:v>
                </c:pt>
                <c:pt idx="3">
                  <c:v>173.59026336669922</c:v>
                </c:pt>
                <c:pt idx="4">
                  <c:v>209.88188648223877</c:v>
                </c:pt>
                <c:pt idx="5">
                  <c:v>391.34000205993652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9-4A92-ABA4-4F26F1D96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784719"/>
        <c:axId val="1817175087"/>
      </c:barChart>
      <c:catAx>
        <c:axId val="19037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75087"/>
        <c:crosses val="autoZero"/>
        <c:auto val="1"/>
        <c:lblAlgn val="ctr"/>
        <c:lblOffset val="100"/>
        <c:noMultiLvlLbl val="0"/>
      </c:catAx>
      <c:valAx>
        <c:axId val="18171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Mem. Footprint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 i="0" baseline="0">
                <a:solidFill>
                  <a:schemeClr val="tx1"/>
                </a:solidFill>
              </a:rPr>
              <a:t>Energy Consumption of BinaryNet classifying CIFAR-10 using Adam optimiser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energy_plot!$I$12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energy_plot!$L$11:$P$11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energy_plot!$L$12:$P$12</c:f>
              <c:numCache>
                <c:formatCode>General</c:formatCode>
                <c:ptCount val="5"/>
                <c:pt idx="0">
                  <c:v>570</c:v>
                </c:pt>
                <c:pt idx="1">
                  <c:v>1140</c:v>
                </c:pt>
                <c:pt idx="2">
                  <c:v>2281</c:v>
                </c:pt>
                <c:pt idx="3">
                  <c:v>2851</c:v>
                </c:pt>
                <c:pt idx="4">
                  <c:v>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8-4006-B946-BA9047983365}"/>
            </c:ext>
          </c:extLst>
        </c:ser>
        <c:ser>
          <c:idx val="1"/>
          <c:order val="1"/>
          <c:tx>
            <c:strRef>
              <c:f>energy_plot!$I$13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energy_plot!$L$11:$P$11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energy_plot!$L$13:$P$13</c:f>
              <c:numCache>
                <c:formatCode>General</c:formatCode>
                <c:ptCount val="5"/>
                <c:pt idx="0">
                  <c:v>31.5</c:v>
                </c:pt>
                <c:pt idx="1">
                  <c:v>62.8</c:v>
                </c:pt>
                <c:pt idx="2">
                  <c:v>126</c:v>
                </c:pt>
                <c:pt idx="3">
                  <c:v>157</c:v>
                </c:pt>
                <c:pt idx="4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8-4006-B946-BA9047983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784719"/>
        <c:axId val="1817175087"/>
      </c:barChart>
      <c:catAx>
        <c:axId val="19037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75087"/>
        <c:crosses val="autoZero"/>
        <c:auto val="1"/>
        <c:lblAlgn val="ctr"/>
        <c:lblOffset val="100"/>
        <c:noMultiLvlLbl val="0"/>
      </c:catAx>
      <c:valAx>
        <c:axId val="18171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Energy consumption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 i="0" baseline="0">
                <a:solidFill>
                  <a:schemeClr val="tx1"/>
                </a:solidFill>
              </a:rPr>
              <a:t>Energy Consumption Estimation of BinaryNet training with CIFAR-10 using Adam optimiser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energy_plot!$H$57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energy_plot!$L$56:$P$56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energy_plot!$L$57:$P$57</c:f>
              <c:numCache>
                <c:formatCode>General</c:formatCode>
                <c:ptCount val="5"/>
                <c:pt idx="0">
                  <c:v>855</c:v>
                </c:pt>
                <c:pt idx="1">
                  <c:v>1671</c:v>
                </c:pt>
                <c:pt idx="2">
                  <c:v>3303</c:v>
                </c:pt>
                <c:pt idx="3">
                  <c:v>4120</c:v>
                </c:pt>
                <c:pt idx="4">
                  <c:v>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0-4585-86ED-F708CEA2A6E9}"/>
            </c:ext>
          </c:extLst>
        </c:ser>
        <c:ser>
          <c:idx val="1"/>
          <c:order val="1"/>
          <c:tx>
            <c:strRef>
              <c:f>energy_plot!$H$58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energy_plot!$L$56:$P$56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energy_plot!$L$58:$P$58</c:f>
              <c:numCache>
                <c:formatCode>General</c:formatCode>
                <c:ptCount val="5"/>
                <c:pt idx="0">
                  <c:v>196</c:v>
                </c:pt>
                <c:pt idx="1">
                  <c:v>377</c:v>
                </c:pt>
                <c:pt idx="2">
                  <c:v>738</c:v>
                </c:pt>
                <c:pt idx="3">
                  <c:v>919</c:v>
                </c:pt>
                <c:pt idx="4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0-4585-86ED-F708CEA2A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784719"/>
        <c:axId val="1817175087"/>
      </c:barChart>
      <c:catAx>
        <c:axId val="19037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75087"/>
        <c:crosses val="autoZero"/>
        <c:auto val="1"/>
        <c:lblAlgn val="ctr"/>
        <c:lblOffset val="100"/>
        <c:noMultiLvlLbl val="0"/>
      </c:catAx>
      <c:valAx>
        <c:axId val="18171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</a:rPr>
                  <a:t>Energy consumption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0</xdr:row>
      <xdr:rowOff>47625</xdr:rowOff>
    </xdr:from>
    <xdr:to>
      <xdr:col>29</xdr:col>
      <xdr:colOff>257175</xdr:colOff>
      <xdr:row>30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355BF6-A655-4920-A53E-D0ABA2F77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431800</xdr:colOff>
      <xdr:row>31</xdr:row>
      <xdr:rowOff>142875</xdr:rowOff>
    </xdr:from>
    <xdr:to>
      <xdr:col>29</xdr:col>
      <xdr:colOff>184150</xdr:colOff>
      <xdr:row>62</xdr:row>
      <xdr:rowOff>52387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2C4BEC16-30D7-459B-901C-FD7D0E38A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0.15067</cdr:x>
      <cdr:y>0.68867</cdr:y>
    </cdr:from>
    <cdr:to>
      <cdr:x>0.24267</cdr:x>
      <cdr:y>0.74041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64BEC3-48D1-42D7-8B79-BE0E9A4B1B27}"/>
            </a:ext>
          </a:extLst>
        </cdr:cNvPr>
        <cdr:cNvSpPr txBox="1"/>
      </cdr:nvSpPr>
      <cdr:spPr>
        <a:xfrm xmlns:a="http://schemas.openxmlformats.org/drawingml/2006/main">
          <a:off x="1076324" y="3676650"/>
          <a:ext cx="657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88.74%</a:t>
          </a:r>
        </a:p>
      </cdr:txBody>
    </cdr:sp>
  </cdr:relSizeAnchor>
  <cdr:relSizeAnchor xmlns:cdr="http://schemas.openxmlformats.org/drawingml/2006/chartDrawing">
    <cdr:from>
      <cdr:x>0.19778</cdr:x>
      <cdr:y>0.77134</cdr:y>
    </cdr:from>
    <cdr:to>
      <cdr:x>0.292</cdr:x>
      <cdr:y>0.82307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1412875" y="4117975"/>
          <a:ext cx="6731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88.78%</a:t>
          </a:r>
        </a:p>
      </cdr:txBody>
    </cdr:sp>
  </cdr:relSizeAnchor>
  <cdr:relSizeAnchor xmlns:cdr="http://schemas.openxmlformats.org/drawingml/2006/chartDrawing">
    <cdr:from>
      <cdr:x>0.57597</cdr:x>
      <cdr:y>0.44609</cdr:y>
    </cdr:from>
    <cdr:to>
      <cdr:x>0.67553</cdr:x>
      <cdr:y>0.49783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4619346" y="2594018"/>
          <a:ext cx="798476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89.03%</a:t>
          </a:r>
        </a:p>
      </cdr:txBody>
    </cdr:sp>
  </cdr:relSizeAnchor>
  <cdr:relSizeAnchor xmlns:cdr="http://schemas.openxmlformats.org/drawingml/2006/chartDrawing">
    <cdr:from>
      <cdr:x>0.71897</cdr:x>
      <cdr:y>0.16145</cdr:y>
    </cdr:from>
    <cdr:to>
      <cdr:x>0.81186</cdr:x>
      <cdr:y>0.21319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5766194" y="938856"/>
          <a:ext cx="744983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88.89%</a:t>
          </a:r>
        </a:p>
      </cdr:txBody>
    </cdr:sp>
  </cdr:relSizeAnchor>
  <cdr:relSizeAnchor xmlns:cdr="http://schemas.openxmlformats.org/drawingml/2006/chartDrawing">
    <cdr:from>
      <cdr:x>0.33811</cdr:x>
      <cdr:y>0.76941</cdr:y>
    </cdr:from>
    <cdr:to>
      <cdr:x>0.42967</cdr:x>
      <cdr:y>0.82115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2711678" y="4474117"/>
          <a:ext cx="734316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89.05%</a:t>
          </a:r>
        </a:p>
      </cdr:txBody>
    </cdr:sp>
  </cdr:relSizeAnchor>
  <cdr:relSizeAnchor xmlns:cdr="http://schemas.openxmlformats.org/drawingml/2006/chartDrawing">
    <cdr:from>
      <cdr:x>0.48438</cdr:x>
      <cdr:y>0.74218</cdr:y>
    </cdr:from>
    <cdr:to>
      <cdr:x>0.5746</cdr:x>
      <cdr:y>0.79392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3884771" y="4315785"/>
          <a:ext cx="723569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89.29%</a:t>
          </a:r>
        </a:p>
      </cdr:txBody>
    </cdr:sp>
  </cdr:relSizeAnchor>
  <cdr:relSizeAnchor xmlns:cdr="http://schemas.openxmlformats.org/drawingml/2006/chartDrawing">
    <cdr:from>
      <cdr:x>0.62354</cdr:x>
      <cdr:y>0.72863</cdr:y>
    </cdr:from>
    <cdr:to>
      <cdr:x>0.71109</cdr:x>
      <cdr:y>0.78037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5000817" y="4236992"/>
          <a:ext cx="702156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89.13%</a:t>
          </a:r>
        </a:p>
      </cdr:txBody>
    </cdr:sp>
  </cdr:relSizeAnchor>
  <cdr:relSizeAnchor xmlns:cdr="http://schemas.openxmlformats.org/drawingml/2006/chartDrawing">
    <cdr:from>
      <cdr:x>0.76685</cdr:x>
      <cdr:y>0.6816</cdr:y>
    </cdr:from>
    <cdr:to>
      <cdr:x>0.85708</cdr:x>
      <cdr:y>0.73334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6150156" y="3963535"/>
          <a:ext cx="723650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89.00%</a:t>
          </a:r>
        </a:p>
      </cdr:txBody>
    </cdr:sp>
  </cdr:relSizeAnchor>
  <cdr:relSizeAnchor xmlns:cdr="http://schemas.openxmlformats.org/drawingml/2006/chartDrawing">
    <cdr:from>
      <cdr:x>0.17498</cdr:x>
      <cdr:y>0.61807</cdr:y>
    </cdr:from>
    <cdr:to>
      <cdr:x>0.25772</cdr:x>
      <cdr:y>0.66981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CE79C03B-8FCB-4B4A-A7BC-97173E2C6B84}"/>
            </a:ext>
          </a:extLst>
        </cdr:cNvPr>
        <cdr:cNvSpPr txBox="1"/>
      </cdr:nvSpPr>
      <cdr:spPr>
        <a:xfrm xmlns:a="http://schemas.openxmlformats.org/drawingml/2006/main">
          <a:off x="1403343" y="3594096"/>
          <a:ext cx="663581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 i="0" baseline="0"/>
            <a:t>3.60x</a:t>
          </a:r>
        </a:p>
      </cdr:txBody>
    </cdr:sp>
  </cdr:relSizeAnchor>
  <cdr:relSizeAnchor xmlns:cdr="http://schemas.openxmlformats.org/drawingml/2006/chartDrawing">
    <cdr:from>
      <cdr:x>0.31632</cdr:x>
      <cdr:y>0.56566</cdr:y>
    </cdr:from>
    <cdr:to>
      <cdr:x>0.39667</cdr:x>
      <cdr:y>0.6174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18B1AC0E-BD72-425E-9E1E-6D117AAE6548}"/>
            </a:ext>
          </a:extLst>
        </cdr:cNvPr>
        <cdr:cNvSpPr txBox="1"/>
      </cdr:nvSpPr>
      <cdr:spPr>
        <a:xfrm xmlns:a="http://schemas.openxmlformats.org/drawingml/2006/main">
          <a:off x="2536878" y="3289308"/>
          <a:ext cx="644472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 i="0" baseline="0"/>
            <a:t>4.12x</a:t>
          </a:r>
        </a:p>
      </cdr:txBody>
    </cdr:sp>
  </cdr:relSizeAnchor>
  <cdr:relSizeAnchor xmlns:cdr="http://schemas.openxmlformats.org/drawingml/2006/chartDrawing">
    <cdr:from>
      <cdr:x>0.45407</cdr:x>
      <cdr:y>0.43626</cdr:y>
    </cdr:from>
    <cdr:to>
      <cdr:x>0.538</cdr:x>
      <cdr:y>0.488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FCFBD69E-5F89-42C1-8805-CDC1EA37DE00}"/>
            </a:ext>
          </a:extLst>
        </cdr:cNvPr>
        <cdr:cNvSpPr txBox="1"/>
      </cdr:nvSpPr>
      <cdr:spPr>
        <a:xfrm xmlns:a="http://schemas.openxmlformats.org/drawingml/2006/main">
          <a:off x="3641655" y="2536833"/>
          <a:ext cx="673170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 i="0" baseline="0"/>
            <a:t>4.66x</a:t>
          </a:r>
        </a:p>
      </cdr:txBody>
    </cdr:sp>
  </cdr:relSizeAnchor>
  <cdr:relSizeAnchor xmlns:cdr="http://schemas.openxmlformats.org/drawingml/2006/chartDrawing">
    <cdr:from>
      <cdr:x>0.60372</cdr:x>
      <cdr:y>0.38056</cdr:y>
    </cdr:from>
    <cdr:to>
      <cdr:x>0.68884</cdr:x>
      <cdr:y>0.4323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77A5DE19-0301-4A9E-83DE-753774747EC0}"/>
            </a:ext>
          </a:extLst>
        </cdr:cNvPr>
        <cdr:cNvSpPr txBox="1"/>
      </cdr:nvSpPr>
      <cdr:spPr>
        <a:xfrm xmlns:a="http://schemas.openxmlformats.org/drawingml/2006/main">
          <a:off x="4841898" y="2212972"/>
          <a:ext cx="682602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 i="0" baseline="0"/>
            <a:t>4.82x</a:t>
          </a:r>
        </a:p>
      </cdr:txBody>
    </cdr:sp>
  </cdr:relSizeAnchor>
  <cdr:relSizeAnchor xmlns:cdr="http://schemas.openxmlformats.org/drawingml/2006/chartDrawing">
    <cdr:from>
      <cdr:x>0.75217</cdr:x>
      <cdr:y>0.09227</cdr:y>
    </cdr:from>
    <cdr:to>
      <cdr:x>0.83848</cdr:x>
      <cdr:y>0.14401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8783E39B-E7EB-4694-ACDB-4E4977BDCFA3}"/>
            </a:ext>
          </a:extLst>
        </cdr:cNvPr>
        <cdr:cNvSpPr txBox="1"/>
      </cdr:nvSpPr>
      <cdr:spPr>
        <a:xfrm xmlns:a="http://schemas.openxmlformats.org/drawingml/2006/main">
          <a:off x="6032478" y="536551"/>
          <a:ext cx="692171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 i="0" baseline="0"/>
            <a:t>5.23x</a:t>
          </a:r>
        </a:p>
      </cdr:txBody>
    </cdr:sp>
  </cdr:relSizeAnchor>
  <cdr:relSizeAnchor xmlns:cdr="http://schemas.openxmlformats.org/drawingml/2006/chartDrawing">
    <cdr:from>
      <cdr:x>0.43508</cdr:x>
      <cdr:y>0.50996</cdr:y>
    </cdr:from>
    <cdr:to>
      <cdr:x>0.53464</cdr:x>
      <cdr:y>0.5617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BFDE4990-C76E-44F6-9742-2CC543C0ED7C}"/>
            </a:ext>
          </a:extLst>
        </cdr:cNvPr>
        <cdr:cNvSpPr txBox="1"/>
      </cdr:nvSpPr>
      <cdr:spPr>
        <a:xfrm xmlns:a="http://schemas.openxmlformats.org/drawingml/2006/main">
          <a:off x="3489382" y="2965447"/>
          <a:ext cx="798476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88.81%</a:t>
          </a:r>
        </a:p>
      </cdr:txBody>
    </cdr:sp>
  </cdr:relSizeAnchor>
  <cdr:relSizeAnchor xmlns:cdr="http://schemas.openxmlformats.org/drawingml/2006/chartDrawing">
    <cdr:from>
      <cdr:x>0.29257</cdr:x>
      <cdr:y>0.63281</cdr:y>
    </cdr:from>
    <cdr:to>
      <cdr:x>0.39212</cdr:x>
      <cdr:y>0.68455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EAA9EC8-C22B-4C3D-B63E-737AF937BA0A}"/>
            </a:ext>
          </a:extLst>
        </cdr:cNvPr>
        <cdr:cNvSpPr txBox="1"/>
      </cdr:nvSpPr>
      <cdr:spPr>
        <a:xfrm xmlns:a="http://schemas.openxmlformats.org/drawingml/2006/main">
          <a:off x="2346388" y="3679786"/>
          <a:ext cx="798396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89.09%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0.14236</cdr:x>
      <cdr:y>0.72143</cdr:y>
    </cdr:from>
    <cdr:to>
      <cdr:x>0.23436</cdr:x>
      <cdr:y>0.77317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64BEC3-48D1-42D7-8B79-BE0E9A4B1B27}"/>
            </a:ext>
          </a:extLst>
        </cdr:cNvPr>
        <cdr:cNvSpPr txBox="1"/>
      </cdr:nvSpPr>
      <cdr:spPr>
        <a:xfrm xmlns:a="http://schemas.openxmlformats.org/drawingml/2006/main">
          <a:off x="1141706" y="4195124"/>
          <a:ext cx="737845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91.38%</a:t>
          </a:r>
        </a:p>
      </cdr:txBody>
    </cdr:sp>
  </cdr:relSizeAnchor>
  <cdr:relSizeAnchor xmlns:cdr="http://schemas.openxmlformats.org/drawingml/2006/chartDrawing">
    <cdr:from>
      <cdr:x>0.18234</cdr:x>
      <cdr:y>0.78936</cdr:y>
    </cdr:from>
    <cdr:to>
      <cdr:x>0.27656</cdr:x>
      <cdr:y>0.84109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1462380" y="4590126"/>
          <a:ext cx="755650" cy="300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86.15%</a:t>
          </a:r>
        </a:p>
      </cdr:txBody>
    </cdr:sp>
  </cdr:relSizeAnchor>
  <cdr:relSizeAnchor xmlns:cdr="http://schemas.openxmlformats.org/drawingml/2006/chartDrawing">
    <cdr:from>
      <cdr:x>0.24818</cdr:x>
      <cdr:y>0.69834</cdr:y>
    </cdr:from>
    <cdr:to>
      <cdr:x>0.34774</cdr:x>
      <cdr:y>0.75008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1990409" y="4060868"/>
          <a:ext cx="798476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87.45%</a:t>
          </a:r>
        </a:p>
      </cdr:txBody>
    </cdr:sp>
  </cdr:relSizeAnchor>
  <cdr:relSizeAnchor xmlns:cdr="http://schemas.openxmlformats.org/drawingml/2006/chartDrawing">
    <cdr:from>
      <cdr:x>0.36268</cdr:x>
      <cdr:y>0.6332</cdr:y>
    </cdr:from>
    <cdr:to>
      <cdr:x>0.45557</cdr:x>
      <cdr:y>0.68494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2908728" y="3682045"/>
          <a:ext cx="744982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87.34%</a:t>
          </a:r>
        </a:p>
      </cdr:txBody>
    </cdr:sp>
  </cdr:relSizeAnchor>
  <cdr:relSizeAnchor xmlns:cdr="http://schemas.openxmlformats.org/drawingml/2006/chartDrawing">
    <cdr:from>
      <cdr:x>0.28942</cdr:x>
      <cdr:y>0.78743</cdr:y>
    </cdr:from>
    <cdr:to>
      <cdr:x>0.38098</cdr:x>
      <cdr:y>0.83917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2321153" y="4578892"/>
          <a:ext cx="734316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87.78%</a:t>
          </a:r>
        </a:p>
      </cdr:txBody>
    </cdr:sp>
  </cdr:relSizeAnchor>
  <cdr:relSizeAnchor xmlns:cdr="http://schemas.openxmlformats.org/drawingml/2006/chartDrawing">
    <cdr:from>
      <cdr:x>0.40481</cdr:x>
      <cdr:y>0.78477</cdr:y>
    </cdr:from>
    <cdr:to>
      <cdr:x>0.49503</cdr:x>
      <cdr:y>0.83651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3246634" y="4563424"/>
          <a:ext cx="723569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88.18%</a:t>
          </a:r>
        </a:p>
      </cdr:txBody>
    </cdr:sp>
  </cdr:relSizeAnchor>
  <cdr:relSizeAnchor xmlns:cdr="http://schemas.openxmlformats.org/drawingml/2006/chartDrawing">
    <cdr:from>
      <cdr:x>0.16904</cdr:x>
      <cdr:y>0.68195</cdr:y>
    </cdr:from>
    <cdr:to>
      <cdr:x>0.2399</cdr:x>
      <cdr:y>0.73369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CE79C03B-8FCB-4B4A-A7BC-97173E2C6B84}"/>
            </a:ext>
          </a:extLst>
        </cdr:cNvPr>
        <cdr:cNvSpPr txBox="1"/>
      </cdr:nvSpPr>
      <cdr:spPr>
        <a:xfrm xmlns:a="http://schemas.openxmlformats.org/drawingml/2006/main">
          <a:off x="1355719" y="3965571"/>
          <a:ext cx="568300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5.50x</a:t>
          </a:r>
        </a:p>
      </cdr:txBody>
    </cdr:sp>
  </cdr:relSizeAnchor>
  <cdr:relSizeAnchor xmlns:cdr="http://schemas.openxmlformats.org/drawingml/2006/chartDrawing">
    <cdr:from>
      <cdr:x>0.26762</cdr:x>
      <cdr:y>0.64592</cdr:y>
    </cdr:from>
    <cdr:to>
      <cdr:x>0.33848</cdr:x>
      <cdr:y>0.69766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18B1AC0E-BD72-425E-9E1E-6D117AAE6548}"/>
            </a:ext>
          </a:extLst>
        </cdr:cNvPr>
        <cdr:cNvSpPr txBox="1"/>
      </cdr:nvSpPr>
      <cdr:spPr>
        <a:xfrm xmlns:a="http://schemas.openxmlformats.org/drawingml/2006/main">
          <a:off x="2146330" y="3756010"/>
          <a:ext cx="568301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6.68x</a:t>
          </a:r>
        </a:p>
      </cdr:txBody>
    </cdr:sp>
  </cdr:relSizeAnchor>
  <cdr:relSizeAnchor xmlns:cdr="http://schemas.openxmlformats.org/drawingml/2006/chartDrawing">
    <cdr:from>
      <cdr:x>0.38281</cdr:x>
      <cdr:y>0.57221</cdr:y>
    </cdr:from>
    <cdr:to>
      <cdr:x>0.45368</cdr:x>
      <cdr:y>0.62395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FCFBD69E-5F89-42C1-8805-CDC1EA37DE00}"/>
            </a:ext>
          </a:extLst>
        </cdr:cNvPr>
        <cdr:cNvSpPr txBox="1"/>
      </cdr:nvSpPr>
      <cdr:spPr>
        <a:xfrm xmlns:a="http://schemas.openxmlformats.org/drawingml/2006/main">
          <a:off x="3070188" y="3327385"/>
          <a:ext cx="568381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8.16x</a:t>
          </a:r>
        </a:p>
      </cdr:txBody>
    </cdr:sp>
  </cdr:relSizeAnchor>
  <cdr:relSizeAnchor xmlns:cdr="http://schemas.openxmlformats.org/drawingml/2006/chartDrawing">
    <cdr:from>
      <cdr:x>0.60966</cdr:x>
      <cdr:y>0.40349</cdr:y>
    </cdr:from>
    <cdr:to>
      <cdr:x>0.68052</cdr:x>
      <cdr:y>0.45523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77A5DE19-0301-4A9E-83DE-753774747EC0}"/>
            </a:ext>
          </a:extLst>
        </cdr:cNvPr>
        <cdr:cNvSpPr txBox="1"/>
      </cdr:nvSpPr>
      <cdr:spPr>
        <a:xfrm xmlns:a="http://schemas.openxmlformats.org/drawingml/2006/main">
          <a:off x="4889490" y="2346322"/>
          <a:ext cx="568301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10.1x</a:t>
          </a:r>
        </a:p>
      </cdr:txBody>
    </cdr:sp>
  </cdr:relSizeAnchor>
  <cdr:relSizeAnchor xmlns:cdr="http://schemas.openxmlformats.org/drawingml/2006/chartDrawing">
    <cdr:from>
      <cdr:x>0.72011</cdr:x>
      <cdr:y>0.07425</cdr:y>
    </cdr:from>
    <cdr:to>
      <cdr:x>0.79097</cdr:x>
      <cdr:y>0.12599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8783E39B-E7EB-4694-ACDB-4E4977BDCFA3}"/>
            </a:ext>
          </a:extLst>
        </cdr:cNvPr>
        <cdr:cNvSpPr txBox="1"/>
      </cdr:nvSpPr>
      <cdr:spPr>
        <a:xfrm xmlns:a="http://schemas.openxmlformats.org/drawingml/2006/main">
          <a:off x="5775328" y="431776"/>
          <a:ext cx="568301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11.2x</a:t>
          </a:r>
        </a:p>
      </cdr:txBody>
    </cdr:sp>
  </cdr:relSizeAnchor>
  <cdr:relSizeAnchor xmlns:cdr="http://schemas.openxmlformats.org/drawingml/2006/chartDrawing">
    <cdr:from>
      <cdr:x>0.71298</cdr:x>
      <cdr:y>0.11029</cdr:y>
    </cdr:from>
    <cdr:to>
      <cdr:x>0.81254</cdr:x>
      <cdr:y>0.16203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BFDE4990-C76E-44F6-9742-2CC543C0ED7C}"/>
            </a:ext>
          </a:extLst>
        </cdr:cNvPr>
        <cdr:cNvSpPr txBox="1"/>
      </cdr:nvSpPr>
      <cdr:spPr>
        <a:xfrm xmlns:a="http://schemas.openxmlformats.org/drawingml/2006/main">
          <a:off x="5718166" y="641347"/>
          <a:ext cx="798476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84.37%</a:t>
          </a:r>
        </a:p>
      </cdr:txBody>
    </cdr:sp>
  </cdr:relSizeAnchor>
  <cdr:relSizeAnchor xmlns:cdr="http://schemas.openxmlformats.org/drawingml/2006/chartDrawing">
    <cdr:from>
      <cdr:x>0.60372</cdr:x>
      <cdr:y>0.43953</cdr:y>
    </cdr:from>
    <cdr:to>
      <cdr:x>0.70327</cdr:x>
      <cdr:y>0.49127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EAA9EC8-C22B-4C3D-B63E-737AF937BA0A}"/>
            </a:ext>
          </a:extLst>
        </cdr:cNvPr>
        <cdr:cNvSpPr txBox="1"/>
      </cdr:nvSpPr>
      <cdr:spPr>
        <a:xfrm xmlns:a="http://schemas.openxmlformats.org/drawingml/2006/main">
          <a:off x="4841896" y="2555859"/>
          <a:ext cx="798396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85.83%</a:t>
          </a:r>
        </a:p>
      </cdr:txBody>
    </cdr:sp>
  </cdr:relSizeAnchor>
  <cdr:relSizeAnchor xmlns:cdr="http://schemas.openxmlformats.org/drawingml/2006/chartDrawing">
    <cdr:from>
      <cdr:x>0.47427</cdr:x>
      <cdr:y>0.50177</cdr:y>
    </cdr:from>
    <cdr:to>
      <cdr:x>0.56716</cdr:x>
      <cdr:y>0.55351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7DF836B2-E930-487B-91D2-86DA89E303F9}"/>
            </a:ext>
          </a:extLst>
        </cdr:cNvPr>
        <cdr:cNvSpPr txBox="1"/>
      </cdr:nvSpPr>
      <cdr:spPr>
        <a:xfrm xmlns:a="http://schemas.openxmlformats.org/drawingml/2006/main">
          <a:off x="3803650" y="2917825"/>
          <a:ext cx="744982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86.16%</a:t>
          </a:r>
        </a:p>
      </cdr:txBody>
    </cdr:sp>
  </cdr:relSizeAnchor>
  <cdr:relSizeAnchor xmlns:cdr="http://schemas.openxmlformats.org/drawingml/2006/chartDrawing">
    <cdr:from>
      <cdr:x>0.51821</cdr:x>
      <cdr:y>0.76713</cdr:y>
    </cdr:from>
    <cdr:to>
      <cdr:x>0.61777</cdr:x>
      <cdr:y>0.81887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E1A1FCDD-5922-4D00-91A2-42CB99C42C0B}"/>
            </a:ext>
          </a:extLst>
        </cdr:cNvPr>
        <cdr:cNvSpPr txBox="1"/>
      </cdr:nvSpPr>
      <cdr:spPr>
        <a:xfrm xmlns:a="http://schemas.openxmlformats.org/drawingml/2006/main">
          <a:off x="4156075" y="4460875"/>
          <a:ext cx="798476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86%</a:t>
          </a:r>
        </a:p>
      </cdr:txBody>
    </cdr:sp>
  </cdr:relSizeAnchor>
  <cdr:relSizeAnchor xmlns:cdr="http://schemas.openxmlformats.org/drawingml/2006/chartDrawing">
    <cdr:from>
      <cdr:x>0.63104</cdr:x>
      <cdr:y>0.76222</cdr:y>
    </cdr:from>
    <cdr:to>
      <cdr:x>0.7306</cdr:x>
      <cdr:y>0.81396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E1A1FCDD-5922-4D00-91A2-42CB99C42C0B}"/>
            </a:ext>
          </a:extLst>
        </cdr:cNvPr>
        <cdr:cNvSpPr txBox="1"/>
      </cdr:nvSpPr>
      <cdr:spPr>
        <a:xfrm xmlns:a="http://schemas.openxmlformats.org/drawingml/2006/main">
          <a:off x="5060950" y="4432300"/>
          <a:ext cx="798476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86.65%</a:t>
          </a:r>
        </a:p>
      </cdr:txBody>
    </cdr:sp>
  </cdr:relSizeAnchor>
  <cdr:relSizeAnchor xmlns:cdr="http://schemas.openxmlformats.org/drawingml/2006/chartDrawing">
    <cdr:from>
      <cdr:x>0.74268</cdr:x>
      <cdr:y>0.73109</cdr:y>
    </cdr:from>
    <cdr:to>
      <cdr:x>0.84224</cdr:x>
      <cdr:y>0.78283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E1A1FCDD-5922-4D00-91A2-42CB99C42C0B}"/>
            </a:ext>
          </a:extLst>
        </cdr:cNvPr>
        <cdr:cNvSpPr txBox="1"/>
      </cdr:nvSpPr>
      <cdr:spPr>
        <a:xfrm xmlns:a="http://schemas.openxmlformats.org/drawingml/2006/main">
          <a:off x="5956300" y="4251325"/>
          <a:ext cx="798476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86.59%</a:t>
          </a:r>
        </a:p>
      </cdr:txBody>
    </cdr:sp>
  </cdr:relSizeAnchor>
  <cdr:relSizeAnchor xmlns:cdr="http://schemas.openxmlformats.org/drawingml/2006/chartDrawing">
    <cdr:from>
      <cdr:x>0.49565</cdr:x>
      <cdr:y>0.45755</cdr:y>
    </cdr:from>
    <cdr:to>
      <cdr:x>0.56652</cdr:x>
      <cdr:y>0.50929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E06D355A-26EC-458E-93F0-6F7B0E843E95}"/>
            </a:ext>
          </a:extLst>
        </cdr:cNvPr>
        <cdr:cNvSpPr txBox="1"/>
      </cdr:nvSpPr>
      <cdr:spPr>
        <a:xfrm xmlns:a="http://schemas.openxmlformats.org/drawingml/2006/main">
          <a:off x="3975100" y="2660650"/>
          <a:ext cx="568381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9.67x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20</xdr:row>
      <xdr:rowOff>0</xdr:rowOff>
    </xdr:from>
    <xdr:to>
      <xdr:col>24</xdr:col>
      <xdr:colOff>95250</xdr:colOff>
      <xdr:row>50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D876C-23AD-4714-B8B7-A764A3BA1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64</xdr:row>
      <xdr:rowOff>104775</xdr:rowOff>
    </xdr:from>
    <xdr:to>
      <xdr:col>23</xdr:col>
      <xdr:colOff>171450</xdr:colOff>
      <xdr:row>95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A7AA1-59AA-45A9-A734-21967B3C5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0.15423</cdr:x>
      <cdr:y>0.72634</cdr:y>
    </cdr:from>
    <cdr:to>
      <cdr:x>0.24623</cdr:x>
      <cdr:y>0.77808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64BEC3-48D1-42D7-8B79-BE0E9A4B1B27}"/>
            </a:ext>
          </a:extLst>
        </cdr:cNvPr>
        <cdr:cNvSpPr txBox="1"/>
      </cdr:nvSpPr>
      <cdr:spPr>
        <a:xfrm xmlns:a="http://schemas.openxmlformats.org/drawingml/2006/main">
          <a:off x="1236956" y="4223699"/>
          <a:ext cx="737845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88.74%</a:t>
          </a:r>
        </a:p>
      </cdr:txBody>
    </cdr:sp>
  </cdr:relSizeAnchor>
  <cdr:relSizeAnchor xmlns:cdr="http://schemas.openxmlformats.org/drawingml/2006/chartDrawing">
    <cdr:from>
      <cdr:x>0.19659</cdr:x>
      <cdr:y>0.79427</cdr:y>
    </cdr:from>
    <cdr:to>
      <cdr:x>0.29081</cdr:x>
      <cdr:y>0.846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1576680" y="4618701"/>
          <a:ext cx="755650" cy="300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88.78%</a:t>
          </a:r>
        </a:p>
      </cdr:txBody>
    </cdr:sp>
  </cdr:relSizeAnchor>
  <cdr:relSizeAnchor xmlns:cdr="http://schemas.openxmlformats.org/drawingml/2006/chartDrawing">
    <cdr:from>
      <cdr:x>0.57953</cdr:x>
      <cdr:y>0.45919</cdr:y>
    </cdr:from>
    <cdr:to>
      <cdr:x>0.67909</cdr:x>
      <cdr:y>0.51093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4647883" y="2670219"/>
          <a:ext cx="798476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89.03%</a:t>
          </a:r>
        </a:p>
      </cdr:txBody>
    </cdr:sp>
  </cdr:relSizeAnchor>
  <cdr:relSizeAnchor xmlns:cdr="http://schemas.openxmlformats.org/drawingml/2006/chartDrawing">
    <cdr:from>
      <cdr:x>0.72372</cdr:x>
      <cdr:y>0.13688</cdr:y>
    </cdr:from>
    <cdr:to>
      <cdr:x>0.81661</cdr:x>
      <cdr:y>0.18862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5804275" y="795959"/>
          <a:ext cx="744983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88.89%</a:t>
          </a:r>
        </a:p>
      </cdr:txBody>
    </cdr:sp>
  </cdr:relSizeAnchor>
  <cdr:relSizeAnchor xmlns:cdr="http://schemas.openxmlformats.org/drawingml/2006/chartDrawing">
    <cdr:from>
      <cdr:x>0.33573</cdr:x>
      <cdr:y>0.78907</cdr:y>
    </cdr:from>
    <cdr:to>
      <cdr:x>0.42729</cdr:x>
      <cdr:y>0.84081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2692609" y="4588428"/>
          <a:ext cx="734316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89.05%</a:t>
          </a:r>
        </a:p>
      </cdr:txBody>
    </cdr:sp>
  </cdr:relSizeAnchor>
  <cdr:relSizeAnchor xmlns:cdr="http://schemas.openxmlformats.org/drawingml/2006/chartDrawing">
    <cdr:from>
      <cdr:x>0.48082</cdr:x>
      <cdr:y>0.78641</cdr:y>
    </cdr:from>
    <cdr:to>
      <cdr:x>0.57104</cdr:x>
      <cdr:y>0.83815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3856177" y="4572961"/>
          <a:ext cx="723569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89.29%</a:t>
          </a:r>
        </a:p>
      </cdr:txBody>
    </cdr:sp>
  </cdr:relSizeAnchor>
  <cdr:relSizeAnchor xmlns:cdr="http://schemas.openxmlformats.org/drawingml/2006/chartDrawing">
    <cdr:from>
      <cdr:x>0.62592</cdr:x>
      <cdr:y>0.77613</cdr:y>
    </cdr:from>
    <cdr:to>
      <cdr:x>0.71347</cdr:x>
      <cdr:y>0.82787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5019872" y="4513217"/>
          <a:ext cx="702155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89.13%</a:t>
          </a:r>
        </a:p>
      </cdr:txBody>
    </cdr:sp>
  </cdr:relSizeAnchor>
  <cdr:relSizeAnchor xmlns:cdr="http://schemas.openxmlformats.org/drawingml/2006/chartDrawing">
    <cdr:from>
      <cdr:x>0.76923</cdr:x>
      <cdr:y>0.7635</cdr:y>
    </cdr:from>
    <cdr:to>
      <cdr:x>0.85946</cdr:x>
      <cdr:y>0.81524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6169225" y="4439762"/>
          <a:ext cx="723649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89.00%</a:t>
          </a:r>
        </a:p>
      </cdr:txBody>
    </cdr:sp>
  </cdr:relSizeAnchor>
  <cdr:relSizeAnchor xmlns:cdr="http://schemas.openxmlformats.org/drawingml/2006/chartDrawing">
    <cdr:from>
      <cdr:x>0.17379</cdr:x>
      <cdr:y>0.65738</cdr:y>
    </cdr:from>
    <cdr:to>
      <cdr:x>0.25653</cdr:x>
      <cdr:y>0.70912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CE79C03B-8FCB-4B4A-A7BC-97173E2C6B84}"/>
            </a:ext>
          </a:extLst>
        </cdr:cNvPr>
        <cdr:cNvSpPr txBox="1"/>
      </cdr:nvSpPr>
      <cdr:spPr>
        <a:xfrm xmlns:a="http://schemas.openxmlformats.org/drawingml/2006/main">
          <a:off x="1393823" y="3822684"/>
          <a:ext cx="663579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 i="0" baseline="0"/>
            <a:t>18.1x</a:t>
          </a:r>
        </a:p>
      </cdr:txBody>
    </cdr:sp>
  </cdr:relSizeAnchor>
  <cdr:relSizeAnchor xmlns:cdr="http://schemas.openxmlformats.org/drawingml/2006/chartDrawing">
    <cdr:from>
      <cdr:x>0.31038</cdr:x>
      <cdr:y>0.57713</cdr:y>
    </cdr:from>
    <cdr:to>
      <cdr:x>0.39073</cdr:x>
      <cdr:y>0.62887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18B1AC0E-BD72-425E-9E1E-6D117AAE6548}"/>
            </a:ext>
          </a:extLst>
        </cdr:cNvPr>
        <cdr:cNvSpPr txBox="1"/>
      </cdr:nvSpPr>
      <cdr:spPr>
        <a:xfrm xmlns:a="http://schemas.openxmlformats.org/drawingml/2006/main">
          <a:off x="2489277" y="3355995"/>
          <a:ext cx="644411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 i="0" baseline="0"/>
            <a:t>18.2x</a:t>
          </a:r>
        </a:p>
      </cdr:txBody>
    </cdr:sp>
  </cdr:relSizeAnchor>
  <cdr:relSizeAnchor xmlns:cdr="http://schemas.openxmlformats.org/drawingml/2006/chartDrawing">
    <cdr:from>
      <cdr:x>0.45407</cdr:x>
      <cdr:y>0.46902</cdr:y>
    </cdr:from>
    <cdr:to>
      <cdr:x>0.538</cdr:x>
      <cdr:y>0.52076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FCFBD69E-5F89-42C1-8805-CDC1EA37DE00}"/>
            </a:ext>
          </a:extLst>
        </cdr:cNvPr>
        <cdr:cNvSpPr txBox="1"/>
      </cdr:nvSpPr>
      <cdr:spPr>
        <a:xfrm xmlns:a="http://schemas.openxmlformats.org/drawingml/2006/main">
          <a:off x="3641664" y="2727357"/>
          <a:ext cx="673123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 i="0" baseline="0"/>
            <a:t>18.1x</a:t>
          </a:r>
        </a:p>
      </cdr:txBody>
    </cdr:sp>
  </cdr:relSizeAnchor>
  <cdr:relSizeAnchor xmlns:cdr="http://schemas.openxmlformats.org/drawingml/2006/chartDrawing">
    <cdr:from>
      <cdr:x>0.60491</cdr:x>
      <cdr:y>0.39694</cdr:y>
    </cdr:from>
    <cdr:to>
      <cdr:x>0.69003</cdr:x>
      <cdr:y>0.44868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77A5DE19-0301-4A9E-83DE-753774747EC0}"/>
            </a:ext>
          </a:extLst>
        </cdr:cNvPr>
        <cdr:cNvSpPr txBox="1"/>
      </cdr:nvSpPr>
      <cdr:spPr>
        <a:xfrm xmlns:a="http://schemas.openxmlformats.org/drawingml/2006/main">
          <a:off x="4851390" y="2308211"/>
          <a:ext cx="682666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 i="0" baseline="0"/>
            <a:t>18.2x</a:t>
          </a:r>
        </a:p>
      </cdr:txBody>
    </cdr:sp>
  </cdr:relSizeAnchor>
  <cdr:relSizeAnchor xmlns:cdr="http://schemas.openxmlformats.org/drawingml/2006/chartDrawing">
    <cdr:from>
      <cdr:x>0.74386</cdr:x>
      <cdr:y>0.08408</cdr:y>
    </cdr:from>
    <cdr:to>
      <cdr:x>0.83017</cdr:x>
      <cdr:y>0.13582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8783E39B-E7EB-4694-ACDB-4E4977BDCFA3}"/>
            </a:ext>
          </a:extLst>
        </cdr:cNvPr>
        <cdr:cNvSpPr txBox="1"/>
      </cdr:nvSpPr>
      <cdr:spPr>
        <a:xfrm xmlns:a="http://schemas.openxmlformats.org/drawingml/2006/main">
          <a:off x="5965766" y="488926"/>
          <a:ext cx="692211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 i="0" baseline="0"/>
            <a:t>18.2x</a:t>
          </a:r>
        </a:p>
      </cdr:txBody>
    </cdr:sp>
  </cdr:relSizeAnchor>
  <cdr:relSizeAnchor xmlns:cdr="http://schemas.openxmlformats.org/drawingml/2006/chartDrawing">
    <cdr:from>
      <cdr:x>0.43508</cdr:x>
      <cdr:y>0.53289</cdr:y>
    </cdr:from>
    <cdr:to>
      <cdr:x>0.53464</cdr:x>
      <cdr:y>0.58463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BFDE4990-C76E-44F6-9742-2CC543C0ED7C}"/>
            </a:ext>
          </a:extLst>
        </cdr:cNvPr>
        <cdr:cNvSpPr txBox="1"/>
      </cdr:nvSpPr>
      <cdr:spPr>
        <a:xfrm xmlns:a="http://schemas.openxmlformats.org/drawingml/2006/main">
          <a:off x="3489363" y="3098774"/>
          <a:ext cx="798477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88.81%</a:t>
          </a:r>
        </a:p>
      </cdr:txBody>
    </cdr:sp>
  </cdr:relSizeAnchor>
  <cdr:relSizeAnchor xmlns:cdr="http://schemas.openxmlformats.org/drawingml/2006/chartDrawing">
    <cdr:from>
      <cdr:x>0.29613</cdr:x>
      <cdr:y>0.66066</cdr:y>
    </cdr:from>
    <cdr:to>
      <cdr:x>0.39568</cdr:x>
      <cdr:y>0.7124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EAA9EC8-C22B-4C3D-B63E-737AF937BA0A}"/>
            </a:ext>
          </a:extLst>
        </cdr:cNvPr>
        <cdr:cNvSpPr txBox="1"/>
      </cdr:nvSpPr>
      <cdr:spPr>
        <a:xfrm xmlns:a="http://schemas.openxmlformats.org/drawingml/2006/main">
          <a:off x="2375001" y="3841723"/>
          <a:ext cx="798396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89.09%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0.15423</cdr:x>
      <cdr:y>0.72634</cdr:y>
    </cdr:from>
    <cdr:to>
      <cdr:x>0.24623</cdr:x>
      <cdr:y>0.77808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64BEC3-48D1-42D7-8B79-BE0E9A4B1B27}"/>
            </a:ext>
          </a:extLst>
        </cdr:cNvPr>
        <cdr:cNvSpPr txBox="1"/>
      </cdr:nvSpPr>
      <cdr:spPr>
        <a:xfrm xmlns:a="http://schemas.openxmlformats.org/drawingml/2006/main">
          <a:off x="1236956" y="4223699"/>
          <a:ext cx="737845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88.74%</a:t>
          </a:r>
        </a:p>
      </cdr:txBody>
    </cdr:sp>
  </cdr:relSizeAnchor>
  <cdr:relSizeAnchor xmlns:cdr="http://schemas.openxmlformats.org/drawingml/2006/chartDrawing">
    <cdr:from>
      <cdr:x>0.19659</cdr:x>
      <cdr:y>0.79427</cdr:y>
    </cdr:from>
    <cdr:to>
      <cdr:x>0.29081</cdr:x>
      <cdr:y>0.846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1576680" y="4618701"/>
          <a:ext cx="755650" cy="300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88.78%</a:t>
          </a:r>
        </a:p>
      </cdr:txBody>
    </cdr:sp>
  </cdr:relSizeAnchor>
  <cdr:relSizeAnchor xmlns:cdr="http://schemas.openxmlformats.org/drawingml/2006/chartDrawing">
    <cdr:from>
      <cdr:x>0.58072</cdr:x>
      <cdr:y>0.47066</cdr:y>
    </cdr:from>
    <cdr:to>
      <cdr:x>0.68028</cdr:x>
      <cdr:y>0.5224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4657385" y="2736870"/>
          <a:ext cx="798476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89.03%</a:t>
          </a:r>
        </a:p>
      </cdr:txBody>
    </cdr:sp>
  </cdr:relSizeAnchor>
  <cdr:relSizeAnchor xmlns:cdr="http://schemas.openxmlformats.org/drawingml/2006/chartDrawing">
    <cdr:from>
      <cdr:x>0.7261</cdr:x>
      <cdr:y>0.15817</cdr:y>
    </cdr:from>
    <cdr:to>
      <cdr:x>0.81899</cdr:x>
      <cdr:y>0.20991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5823321" y="919784"/>
          <a:ext cx="744982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88.89%</a:t>
          </a:r>
        </a:p>
      </cdr:txBody>
    </cdr:sp>
  </cdr:relSizeAnchor>
  <cdr:relSizeAnchor xmlns:cdr="http://schemas.openxmlformats.org/drawingml/2006/chartDrawing">
    <cdr:from>
      <cdr:x>0.33811</cdr:x>
      <cdr:y>0.77433</cdr:y>
    </cdr:from>
    <cdr:to>
      <cdr:x>0.42967</cdr:x>
      <cdr:y>0.82607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2711621" y="4502727"/>
          <a:ext cx="734316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89.05%</a:t>
          </a:r>
        </a:p>
      </cdr:txBody>
    </cdr:sp>
  </cdr:relSizeAnchor>
  <cdr:relSizeAnchor xmlns:cdr="http://schemas.openxmlformats.org/drawingml/2006/chartDrawing">
    <cdr:from>
      <cdr:x>0.48201</cdr:x>
      <cdr:y>0.74546</cdr:y>
    </cdr:from>
    <cdr:to>
      <cdr:x>0.57223</cdr:x>
      <cdr:y>0.7972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3865725" y="4334859"/>
          <a:ext cx="723569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89.29%</a:t>
          </a:r>
        </a:p>
      </cdr:txBody>
    </cdr:sp>
  </cdr:relSizeAnchor>
  <cdr:relSizeAnchor xmlns:cdr="http://schemas.openxmlformats.org/drawingml/2006/chartDrawing">
    <cdr:from>
      <cdr:x>0.62236</cdr:x>
      <cdr:y>0.72863</cdr:y>
    </cdr:from>
    <cdr:to>
      <cdr:x>0.70991</cdr:x>
      <cdr:y>0.78037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4991335" y="4236980"/>
          <a:ext cx="702155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89.13%</a:t>
          </a:r>
        </a:p>
      </cdr:txBody>
    </cdr:sp>
  </cdr:relSizeAnchor>
  <cdr:relSizeAnchor xmlns:cdr="http://schemas.openxmlformats.org/drawingml/2006/chartDrawing">
    <cdr:from>
      <cdr:x>0.76804</cdr:x>
      <cdr:y>0.66194</cdr:y>
    </cdr:from>
    <cdr:to>
      <cdr:x>0.85827</cdr:x>
      <cdr:y>0.71368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A7F26D3-22D6-429E-B879-4B4250C89498}"/>
            </a:ext>
          </a:extLst>
        </cdr:cNvPr>
        <cdr:cNvSpPr txBox="1"/>
      </cdr:nvSpPr>
      <cdr:spPr>
        <a:xfrm xmlns:a="http://schemas.openxmlformats.org/drawingml/2006/main">
          <a:off x="6159738" y="3849212"/>
          <a:ext cx="723649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89.00%</a:t>
          </a:r>
        </a:p>
      </cdr:txBody>
    </cdr:sp>
  </cdr:relSizeAnchor>
  <cdr:relSizeAnchor xmlns:cdr="http://schemas.openxmlformats.org/drawingml/2006/chartDrawing">
    <cdr:from>
      <cdr:x>0.17379</cdr:x>
      <cdr:y>0.65738</cdr:y>
    </cdr:from>
    <cdr:to>
      <cdr:x>0.25653</cdr:x>
      <cdr:y>0.70912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CE79C03B-8FCB-4B4A-A7BC-97173E2C6B84}"/>
            </a:ext>
          </a:extLst>
        </cdr:cNvPr>
        <cdr:cNvSpPr txBox="1"/>
      </cdr:nvSpPr>
      <cdr:spPr>
        <a:xfrm xmlns:a="http://schemas.openxmlformats.org/drawingml/2006/main">
          <a:off x="1393823" y="3822684"/>
          <a:ext cx="663579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 i="0" baseline="0"/>
            <a:t>4.36x</a:t>
          </a:r>
        </a:p>
      </cdr:txBody>
    </cdr:sp>
  </cdr:relSizeAnchor>
  <cdr:relSizeAnchor xmlns:cdr="http://schemas.openxmlformats.org/drawingml/2006/chartDrawing">
    <cdr:from>
      <cdr:x>0.31869</cdr:x>
      <cdr:y>0.59023</cdr:y>
    </cdr:from>
    <cdr:to>
      <cdr:x>0.39904</cdr:x>
      <cdr:y>0.64197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18B1AC0E-BD72-425E-9E1E-6D117AAE6548}"/>
            </a:ext>
          </a:extLst>
        </cdr:cNvPr>
        <cdr:cNvSpPr txBox="1"/>
      </cdr:nvSpPr>
      <cdr:spPr>
        <a:xfrm xmlns:a="http://schemas.openxmlformats.org/drawingml/2006/main">
          <a:off x="2555938" y="3432218"/>
          <a:ext cx="644411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 i="0" baseline="0"/>
            <a:t>4.43x</a:t>
          </a:r>
        </a:p>
      </cdr:txBody>
    </cdr:sp>
  </cdr:relSizeAnchor>
  <cdr:relSizeAnchor xmlns:cdr="http://schemas.openxmlformats.org/drawingml/2006/chartDrawing">
    <cdr:from>
      <cdr:x>0.45407</cdr:x>
      <cdr:y>0.46902</cdr:y>
    </cdr:from>
    <cdr:to>
      <cdr:x>0.538</cdr:x>
      <cdr:y>0.52076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FCFBD69E-5F89-42C1-8805-CDC1EA37DE00}"/>
            </a:ext>
          </a:extLst>
        </cdr:cNvPr>
        <cdr:cNvSpPr txBox="1"/>
      </cdr:nvSpPr>
      <cdr:spPr>
        <a:xfrm xmlns:a="http://schemas.openxmlformats.org/drawingml/2006/main">
          <a:off x="3641664" y="2727357"/>
          <a:ext cx="673123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 i="0" baseline="0"/>
            <a:t>4.48x</a:t>
          </a:r>
        </a:p>
      </cdr:txBody>
    </cdr:sp>
  </cdr:relSizeAnchor>
  <cdr:relSizeAnchor xmlns:cdr="http://schemas.openxmlformats.org/drawingml/2006/chartDrawing">
    <cdr:from>
      <cdr:x>0.60491</cdr:x>
      <cdr:y>0.39694</cdr:y>
    </cdr:from>
    <cdr:to>
      <cdr:x>0.69003</cdr:x>
      <cdr:y>0.44868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77A5DE19-0301-4A9E-83DE-753774747EC0}"/>
            </a:ext>
          </a:extLst>
        </cdr:cNvPr>
        <cdr:cNvSpPr txBox="1"/>
      </cdr:nvSpPr>
      <cdr:spPr>
        <a:xfrm xmlns:a="http://schemas.openxmlformats.org/drawingml/2006/main">
          <a:off x="4851390" y="2308211"/>
          <a:ext cx="682666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 i="0" baseline="0"/>
            <a:t>4.48x</a:t>
          </a:r>
        </a:p>
      </cdr:txBody>
    </cdr:sp>
  </cdr:relSizeAnchor>
  <cdr:relSizeAnchor xmlns:cdr="http://schemas.openxmlformats.org/drawingml/2006/chartDrawing">
    <cdr:from>
      <cdr:x>0.74624</cdr:x>
      <cdr:y>0.09882</cdr:y>
    </cdr:from>
    <cdr:to>
      <cdr:x>0.83255</cdr:x>
      <cdr:y>0.15056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8783E39B-E7EB-4694-ACDB-4E4977BDCFA3}"/>
            </a:ext>
          </a:extLst>
        </cdr:cNvPr>
        <cdr:cNvSpPr txBox="1"/>
      </cdr:nvSpPr>
      <cdr:spPr>
        <a:xfrm xmlns:a="http://schemas.openxmlformats.org/drawingml/2006/main">
          <a:off x="5984844" y="574651"/>
          <a:ext cx="692211" cy="30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 i="0" baseline="0"/>
            <a:t>4.50x</a:t>
          </a:r>
        </a:p>
      </cdr:txBody>
    </cdr:sp>
  </cdr:relSizeAnchor>
  <cdr:relSizeAnchor xmlns:cdr="http://schemas.openxmlformats.org/drawingml/2006/chartDrawing">
    <cdr:from>
      <cdr:x>0.43508</cdr:x>
      <cdr:y>0.53289</cdr:y>
    </cdr:from>
    <cdr:to>
      <cdr:x>0.53464</cdr:x>
      <cdr:y>0.58463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BFDE4990-C76E-44F6-9742-2CC543C0ED7C}"/>
            </a:ext>
          </a:extLst>
        </cdr:cNvPr>
        <cdr:cNvSpPr txBox="1"/>
      </cdr:nvSpPr>
      <cdr:spPr>
        <a:xfrm xmlns:a="http://schemas.openxmlformats.org/drawingml/2006/main">
          <a:off x="3489363" y="3098774"/>
          <a:ext cx="798477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88.81%</a:t>
          </a:r>
        </a:p>
      </cdr:txBody>
    </cdr:sp>
  </cdr:relSizeAnchor>
  <cdr:relSizeAnchor xmlns:cdr="http://schemas.openxmlformats.org/drawingml/2006/chartDrawing">
    <cdr:from>
      <cdr:x>0.29613</cdr:x>
      <cdr:y>0.66066</cdr:y>
    </cdr:from>
    <cdr:to>
      <cdr:x>0.39568</cdr:x>
      <cdr:y>0.7124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EAA9EC8-C22B-4C3D-B63E-737AF937BA0A}"/>
            </a:ext>
          </a:extLst>
        </cdr:cNvPr>
        <cdr:cNvSpPr txBox="1"/>
      </cdr:nvSpPr>
      <cdr:spPr>
        <a:xfrm xmlns:a="http://schemas.openxmlformats.org/drawingml/2006/main">
          <a:off x="2375001" y="3841723"/>
          <a:ext cx="798396" cy="30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89.09%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workbookViewId="0">
      <selection activeCell="U28" sqref="U28"/>
    </sheetView>
  </sheetViews>
  <sheetFormatPr defaultColWidth="8.85546875" defaultRowHeight="15" x14ac:dyDescent="0.25"/>
  <cols>
    <col min="7" max="7" width="10" bestFit="1" customWidth="1"/>
    <col min="19" max="19" width="10" bestFit="1" customWidth="1"/>
    <col min="21" max="21" width="10" bestFit="1" customWidth="1"/>
  </cols>
  <sheetData>
    <row r="1" spans="3:13" x14ac:dyDescent="0.25">
      <c r="L1" s="1" t="s">
        <v>44</v>
      </c>
      <c r="M1" s="1" t="s">
        <v>45</v>
      </c>
    </row>
    <row r="2" spans="3:13" x14ac:dyDescent="0.25">
      <c r="L2" s="1">
        <v>100</v>
      </c>
      <c r="M2" s="1">
        <v>16</v>
      </c>
    </row>
    <row r="3" spans="3:13" x14ac:dyDescent="0.25">
      <c r="D3" t="s">
        <v>0</v>
      </c>
      <c r="E3" t="s">
        <v>1</v>
      </c>
      <c r="F3" t="s">
        <v>2</v>
      </c>
      <c r="G3" t="s">
        <v>3</v>
      </c>
      <c r="I3" t="s">
        <v>4</v>
      </c>
      <c r="J3" t="s">
        <v>5</v>
      </c>
      <c r="K3" t="s">
        <v>1</v>
      </c>
      <c r="L3" t="s">
        <v>16</v>
      </c>
      <c r="M3" t="s">
        <v>6</v>
      </c>
    </row>
    <row r="4" spans="3:13" x14ac:dyDescent="0.25">
      <c r="C4" t="s">
        <v>7</v>
      </c>
      <c r="D4">
        <v>3</v>
      </c>
      <c r="E4">
        <v>3</v>
      </c>
      <c r="F4">
        <v>128</v>
      </c>
      <c r="G4">
        <f>D4*D4*E4*F4</f>
        <v>3456</v>
      </c>
      <c r="I4">
        <v>32</v>
      </c>
      <c r="J4">
        <v>32</v>
      </c>
      <c r="K4">
        <f>E4</f>
        <v>3</v>
      </c>
      <c r="L4">
        <f>L2</f>
        <v>100</v>
      </c>
      <c r="M4">
        <f>I4*J4*K4*L4</f>
        <v>307200</v>
      </c>
    </row>
    <row r="5" spans="3:13" x14ac:dyDescent="0.25">
      <c r="C5" t="s">
        <v>8</v>
      </c>
      <c r="D5">
        <v>3</v>
      </c>
      <c r="E5">
        <v>128</v>
      </c>
      <c r="F5">
        <v>128</v>
      </c>
      <c r="G5">
        <f t="shared" ref="G5:G12" si="0">D5*D5*E5*F5</f>
        <v>147456</v>
      </c>
      <c r="I5">
        <v>32</v>
      </c>
      <c r="J5">
        <v>32</v>
      </c>
      <c r="K5">
        <f t="shared" ref="K5:K12" si="1">E5</f>
        <v>128</v>
      </c>
      <c r="L5">
        <f>L2</f>
        <v>100</v>
      </c>
      <c r="M5">
        <f t="shared" ref="M5:M13" si="2">I5*J5*K5*L5</f>
        <v>13107200</v>
      </c>
    </row>
    <row r="6" spans="3:13" x14ac:dyDescent="0.25">
      <c r="C6" t="s">
        <v>9</v>
      </c>
      <c r="D6">
        <v>3</v>
      </c>
      <c r="E6">
        <v>128</v>
      </c>
      <c r="F6">
        <v>256</v>
      </c>
      <c r="G6">
        <f t="shared" si="0"/>
        <v>294912</v>
      </c>
      <c r="I6">
        <v>16</v>
      </c>
      <c r="J6">
        <v>16</v>
      </c>
      <c r="K6">
        <f t="shared" si="1"/>
        <v>128</v>
      </c>
      <c r="L6">
        <f>L2</f>
        <v>100</v>
      </c>
      <c r="M6">
        <f t="shared" si="2"/>
        <v>3276800</v>
      </c>
    </row>
    <row r="7" spans="3:13" x14ac:dyDescent="0.25">
      <c r="C7" t="s">
        <v>10</v>
      </c>
      <c r="D7">
        <v>3</v>
      </c>
      <c r="E7">
        <v>256</v>
      </c>
      <c r="F7">
        <v>256</v>
      </c>
      <c r="G7">
        <f t="shared" si="0"/>
        <v>589824</v>
      </c>
      <c r="I7">
        <v>16</v>
      </c>
      <c r="J7">
        <v>16</v>
      </c>
      <c r="K7">
        <f t="shared" si="1"/>
        <v>256</v>
      </c>
      <c r="L7">
        <f>L2</f>
        <v>100</v>
      </c>
      <c r="M7">
        <f t="shared" si="2"/>
        <v>6553600</v>
      </c>
    </row>
    <row r="8" spans="3:13" x14ac:dyDescent="0.25">
      <c r="C8" t="s">
        <v>11</v>
      </c>
      <c r="D8">
        <v>3</v>
      </c>
      <c r="E8">
        <v>256</v>
      </c>
      <c r="F8">
        <v>512</v>
      </c>
      <c r="G8">
        <f t="shared" si="0"/>
        <v>1179648</v>
      </c>
      <c r="I8">
        <v>8</v>
      </c>
      <c r="J8">
        <v>8</v>
      </c>
      <c r="K8">
        <f t="shared" si="1"/>
        <v>256</v>
      </c>
      <c r="L8">
        <f>L2</f>
        <v>100</v>
      </c>
      <c r="M8">
        <f t="shared" si="2"/>
        <v>1638400</v>
      </c>
    </row>
    <row r="9" spans="3:13" x14ac:dyDescent="0.25">
      <c r="C9" t="s">
        <v>12</v>
      </c>
      <c r="D9">
        <v>3</v>
      </c>
      <c r="E9">
        <v>512</v>
      </c>
      <c r="F9">
        <v>512</v>
      </c>
      <c r="G9">
        <f t="shared" si="0"/>
        <v>2359296</v>
      </c>
      <c r="I9">
        <v>8</v>
      </c>
      <c r="J9">
        <v>8</v>
      </c>
      <c r="K9">
        <f t="shared" si="1"/>
        <v>512</v>
      </c>
      <c r="L9">
        <f>L2</f>
        <v>100</v>
      </c>
      <c r="M9">
        <f t="shared" si="2"/>
        <v>3276800</v>
      </c>
    </row>
    <row r="10" spans="3:13" x14ac:dyDescent="0.25">
      <c r="C10" t="s">
        <v>13</v>
      </c>
      <c r="D10">
        <v>1</v>
      </c>
      <c r="E10">
        <f>4*4*512</f>
        <v>8192</v>
      </c>
      <c r="F10">
        <v>1024</v>
      </c>
      <c r="G10">
        <f t="shared" si="0"/>
        <v>8388608</v>
      </c>
      <c r="I10">
        <v>1</v>
      </c>
      <c r="J10">
        <v>1</v>
      </c>
      <c r="K10">
        <f t="shared" si="1"/>
        <v>8192</v>
      </c>
      <c r="L10">
        <f>L2</f>
        <v>100</v>
      </c>
      <c r="M10">
        <f t="shared" si="2"/>
        <v>819200</v>
      </c>
    </row>
    <row r="11" spans="3:13" x14ac:dyDescent="0.25">
      <c r="C11" t="s">
        <v>14</v>
      </c>
      <c r="D11">
        <v>1</v>
      </c>
      <c r="E11">
        <v>1024</v>
      </c>
      <c r="F11">
        <v>1024</v>
      </c>
      <c r="G11">
        <f t="shared" si="0"/>
        <v>1048576</v>
      </c>
      <c r="I11">
        <v>1</v>
      </c>
      <c r="J11">
        <v>1</v>
      </c>
      <c r="K11">
        <f t="shared" si="1"/>
        <v>1024</v>
      </c>
      <c r="L11">
        <f>L2</f>
        <v>100</v>
      </c>
      <c r="M11">
        <f t="shared" si="2"/>
        <v>102400</v>
      </c>
    </row>
    <row r="12" spans="3:13" x14ac:dyDescent="0.25">
      <c r="C12" t="s">
        <v>15</v>
      </c>
      <c r="D12">
        <v>1</v>
      </c>
      <c r="E12">
        <v>1024</v>
      </c>
      <c r="F12">
        <v>10</v>
      </c>
      <c r="G12">
        <f t="shared" si="0"/>
        <v>10240</v>
      </c>
      <c r="I12">
        <v>1</v>
      </c>
      <c r="J12">
        <v>1</v>
      </c>
      <c r="K12">
        <f t="shared" si="1"/>
        <v>1024</v>
      </c>
      <c r="L12">
        <f>L2</f>
        <v>100</v>
      </c>
      <c r="M12">
        <f t="shared" si="2"/>
        <v>102400</v>
      </c>
    </row>
    <row r="13" spans="3:13" x14ac:dyDescent="0.25">
      <c r="C13" t="s">
        <v>17</v>
      </c>
      <c r="I13">
        <v>1</v>
      </c>
      <c r="J13">
        <v>1</v>
      </c>
      <c r="K13">
        <v>10</v>
      </c>
      <c r="L13">
        <f>L2</f>
        <v>100</v>
      </c>
      <c r="M13">
        <f t="shared" si="2"/>
        <v>1000</v>
      </c>
    </row>
    <row r="19" spans="1:28" x14ac:dyDescent="0.25">
      <c r="C19" t="s">
        <v>18</v>
      </c>
      <c r="I19" t="s">
        <v>21</v>
      </c>
      <c r="Q19" t="s">
        <v>25</v>
      </c>
    </row>
    <row r="20" spans="1:28" x14ac:dyDescent="0.25">
      <c r="C20" t="s">
        <v>20</v>
      </c>
      <c r="E20" t="s">
        <v>19</v>
      </c>
      <c r="G20" t="s">
        <v>32</v>
      </c>
      <c r="I20" t="s">
        <v>22</v>
      </c>
      <c r="K20" t="s">
        <v>23</v>
      </c>
      <c r="M20" t="s">
        <v>24</v>
      </c>
      <c r="O20" t="s">
        <v>32</v>
      </c>
      <c r="Q20" t="s">
        <v>28</v>
      </c>
      <c r="S20" t="s">
        <v>76</v>
      </c>
      <c r="U20" t="s">
        <v>77</v>
      </c>
      <c r="W20" t="s">
        <v>32</v>
      </c>
      <c r="Z20" t="s">
        <v>34</v>
      </c>
      <c r="AB20" s="2" t="s">
        <v>38</v>
      </c>
    </row>
    <row r="21" spans="1:28" x14ac:dyDescent="0.25">
      <c r="A21" t="s">
        <v>30</v>
      </c>
      <c r="B21" t="s">
        <v>29</v>
      </c>
      <c r="C21" t="s">
        <v>26</v>
      </c>
      <c r="D21" t="s">
        <v>27</v>
      </c>
      <c r="E21" t="s">
        <v>26</v>
      </c>
      <c r="F21" t="s">
        <v>27</v>
      </c>
      <c r="I21" t="s">
        <v>26</v>
      </c>
      <c r="J21" t="s">
        <v>27</v>
      </c>
      <c r="K21" t="s">
        <v>26</v>
      </c>
      <c r="L21" t="s">
        <v>27</v>
      </c>
      <c r="M21" t="s">
        <v>26</v>
      </c>
      <c r="N21" t="s">
        <v>27</v>
      </c>
      <c r="Q21" t="s">
        <v>26</v>
      </c>
      <c r="R21" t="s">
        <v>27</v>
      </c>
      <c r="S21" t="s">
        <v>26</v>
      </c>
      <c r="T21" t="s">
        <v>27</v>
      </c>
      <c r="U21" t="s">
        <v>26</v>
      </c>
      <c r="V21" t="s">
        <v>27</v>
      </c>
      <c r="AB21" s="2"/>
    </row>
    <row r="22" spans="1:28" x14ac:dyDescent="0.25">
      <c r="A22" t="s">
        <v>31</v>
      </c>
      <c r="B22" t="s">
        <v>33</v>
      </c>
      <c r="C22">
        <f>SUM(G4:G12)</f>
        <v>14022016</v>
      </c>
      <c r="D22">
        <v>32</v>
      </c>
      <c r="E22">
        <f>SUM(F4:F12)</f>
        <v>3850</v>
      </c>
      <c r="F22">
        <v>32</v>
      </c>
      <c r="G22">
        <f>(C22*D22+E22*F22)/8 /1024 /1024</f>
        <v>53.504432678222656</v>
      </c>
      <c r="I22">
        <f>SUM(G4:G12)</f>
        <v>14022016</v>
      </c>
      <c r="J22">
        <v>32</v>
      </c>
      <c r="K22">
        <f>I22</f>
        <v>14022016</v>
      </c>
      <c r="L22">
        <v>32</v>
      </c>
      <c r="M22">
        <v>0</v>
      </c>
      <c r="N22">
        <v>32</v>
      </c>
      <c r="O22">
        <f>(I22*J22+K22*L22)/8 /1024 /1024</f>
        <v>106.9794921875</v>
      </c>
      <c r="Q22">
        <f>SUM(M4:M13)</f>
        <v>29185000</v>
      </c>
      <c r="R22">
        <v>32</v>
      </c>
      <c r="S22">
        <f>MAX(M4:M13)</f>
        <v>13107200</v>
      </c>
      <c r="T22">
        <v>32</v>
      </c>
      <c r="U22">
        <f>MAX(M4:M13)</f>
        <v>13107200</v>
      </c>
      <c r="V22">
        <v>32</v>
      </c>
      <c r="W22">
        <f>(Q22*R22+S22*T22+U22*V22)/8 /1024 /1024</f>
        <v>211.33193969726563</v>
      </c>
      <c r="Z22">
        <f>G22+O22+W22</f>
        <v>371.81586456298828</v>
      </c>
      <c r="AB22" s="2" t="s">
        <v>39</v>
      </c>
    </row>
    <row r="23" spans="1:28" x14ac:dyDescent="0.25">
      <c r="A23" t="s">
        <v>31</v>
      </c>
      <c r="B23" t="s">
        <v>35</v>
      </c>
      <c r="C23">
        <f>C22</f>
        <v>14022016</v>
      </c>
      <c r="D23">
        <f>D22</f>
        <v>32</v>
      </c>
      <c r="E23">
        <f>E22</f>
        <v>3850</v>
      </c>
      <c r="F23">
        <f>F22</f>
        <v>32</v>
      </c>
      <c r="G23">
        <f>(C23*D23+E23*F23)/8 /1024 /1024</f>
        <v>53.504432678222656</v>
      </c>
      <c r="I23">
        <f>I22</f>
        <v>14022016</v>
      </c>
      <c r="J23">
        <f>J22</f>
        <v>32</v>
      </c>
      <c r="K23">
        <f t="shared" ref="K23:K24" si="3">I23</f>
        <v>14022016</v>
      </c>
      <c r="L23">
        <f>L22</f>
        <v>32</v>
      </c>
      <c r="M23">
        <f>K23</f>
        <v>14022016</v>
      </c>
      <c r="N23">
        <v>32</v>
      </c>
      <c r="O23">
        <f>(I23*J23+K23*L23+M23*N23)/8 /1024 /1024</f>
        <v>160.46923828125</v>
      </c>
      <c r="Q23">
        <f t="shared" ref="Q23:R24" si="4">Q22</f>
        <v>29185000</v>
      </c>
      <c r="R23">
        <f t="shared" si="4"/>
        <v>32</v>
      </c>
      <c r="S23">
        <f>S22</f>
        <v>13107200</v>
      </c>
      <c r="T23">
        <v>32</v>
      </c>
      <c r="U23">
        <f>U22</f>
        <v>13107200</v>
      </c>
      <c r="V23">
        <f>V22</f>
        <v>32</v>
      </c>
      <c r="W23">
        <f t="shared" ref="W23:W28" si="5">(Q23*R23+S23*T23+U23*V23)/8 /1024 /1024</f>
        <v>211.33193969726563</v>
      </c>
      <c r="Z23">
        <f>G23+O23+W23</f>
        <v>425.30561065673828</v>
      </c>
      <c r="AB23" s="2" t="s">
        <v>39</v>
      </c>
    </row>
    <row r="24" spans="1:28" x14ac:dyDescent="0.25">
      <c r="A24" t="s">
        <v>31</v>
      </c>
      <c r="B24" t="s">
        <v>36</v>
      </c>
      <c r="C24">
        <v>0</v>
      </c>
      <c r="D24">
        <f>D22</f>
        <v>32</v>
      </c>
      <c r="E24">
        <f>E23</f>
        <v>3850</v>
      </c>
      <c r="F24">
        <f>F23</f>
        <v>32</v>
      </c>
      <c r="G24">
        <f>(C24*D24+E24*F24)/8 /1024 /1024</f>
        <v>1.468658447265625E-2</v>
      </c>
      <c r="I24">
        <f>I23</f>
        <v>14022016</v>
      </c>
      <c r="J24">
        <f>J23</f>
        <v>32</v>
      </c>
      <c r="K24">
        <f t="shared" si="3"/>
        <v>14022016</v>
      </c>
      <c r="L24">
        <v>32</v>
      </c>
      <c r="M24">
        <v>0</v>
      </c>
      <c r="N24">
        <v>32</v>
      </c>
      <c r="O24">
        <f>(I24*J24+K24*L24+M24*N24)/8 /1024 /1024</f>
        <v>106.9794921875</v>
      </c>
      <c r="Q24">
        <f t="shared" si="4"/>
        <v>29185000</v>
      </c>
      <c r="R24">
        <f t="shared" si="4"/>
        <v>32</v>
      </c>
      <c r="S24">
        <f>S22</f>
        <v>13107200</v>
      </c>
      <c r="T24">
        <v>32</v>
      </c>
      <c r="U24">
        <f>U23</f>
        <v>13107200</v>
      </c>
      <c r="V24">
        <f>V23</f>
        <v>32</v>
      </c>
      <c r="W24">
        <f t="shared" si="5"/>
        <v>211.33193969726563</v>
      </c>
      <c r="Z24">
        <f>G24+O24+W24</f>
        <v>318.32611846923828</v>
      </c>
      <c r="AB24" s="2" t="s">
        <v>39</v>
      </c>
    </row>
    <row r="25" spans="1:28" x14ac:dyDescent="0.25">
      <c r="AB25" s="2"/>
    </row>
    <row r="26" spans="1:28" x14ac:dyDescent="0.25">
      <c r="A26" t="s">
        <v>37</v>
      </c>
      <c r="B26" t="s">
        <v>33</v>
      </c>
      <c r="C26">
        <f>C22</f>
        <v>14022016</v>
      </c>
      <c r="D26">
        <f>M2</f>
        <v>16</v>
      </c>
      <c r="E26">
        <f>SUM(F4:F12)</f>
        <v>3850</v>
      </c>
      <c r="F26">
        <f>M2</f>
        <v>16</v>
      </c>
      <c r="G26">
        <f>(C26*D26+E26*F26)/8 /1024 /1024</f>
        <v>26.752216339111328</v>
      </c>
      <c r="I26">
        <f>SUM(G4:G12)</f>
        <v>14022016</v>
      </c>
      <c r="J26">
        <v>1</v>
      </c>
      <c r="K26">
        <f>SUM(G4:G12)</f>
        <v>14022016</v>
      </c>
      <c r="L26">
        <f>M2</f>
        <v>16</v>
      </c>
      <c r="M26">
        <v>0</v>
      </c>
      <c r="N26">
        <f>M2</f>
        <v>16</v>
      </c>
      <c r="O26">
        <f>(I26*J26+K26*L26+M26*N26)/8 /1024 /1024</f>
        <v>28.416427612304688</v>
      </c>
      <c r="Q26">
        <f>Q22</f>
        <v>29185000</v>
      </c>
      <c r="R26">
        <v>1</v>
      </c>
      <c r="S26">
        <f>MAX(M4:M13)</f>
        <v>13107200</v>
      </c>
      <c r="T26">
        <f>M2</f>
        <v>16</v>
      </c>
      <c r="U26">
        <f>U22</f>
        <v>13107200</v>
      </c>
      <c r="V26">
        <v>5</v>
      </c>
      <c r="W26">
        <f t="shared" si="5"/>
        <v>36.291623115539551</v>
      </c>
      <c r="Z26">
        <f>G26+O26+W26</f>
        <v>91.460267066955566</v>
      </c>
      <c r="AB26" s="2">
        <f>Z22/Z26</f>
        <v>4.0653266876073308</v>
      </c>
    </row>
    <row r="27" spans="1:28" x14ac:dyDescent="0.25">
      <c r="A27" t="s">
        <v>37</v>
      </c>
      <c r="B27" t="s">
        <v>35</v>
      </c>
      <c r="C27">
        <f>C23</f>
        <v>14022016</v>
      </c>
      <c r="D27">
        <f>M2</f>
        <v>16</v>
      </c>
      <c r="E27">
        <f>SUM(F4:F12)</f>
        <v>3850</v>
      </c>
      <c r="F27">
        <f>M2</f>
        <v>16</v>
      </c>
      <c r="G27">
        <f t="shared" ref="G27:G28" si="6">(C27*D27+E27*F27)/8 /1024 /1024</f>
        <v>26.752216339111328</v>
      </c>
      <c r="I27">
        <f>SUM(G4:G12)</f>
        <v>14022016</v>
      </c>
      <c r="J27">
        <v>1</v>
      </c>
      <c r="K27">
        <f>SUM(G4:G12)</f>
        <v>14022016</v>
      </c>
      <c r="L27">
        <f>M2</f>
        <v>16</v>
      </c>
      <c r="M27">
        <f>SUM(G4:G12)</f>
        <v>14022016</v>
      </c>
      <c r="N27">
        <f>M2</f>
        <v>16</v>
      </c>
      <c r="O27">
        <f t="shared" ref="O27:O28" si="7">(I27*J27+K27*L27+M27*N27)/8 /1024 /1024</f>
        <v>55.161300659179688</v>
      </c>
      <c r="Q27">
        <f>Q22</f>
        <v>29185000</v>
      </c>
      <c r="R27">
        <v>1</v>
      </c>
      <c r="S27">
        <f>MAX(M4:M13)</f>
        <v>13107200</v>
      </c>
      <c r="T27">
        <f>M2</f>
        <v>16</v>
      </c>
      <c r="U27">
        <f>U22</f>
        <v>13107200</v>
      </c>
      <c r="V27">
        <v>5</v>
      </c>
      <c r="W27">
        <f t="shared" si="5"/>
        <v>36.291623115539551</v>
      </c>
      <c r="Z27">
        <f>G27+O27+W27</f>
        <v>118.20514011383057</v>
      </c>
      <c r="AB27" s="2">
        <f t="shared" ref="AB27:AB28" si="8">Z23/Z27</f>
        <v>3.5980297493592284</v>
      </c>
    </row>
    <row r="28" spans="1:28" x14ac:dyDescent="0.25">
      <c r="A28" t="s">
        <v>37</v>
      </c>
      <c r="B28" t="s">
        <v>36</v>
      </c>
      <c r="C28">
        <f>C24</f>
        <v>0</v>
      </c>
      <c r="D28">
        <f>M2</f>
        <v>16</v>
      </c>
      <c r="E28">
        <f>SUM(F4:F12)</f>
        <v>3850</v>
      </c>
      <c r="F28">
        <f>M2</f>
        <v>16</v>
      </c>
      <c r="G28">
        <f t="shared" si="6"/>
        <v>7.343292236328125E-3</v>
      </c>
      <c r="I28">
        <f>SUM(G4:G12)</f>
        <v>14022016</v>
      </c>
      <c r="J28">
        <v>1</v>
      </c>
      <c r="K28">
        <f>SUM(G4:G12)</f>
        <v>14022016</v>
      </c>
      <c r="L28">
        <f>M2</f>
        <v>16</v>
      </c>
      <c r="M28">
        <v>0</v>
      </c>
      <c r="N28">
        <f>M2</f>
        <v>16</v>
      </c>
      <c r="O28">
        <f t="shared" si="7"/>
        <v>28.416427612304688</v>
      </c>
      <c r="Q28">
        <f>Q22</f>
        <v>29185000</v>
      </c>
      <c r="R28">
        <v>1</v>
      </c>
      <c r="S28">
        <f>MAX(M4:M13)</f>
        <v>13107200</v>
      </c>
      <c r="T28">
        <f>M2</f>
        <v>16</v>
      </c>
      <c r="U28">
        <f>U22</f>
        <v>13107200</v>
      </c>
      <c r="V28">
        <v>5</v>
      </c>
      <c r="W28">
        <f t="shared" si="5"/>
        <v>36.291623115539551</v>
      </c>
      <c r="Z28">
        <f>G28+O28+W28</f>
        <v>64.715394020080566</v>
      </c>
      <c r="AB28" s="2">
        <f t="shared" si="8"/>
        <v>4.9188624018956713</v>
      </c>
    </row>
    <row r="31" spans="1:28" x14ac:dyDescent="0.25">
      <c r="I31" t="s">
        <v>43</v>
      </c>
      <c r="T31" t="s">
        <v>95</v>
      </c>
    </row>
    <row r="32" spans="1:28" x14ac:dyDescent="0.25">
      <c r="I32" t="s">
        <v>51</v>
      </c>
      <c r="T32" t="s">
        <v>96</v>
      </c>
    </row>
    <row r="33" spans="1:27" x14ac:dyDescent="0.25">
      <c r="G33" t="s">
        <v>29</v>
      </c>
      <c r="I33" t="s">
        <v>93</v>
      </c>
      <c r="J33" t="s">
        <v>94</v>
      </c>
      <c r="K33" t="s">
        <v>52</v>
      </c>
      <c r="L33" t="s">
        <v>40</v>
      </c>
      <c r="M33" t="s">
        <v>41</v>
      </c>
      <c r="N33" t="s">
        <v>42</v>
      </c>
      <c r="O33" t="s">
        <v>53</v>
      </c>
      <c r="P33" t="s">
        <v>54</v>
      </c>
      <c r="R33" t="s">
        <v>29</v>
      </c>
      <c r="T33" t="s">
        <v>93</v>
      </c>
      <c r="U33" t="s">
        <v>94</v>
      </c>
      <c r="V33" t="s">
        <v>52</v>
      </c>
      <c r="W33" t="s">
        <v>40</v>
      </c>
      <c r="X33" t="s">
        <v>41</v>
      </c>
      <c r="Y33" t="s">
        <v>42</v>
      </c>
      <c r="Z33" t="s">
        <v>53</v>
      </c>
      <c r="AA33" t="s">
        <v>54</v>
      </c>
    </row>
    <row r="34" spans="1:27" x14ac:dyDescent="0.25">
      <c r="G34" t="s">
        <v>33</v>
      </c>
      <c r="I34">
        <v>3.0888417507139057</v>
      </c>
      <c r="J34">
        <v>3.3205442690219469</v>
      </c>
      <c r="K34">
        <v>3.6302512630815178</v>
      </c>
      <c r="L34">
        <v>4.0653266876073308</v>
      </c>
      <c r="M34">
        <v>4.5646902243655276</v>
      </c>
      <c r="N34">
        <v>5.0206454127865801</v>
      </c>
      <c r="O34">
        <v>5.1437277245150179</v>
      </c>
      <c r="P34">
        <v>5.438616551860366</v>
      </c>
      <c r="R34" t="s">
        <v>33</v>
      </c>
      <c r="T34">
        <v>181.61711883544922</v>
      </c>
      <c r="U34">
        <v>213.31690979003906</v>
      </c>
      <c r="V34">
        <v>266.14989471435547</v>
      </c>
      <c r="W34">
        <v>371.81586456298828</v>
      </c>
      <c r="X34">
        <v>583.14780426025391</v>
      </c>
      <c r="Y34">
        <v>1005.8116836547852</v>
      </c>
      <c r="Z34">
        <v>1217.1436233520508</v>
      </c>
      <c r="AA34">
        <v>2273.8033218383789</v>
      </c>
    </row>
    <row r="35" spans="1:27" x14ac:dyDescent="0.25">
      <c r="G35" t="s">
        <v>35</v>
      </c>
      <c r="I35">
        <v>2.7484159582799172</v>
      </c>
      <c r="J35">
        <v>2.9323787850984506</v>
      </c>
      <c r="K35">
        <v>3.1945011566714561</v>
      </c>
      <c r="L35">
        <v>3.5980297493592284</v>
      </c>
      <c r="M35">
        <v>4.1207177227967842</v>
      </c>
      <c r="N35">
        <v>4.6648819165785476</v>
      </c>
      <c r="O35">
        <v>4.8244883361885753</v>
      </c>
      <c r="P35">
        <v>5.2318737170609833</v>
      </c>
      <c r="R35" t="s">
        <v>35</v>
      </c>
      <c r="T35">
        <v>235.10686492919922</v>
      </c>
      <c r="U35">
        <v>266.80665588378906</v>
      </c>
      <c r="V35">
        <v>319.63964080810547</v>
      </c>
      <c r="W35">
        <v>425.30561065673828</v>
      </c>
      <c r="X35">
        <v>636.63755035400391</v>
      </c>
      <c r="Y35">
        <v>1059.3014297485352</v>
      </c>
      <c r="Z35">
        <v>1270.6333694458008</v>
      </c>
      <c r="AA35">
        <v>2327.2930679321289</v>
      </c>
    </row>
    <row r="36" spans="1:27" x14ac:dyDescent="0.25">
      <c r="G36" t="s">
        <v>36</v>
      </c>
      <c r="I36">
        <v>3.9973680997582366</v>
      </c>
      <c r="J36">
        <v>4.2624354431638229</v>
      </c>
      <c r="K36">
        <v>4.5665032275673365</v>
      </c>
      <c r="L36">
        <v>4.9188624018956713</v>
      </c>
      <c r="M36">
        <v>5.2437748701690952</v>
      </c>
      <c r="N36">
        <v>5.486033139711938</v>
      </c>
      <c r="O36">
        <v>5.544327320293907</v>
      </c>
      <c r="P36">
        <v>5.6736177340863101</v>
      </c>
      <c r="R36" t="s">
        <v>36</v>
      </c>
      <c r="T36">
        <v>128.12737274169922</v>
      </c>
      <c r="U36">
        <v>159.82716369628906</v>
      </c>
      <c r="V36">
        <v>212.66014862060547</v>
      </c>
      <c r="W36">
        <v>318.32611846923828</v>
      </c>
      <c r="X36">
        <v>529.65805816650391</v>
      </c>
      <c r="Y36">
        <v>952.32193756103516</v>
      </c>
      <c r="Z36">
        <v>1163.6538772583008</v>
      </c>
      <c r="AA36">
        <v>2220.3135757446289</v>
      </c>
    </row>
    <row r="38" spans="1:27" x14ac:dyDescent="0.25">
      <c r="T38" t="s">
        <v>37</v>
      </c>
    </row>
    <row r="39" spans="1:27" x14ac:dyDescent="0.25">
      <c r="A39" t="s">
        <v>78</v>
      </c>
      <c r="C39" t="s">
        <v>18</v>
      </c>
      <c r="G39" t="s">
        <v>25</v>
      </c>
      <c r="T39" t="s">
        <v>96</v>
      </c>
    </row>
    <row r="40" spans="1:27" x14ac:dyDescent="0.25">
      <c r="C40" t="s">
        <v>20</v>
      </c>
      <c r="E40" t="s">
        <v>32</v>
      </c>
      <c r="G40" t="s">
        <v>28</v>
      </c>
      <c r="I40" t="s">
        <v>32</v>
      </c>
      <c r="L40" t="s">
        <v>34</v>
      </c>
      <c r="R40" t="s">
        <v>29</v>
      </c>
      <c r="T40" t="s">
        <v>93</v>
      </c>
      <c r="U40" t="s">
        <v>94</v>
      </c>
      <c r="V40" t="s">
        <v>52</v>
      </c>
      <c r="W40" t="s">
        <v>40</v>
      </c>
      <c r="X40" t="s">
        <v>41</v>
      </c>
      <c r="Y40" t="s">
        <v>42</v>
      </c>
      <c r="Z40" t="s">
        <v>53</v>
      </c>
      <c r="AA40" t="s">
        <v>54</v>
      </c>
    </row>
    <row r="41" spans="1:27" x14ac:dyDescent="0.25">
      <c r="A41" t="s">
        <v>30</v>
      </c>
      <c r="C41" t="s">
        <v>26</v>
      </c>
      <c r="D41" t="s">
        <v>27</v>
      </c>
      <c r="G41" t="s">
        <v>26</v>
      </c>
      <c r="H41" t="s">
        <v>27</v>
      </c>
      <c r="R41" t="s">
        <v>33</v>
      </c>
      <c r="T41">
        <v>58.797806262969971</v>
      </c>
      <c r="U41">
        <v>64.241549730300903</v>
      </c>
      <c r="V41">
        <v>73.314455509185791</v>
      </c>
      <c r="W41">
        <v>91.460267066955566</v>
      </c>
      <c r="X41">
        <v>127.75189018249512</v>
      </c>
      <c r="Y41">
        <v>200.33513641357422</v>
      </c>
      <c r="Z41">
        <v>236.62675952911377</v>
      </c>
      <c r="AA41">
        <v>418.08487510681152</v>
      </c>
    </row>
    <row r="42" spans="1:27" x14ac:dyDescent="0.25">
      <c r="A42" t="s">
        <v>31</v>
      </c>
      <c r="C42">
        <f>SUM(G4:G12)</f>
        <v>14022016</v>
      </c>
      <c r="D42">
        <v>1</v>
      </c>
      <c r="E42">
        <f>C42*D42 /8 /1024 /1024</f>
        <v>1.6715545654296875</v>
      </c>
      <c r="G42">
        <f>SUM(M4:M13)</f>
        <v>29185000</v>
      </c>
      <c r="H42">
        <v>1</v>
      </c>
      <c r="I42">
        <f>G42*H42/8 /1024 /1024</f>
        <v>3.4791231155395508</v>
      </c>
      <c r="L42">
        <f>E42+I42</f>
        <v>5.1506776809692383</v>
      </c>
      <c r="R42" t="s">
        <v>35</v>
      </c>
      <c r="T42">
        <v>85.542679309844971</v>
      </c>
      <c r="U42">
        <v>90.986422777175903</v>
      </c>
      <c r="V42">
        <v>100.05932855606079</v>
      </c>
      <c r="W42">
        <v>118.20514011383057</v>
      </c>
      <c r="X42">
        <v>154.49676322937012</v>
      </c>
      <c r="Y42">
        <v>227.08000946044922</v>
      </c>
      <c r="Z42">
        <v>263.37163257598877</v>
      </c>
      <c r="AA42">
        <v>444.82974815368652</v>
      </c>
    </row>
    <row r="43" spans="1:27" x14ac:dyDescent="0.25">
      <c r="R43" t="s">
        <v>36</v>
      </c>
      <c r="T43">
        <v>32.052933216094971</v>
      </c>
      <c r="U43">
        <v>37.496676683425903</v>
      </c>
      <c r="V43">
        <v>46.569582462310791</v>
      </c>
      <c r="W43">
        <v>64.715394020080566</v>
      </c>
      <c r="X43">
        <v>101.00701713562012</v>
      </c>
      <c r="Y43">
        <v>173.59026336669922</v>
      </c>
      <c r="Z43">
        <v>209.88188648223877</v>
      </c>
      <c r="AA43">
        <v>391.34000205993652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555C-E780-437F-8D22-7DB831DC582D}">
  <dimension ref="A1:AB43"/>
  <sheetViews>
    <sheetView workbookViewId="0">
      <selection activeCell="A19" sqref="A19"/>
    </sheetView>
  </sheetViews>
  <sheetFormatPr defaultColWidth="8.85546875" defaultRowHeight="15" x14ac:dyDescent="0.25"/>
  <cols>
    <col min="7" max="7" width="10" bestFit="1" customWidth="1"/>
    <col min="19" max="19" width="10" bestFit="1" customWidth="1"/>
    <col min="21" max="21" width="10" bestFit="1" customWidth="1"/>
  </cols>
  <sheetData>
    <row r="1" spans="3:13" x14ac:dyDescent="0.25">
      <c r="L1" s="1" t="s">
        <v>44</v>
      </c>
      <c r="M1" s="1" t="s">
        <v>45</v>
      </c>
    </row>
    <row r="2" spans="3:13" x14ac:dyDescent="0.25">
      <c r="L2" s="1">
        <v>100</v>
      </c>
      <c r="M2" s="1">
        <v>16</v>
      </c>
    </row>
    <row r="3" spans="3:13" x14ac:dyDescent="0.25">
      <c r="D3" t="s">
        <v>0</v>
      </c>
      <c r="E3" t="s">
        <v>1</v>
      </c>
      <c r="F3" t="s">
        <v>2</v>
      </c>
      <c r="G3" t="s">
        <v>3</v>
      </c>
      <c r="I3" t="s">
        <v>4</v>
      </c>
      <c r="J3" t="s">
        <v>5</v>
      </c>
      <c r="K3" t="s">
        <v>1</v>
      </c>
      <c r="L3" t="s">
        <v>16</v>
      </c>
      <c r="M3" t="s">
        <v>6</v>
      </c>
    </row>
    <row r="4" spans="3:13" x14ac:dyDescent="0.25">
      <c r="C4" t="s">
        <v>7</v>
      </c>
      <c r="D4">
        <v>3</v>
      </c>
      <c r="E4">
        <v>3</v>
      </c>
      <c r="F4">
        <v>128</v>
      </c>
      <c r="G4">
        <f>D4*D4*E4*F4</f>
        <v>3456</v>
      </c>
      <c r="I4">
        <v>32</v>
      </c>
      <c r="J4">
        <v>32</v>
      </c>
      <c r="K4">
        <f>E4</f>
        <v>3</v>
      </c>
      <c r="L4">
        <f>L2</f>
        <v>100</v>
      </c>
      <c r="M4">
        <f>I4*J4*K4*L4</f>
        <v>307200</v>
      </c>
    </row>
    <row r="5" spans="3:13" x14ac:dyDescent="0.25">
      <c r="C5" t="s">
        <v>8</v>
      </c>
      <c r="D5">
        <v>3</v>
      </c>
      <c r="E5">
        <v>128</v>
      </c>
      <c r="F5">
        <v>128</v>
      </c>
      <c r="G5">
        <f t="shared" ref="G5:G12" si="0">D5*D5*E5*F5</f>
        <v>147456</v>
      </c>
      <c r="I5">
        <v>32</v>
      </c>
      <c r="J5">
        <v>32</v>
      </c>
      <c r="K5">
        <f t="shared" ref="K5:K12" si="1">E5</f>
        <v>128</v>
      </c>
      <c r="L5">
        <f>L2</f>
        <v>100</v>
      </c>
      <c r="M5">
        <f t="shared" ref="M5:M13" si="2">I5*J5*K5*L5</f>
        <v>13107200</v>
      </c>
    </row>
    <row r="6" spans="3:13" x14ac:dyDescent="0.25">
      <c r="C6" t="s">
        <v>9</v>
      </c>
      <c r="D6">
        <v>3</v>
      </c>
      <c r="E6">
        <v>128</v>
      </c>
      <c r="F6">
        <v>256</v>
      </c>
      <c r="G6">
        <f t="shared" si="0"/>
        <v>294912</v>
      </c>
      <c r="I6">
        <v>16</v>
      </c>
      <c r="J6">
        <v>16</v>
      </c>
      <c r="K6">
        <f t="shared" si="1"/>
        <v>128</v>
      </c>
      <c r="L6">
        <f>L2</f>
        <v>100</v>
      </c>
      <c r="M6">
        <f t="shared" si="2"/>
        <v>3276800</v>
      </c>
    </row>
    <row r="7" spans="3:13" x14ac:dyDescent="0.25">
      <c r="C7" t="s">
        <v>10</v>
      </c>
      <c r="D7">
        <v>3</v>
      </c>
      <c r="E7">
        <v>256</v>
      </c>
      <c r="F7">
        <v>256</v>
      </c>
      <c r="G7">
        <f t="shared" si="0"/>
        <v>589824</v>
      </c>
      <c r="I7">
        <v>16</v>
      </c>
      <c r="J7">
        <v>16</v>
      </c>
      <c r="K7">
        <f t="shared" si="1"/>
        <v>256</v>
      </c>
      <c r="L7">
        <f>L2</f>
        <v>100</v>
      </c>
      <c r="M7">
        <f t="shared" si="2"/>
        <v>6553600</v>
      </c>
    </row>
    <row r="8" spans="3:13" x14ac:dyDescent="0.25">
      <c r="C8" t="s">
        <v>11</v>
      </c>
      <c r="D8">
        <v>3</v>
      </c>
      <c r="E8">
        <v>256</v>
      </c>
      <c r="F8">
        <v>512</v>
      </c>
      <c r="G8">
        <f t="shared" si="0"/>
        <v>1179648</v>
      </c>
      <c r="I8">
        <v>8</v>
      </c>
      <c r="J8">
        <v>8</v>
      </c>
      <c r="K8">
        <f t="shared" si="1"/>
        <v>256</v>
      </c>
      <c r="L8">
        <f>L2</f>
        <v>100</v>
      </c>
      <c r="M8">
        <f t="shared" si="2"/>
        <v>1638400</v>
      </c>
    </row>
    <row r="9" spans="3:13" x14ac:dyDescent="0.25">
      <c r="C9" t="s">
        <v>12</v>
      </c>
      <c r="D9">
        <v>3</v>
      </c>
      <c r="E9">
        <v>512</v>
      </c>
      <c r="F9">
        <v>512</v>
      </c>
      <c r="G9">
        <f t="shared" si="0"/>
        <v>2359296</v>
      </c>
      <c r="I9">
        <v>8</v>
      </c>
      <c r="J9">
        <v>8</v>
      </c>
      <c r="K9">
        <f t="shared" si="1"/>
        <v>512</v>
      </c>
      <c r="L9">
        <f>L2</f>
        <v>100</v>
      </c>
      <c r="M9">
        <f t="shared" si="2"/>
        <v>3276800</v>
      </c>
    </row>
    <row r="10" spans="3:13" x14ac:dyDescent="0.25">
      <c r="C10" t="s">
        <v>13</v>
      </c>
      <c r="D10">
        <v>1</v>
      </c>
      <c r="E10">
        <f>4*4*512</f>
        <v>8192</v>
      </c>
      <c r="F10">
        <v>1024</v>
      </c>
      <c r="G10">
        <f t="shared" si="0"/>
        <v>8388608</v>
      </c>
      <c r="I10">
        <v>1</v>
      </c>
      <c r="J10">
        <v>1</v>
      </c>
      <c r="K10">
        <f t="shared" si="1"/>
        <v>8192</v>
      </c>
      <c r="L10">
        <f>L2</f>
        <v>100</v>
      </c>
      <c r="M10">
        <f t="shared" si="2"/>
        <v>819200</v>
      </c>
    </row>
    <row r="11" spans="3:13" x14ac:dyDescent="0.25">
      <c r="C11" t="s">
        <v>14</v>
      </c>
      <c r="D11">
        <v>1</v>
      </c>
      <c r="E11">
        <v>1024</v>
      </c>
      <c r="F11">
        <v>1024</v>
      </c>
      <c r="G11">
        <f t="shared" si="0"/>
        <v>1048576</v>
      </c>
      <c r="I11">
        <v>1</v>
      </c>
      <c r="J11">
        <v>1</v>
      </c>
      <c r="K11">
        <f t="shared" si="1"/>
        <v>1024</v>
      </c>
      <c r="L11">
        <f>L2</f>
        <v>100</v>
      </c>
      <c r="M11">
        <f t="shared" si="2"/>
        <v>102400</v>
      </c>
    </row>
    <row r="12" spans="3:13" x14ac:dyDescent="0.25">
      <c r="C12" t="s">
        <v>15</v>
      </c>
      <c r="D12">
        <v>1</v>
      </c>
      <c r="E12">
        <v>1024</v>
      </c>
      <c r="F12">
        <v>10</v>
      </c>
      <c r="G12">
        <f t="shared" si="0"/>
        <v>10240</v>
      </c>
      <c r="I12">
        <v>1</v>
      </c>
      <c r="J12">
        <v>1</v>
      </c>
      <c r="K12">
        <f t="shared" si="1"/>
        <v>1024</v>
      </c>
      <c r="L12">
        <f>L2</f>
        <v>100</v>
      </c>
      <c r="M12">
        <f t="shared" si="2"/>
        <v>102400</v>
      </c>
    </row>
    <row r="13" spans="3:13" x14ac:dyDescent="0.25">
      <c r="C13" t="s">
        <v>17</v>
      </c>
      <c r="I13">
        <v>1</v>
      </c>
      <c r="J13">
        <v>1</v>
      </c>
      <c r="K13">
        <v>10</v>
      </c>
      <c r="L13">
        <f>L2</f>
        <v>100</v>
      </c>
      <c r="M13">
        <f t="shared" si="2"/>
        <v>1000</v>
      </c>
    </row>
    <row r="19" spans="1:28" x14ac:dyDescent="0.25">
      <c r="C19" t="s">
        <v>18</v>
      </c>
      <c r="I19" t="s">
        <v>21</v>
      </c>
      <c r="Q19" t="s">
        <v>25</v>
      </c>
    </row>
    <row r="20" spans="1:28" x14ac:dyDescent="0.25">
      <c r="C20" t="s">
        <v>20</v>
      </c>
      <c r="E20" t="s">
        <v>19</v>
      </c>
      <c r="G20" t="s">
        <v>32</v>
      </c>
      <c r="I20" t="s">
        <v>22</v>
      </c>
      <c r="K20" t="s">
        <v>23</v>
      </c>
      <c r="M20" t="s">
        <v>24</v>
      </c>
      <c r="O20" t="s">
        <v>32</v>
      </c>
      <c r="Q20" t="s">
        <v>28</v>
      </c>
      <c r="S20" t="s">
        <v>76</v>
      </c>
      <c r="U20" t="s">
        <v>77</v>
      </c>
      <c r="W20" t="s">
        <v>32</v>
      </c>
      <c r="Z20" t="s">
        <v>34</v>
      </c>
      <c r="AB20" s="2" t="s">
        <v>38</v>
      </c>
    </row>
    <row r="21" spans="1:28" x14ac:dyDescent="0.25">
      <c r="A21" t="s">
        <v>30</v>
      </c>
      <c r="B21" t="s">
        <v>29</v>
      </c>
      <c r="C21" t="s">
        <v>26</v>
      </c>
      <c r="D21" t="s">
        <v>27</v>
      </c>
      <c r="E21" t="s">
        <v>26</v>
      </c>
      <c r="F21" t="s">
        <v>27</v>
      </c>
      <c r="I21" t="s">
        <v>26</v>
      </c>
      <c r="J21" t="s">
        <v>27</v>
      </c>
      <c r="K21" t="s">
        <v>26</v>
      </c>
      <c r="L21" t="s">
        <v>27</v>
      </c>
      <c r="M21" t="s">
        <v>26</v>
      </c>
      <c r="N21" t="s">
        <v>27</v>
      </c>
      <c r="Q21" t="s">
        <v>26</v>
      </c>
      <c r="R21" t="s">
        <v>27</v>
      </c>
      <c r="S21" t="s">
        <v>26</v>
      </c>
      <c r="T21" t="s">
        <v>27</v>
      </c>
      <c r="U21" t="s">
        <v>26</v>
      </c>
      <c r="V21" t="s">
        <v>27</v>
      </c>
      <c r="AB21" s="2"/>
    </row>
    <row r="22" spans="1:28" x14ac:dyDescent="0.25">
      <c r="A22" t="s">
        <v>31</v>
      </c>
      <c r="B22" t="s">
        <v>33</v>
      </c>
      <c r="C22">
        <f>SUM(G4:G12)</f>
        <v>14022016</v>
      </c>
      <c r="D22">
        <v>32</v>
      </c>
      <c r="E22">
        <f>SUM(F4:F12)</f>
        <v>3850</v>
      </c>
      <c r="F22">
        <v>32</v>
      </c>
      <c r="G22">
        <f>(C22*D22+E22*F22)/8 /1024 /1024</f>
        <v>53.504432678222656</v>
      </c>
      <c r="I22">
        <f>SUM(G4:G12)</f>
        <v>14022016</v>
      </c>
      <c r="J22">
        <v>32</v>
      </c>
      <c r="K22">
        <f>I22</f>
        <v>14022016</v>
      </c>
      <c r="L22">
        <v>32</v>
      </c>
      <c r="M22">
        <v>0</v>
      </c>
      <c r="N22">
        <v>32</v>
      </c>
      <c r="O22">
        <f>(I22*J22+K22*L22)/8 /1024 /1024</f>
        <v>106.9794921875</v>
      </c>
      <c r="Q22">
        <f>SUM(M4:M13)</f>
        <v>29185000</v>
      </c>
      <c r="R22">
        <v>32</v>
      </c>
      <c r="S22">
        <f>MAX(M4:M13)</f>
        <v>13107200</v>
      </c>
      <c r="T22">
        <v>32</v>
      </c>
      <c r="U22">
        <f>MAX(M4:M13)</f>
        <v>13107200</v>
      </c>
      <c r="V22">
        <v>32</v>
      </c>
      <c r="W22">
        <f>(Q22*R22+S22*T22+U22*V22)/8 /1024 /1024</f>
        <v>211.33193969726563</v>
      </c>
      <c r="Z22">
        <f>G22+O22+W22</f>
        <v>371.81586456298828</v>
      </c>
      <c r="AB22" s="2" t="s">
        <v>39</v>
      </c>
    </row>
    <row r="23" spans="1:28" x14ac:dyDescent="0.25">
      <c r="A23" t="s">
        <v>31</v>
      </c>
      <c r="B23" t="s">
        <v>35</v>
      </c>
      <c r="C23">
        <f>C22</f>
        <v>14022016</v>
      </c>
      <c r="D23">
        <f>D22</f>
        <v>32</v>
      </c>
      <c r="E23">
        <f>E22</f>
        <v>3850</v>
      </c>
      <c r="F23">
        <f>F22</f>
        <v>32</v>
      </c>
      <c r="G23">
        <f>(C23*D23+E23*F23)/8 /1024 /1024</f>
        <v>53.504432678222656</v>
      </c>
      <c r="I23">
        <f>I22</f>
        <v>14022016</v>
      </c>
      <c r="J23">
        <f>J22</f>
        <v>32</v>
      </c>
      <c r="K23">
        <f t="shared" ref="K23:K24" si="3">I23</f>
        <v>14022016</v>
      </c>
      <c r="L23">
        <f>L22</f>
        <v>32</v>
      </c>
      <c r="M23">
        <f>K23</f>
        <v>14022016</v>
      </c>
      <c r="N23">
        <v>32</v>
      </c>
      <c r="O23">
        <f>(I23*J23+K23*L23+M23*N23)/8 /1024 /1024</f>
        <v>160.46923828125</v>
      </c>
      <c r="Q23">
        <f t="shared" ref="Q23:R24" si="4">Q22</f>
        <v>29185000</v>
      </c>
      <c r="R23">
        <f t="shared" si="4"/>
        <v>32</v>
      </c>
      <c r="S23">
        <f>S22</f>
        <v>13107200</v>
      </c>
      <c r="T23">
        <v>32</v>
      </c>
      <c r="U23">
        <f>U22</f>
        <v>13107200</v>
      </c>
      <c r="V23">
        <f>V22</f>
        <v>32</v>
      </c>
      <c r="W23">
        <f t="shared" ref="W23:W28" si="5">(Q23*R23+S23*T23+U23*V23)/8 /1024 /1024</f>
        <v>211.33193969726563</v>
      </c>
      <c r="Z23">
        <f>G23+O23+W23</f>
        <v>425.30561065673828</v>
      </c>
      <c r="AB23" s="2" t="s">
        <v>39</v>
      </c>
    </row>
    <row r="24" spans="1:28" x14ac:dyDescent="0.25">
      <c r="A24" t="s">
        <v>31</v>
      </c>
      <c r="B24" t="s">
        <v>36</v>
      </c>
      <c r="C24">
        <v>0</v>
      </c>
      <c r="D24">
        <f>D22</f>
        <v>32</v>
      </c>
      <c r="E24">
        <f>E23</f>
        <v>3850</v>
      </c>
      <c r="F24">
        <f>F23</f>
        <v>32</v>
      </c>
      <c r="G24">
        <f>(C24*D24+E24*F24)/8 /1024 /1024</f>
        <v>1.468658447265625E-2</v>
      </c>
      <c r="I24">
        <f>I23</f>
        <v>14022016</v>
      </c>
      <c r="J24">
        <f>J23</f>
        <v>32</v>
      </c>
      <c r="K24">
        <f t="shared" si="3"/>
        <v>14022016</v>
      </c>
      <c r="L24">
        <v>32</v>
      </c>
      <c r="M24">
        <v>0</v>
      </c>
      <c r="N24">
        <v>32</v>
      </c>
      <c r="O24">
        <f>(I24*J24+K24*L24+M24*N24)/8 /1024 /1024</f>
        <v>106.9794921875</v>
      </c>
      <c r="Q24">
        <f t="shared" si="4"/>
        <v>29185000</v>
      </c>
      <c r="R24">
        <f t="shared" si="4"/>
        <v>32</v>
      </c>
      <c r="S24">
        <f>S22</f>
        <v>13107200</v>
      </c>
      <c r="T24">
        <v>32</v>
      </c>
      <c r="U24">
        <f>U23</f>
        <v>13107200</v>
      </c>
      <c r="V24">
        <f>V23</f>
        <v>32</v>
      </c>
      <c r="W24">
        <f t="shared" si="5"/>
        <v>211.33193969726563</v>
      </c>
      <c r="Z24">
        <f>G24+O24+W24</f>
        <v>318.32611846923828</v>
      </c>
      <c r="AB24" s="2" t="s">
        <v>39</v>
      </c>
    </row>
    <row r="25" spans="1:28" x14ac:dyDescent="0.25">
      <c r="AB25" s="2"/>
    </row>
    <row r="26" spans="1:28" x14ac:dyDescent="0.25">
      <c r="A26" t="s">
        <v>37</v>
      </c>
      <c r="B26" t="s">
        <v>33</v>
      </c>
      <c r="C26">
        <f>C22</f>
        <v>14022016</v>
      </c>
      <c r="D26">
        <f>M2</f>
        <v>16</v>
      </c>
      <c r="E26">
        <v>3850</v>
      </c>
      <c r="F26">
        <f>M2</f>
        <v>16</v>
      </c>
      <c r="G26">
        <f>(C26*D26+E26*F26)/8 /1024 /1024</f>
        <v>26.752216339111328</v>
      </c>
      <c r="I26">
        <v>14022016</v>
      </c>
      <c r="J26">
        <v>1</v>
      </c>
      <c r="K26">
        <v>14022016</v>
      </c>
      <c r="L26">
        <f>M2</f>
        <v>16</v>
      </c>
      <c r="M26">
        <v>0</v>
      </c>
      <c r="N26">
        <f>M2</f>
        <v>16</v>
      </c>
      <c r="O26">
        <f>(I26*J26+K26*L26+M26*N26)/8 /1024 /1024</f>
        <v>28.416427612304688</v>
      </c>
      <c r="Q26">
        <f>Q22</f>
        <v>29185000</v>
      </c>
      <c r="R26">
        <v>1</v>
      </c>
      <c r="S26">
        <f>MAX(M4:M13)</f>
        <v>13107200</v>
      </c>
      <c r="T26">
        <v>16</v>
      </c>
      <c r="U26">
        <f>U22</f>
        <v>13107200</v>
      </c>
      <c r="V26">
        <v>5</v>
      </c>
      <c r="W26">
        <f t="shared" si="5"/>
        <v>36.291623115539551</v>
      </c>
      <c r="Z26">
        <f>G26+O26+W26</f>
        <v>91.460267066955566</v>
      </c>
      <c r="AB26" s="2">
        <f>Z22/Z26</f>
        <v>4.0653266876073308</v>
      </c>
    </row>
    <row r="27" spans="1:28" x14ac:dyDescent="0.25">
      <c r="A27" t="s">
        <v>37</v>
      </c>
      <c r="B27" t="s">
        <v>35</v>
      </c>
      <c r="C27">
        <f>C23</f>
        <v>14022016</v>
      </c>
      <c r="D27">
        <f>M2</f>
        <v>16</v>
      </c>
      <c r="E27">
        <v>3850</v>
      </c>
      <c r="F27">
        <f>M2</f>
        <v>16</v>
      </c>
      <c r="G27">
        <f t="shared" ref="G27:G28" si="6">(C27*D27+E27*F27)/8 /1024 /1024</f>
        <v>26.752216339111328</v>
      </c>
      <c r="I27">
        <v>14022016</v>
      </c>
      <c r="J27">
        <v>1</v>
      </c>
      <c r="K27">
        <v>14022016</v>
      </c>
      <c r="L27">
        <f>M2</f>
        <v>16</v>
      </c>
      <c r="M27">
        <v>14022016</v>
      </c>
      <c r="N27">
        <f>M2</f>
        <v>16</v>
      </c>
      <c r="O27">
        <f t="shared" ref="O27:O28" si="7">(I27*J27+K27*L27+M27*N27)/8 /1024 /1024</f>
        <v>55.161300659179688</v>
      </c>
      <c r="Q27">
        <f>Q22</f>
        <v>29185000</v>
      </c>
      <c r="R27">
        <v>1</v>
      </c>
      <c r="S27">
        <f>MAX(M4:M13)</f>
        <v>13107200</v>
      </c>
      <c r="T27">
        <v>16</v>
      </c>
      <c r="U27">
        <f>U22</f>
        <v>13107200</v>
      </c>
      <c r="V27">
        <v>5</v>
      </c>
      <c r="W27">
        <f t="shared" si="5"/>
        <v>36.291623115539551</v>
      </c>
      <c r="Z27">
        <f>G27+O27+W27</f>
        <v>118.20514011383057</v>
      </c>
      <c r="AB27" s="2">
        <f t="shared" ref="AB27:AB28" si="8">Z23/Z27</f>
        <v>3.5980297493592284</v>
      </c>
    </row>
    <row r="28" spans="1:28" x14ac:dyDescent="0.25">
      <c r="A28" t="s">
        <v>37</v>
      </c>
      <c r="B28" t="s">
        <v>36</v>
      </c>
      <c r="C28">
        <f>C24</f>
        <v>0</v>
      </c>
      <c r="D28">
        <f>M2</f>
        <v>16</v>
      </c>
      <c r="E28">
        <v>3850</v>
      </c>
      <c r="F28">
        <f>M2</f>
        <v>16</v>
      </c>
      <c r="G28">
        <f t="shared" si="6"/>
        <v>7.343292236328125E-3</v>
      </c>
      <c r="I28">
        <v>14022016</v>
      </c>
      <c r="J28">
        <v>1</v>
      </c>
      <c r="K28">
        <v>14022016</v>
      </c>
      <c r="L28">
        <f>M2</f>
        <v>16</v>
      </c>
      <c r="M28">
        <v>0</v>
      </c>
      <c r="N28">
        <f>M2</f>
        <v>16</v>
      </c>
      <c r="O28">
        <f t="shared" si="7"/>
        <v>28.416427612304688</v>
      </c>
      <c r="Q28">
        <f>Q22</f>
        <v>29185000</v>
      </c>
      <c r="R28">
        <v>1</v>
      </c>
      <c r="S28">
        <f>MAX(M4:M13)</f>
        <v>13107200</v>
      </c>
      <c r="T28">
        <v>16</v>
      </c>
      <c r="U28">
        <f>U22</f>
        <v>13107200</v>
      </c>
      <c r="V28">
        <v>5</v>
      </c>
      <c r="W28">
        <f t="shared" si="5"/>
        <v>36.291623115539551</v>
      </c>
      <c r="Z28">
        <f>G28+O28+W28</f>
        <v>64.715394020080566</v>
      </c>
      <c r="AB28" s="2">
        <f t="shared" si="8"/>
        <v>4.9188624018956713</v>
      </c>
    </row>
    <row r="31" spans="1:28" x14ac:dyDescent="0.25">
      <c r="I31" t="s">
        <v>43</v>
      </c>
      <c r="T31" t="s">
        <v>95</v>
      </c>
    </row>
    <row r="32" spans="1:28" x14ac:dyDescent="0.25">
      <c r="I32" t="s">
        <v>51</v>
      </c>
      <c r="T32" t="s">
        <v>96</v>
      </c>
    </row>
    <row r="33" spans="1:27" x14ac:dyDescent="0.25">
      <c r="G33" t="s">
        <v>29</v>
      </c>
      <c r="I33" t="s">
        <v>93</v>
      </c>
      <c r="J33" t="s">
        <v>94</v>
      </c>
      <c r="K33" t="s">
        <v>52</v>
      </c>
      <c r="L33" t="s">
        <v>40</v>
      </c>
      <c r="M33" t="s">
        <v>41</v>
      </c>
      <c r="N33" t="s">
        <v>42</v>
      </c>
      <c r="O33" t="s">
        <v>53</v>
      </c>
      <c r="P33" t="s">
        <v>54</v>
      </c>
      <c r="R33" t="s">
        <v>29</v>
      </c>
      <c r="T33" t="s">
        <v>93</v>
      </c>
      <c r="U33" t="s">
        <v>94</v>
      </c>
      <c r="V33" t="s">
        <v>52</v>
      </c>
      <c r="W33" t="s">
        <v>40</v>
      </c>
      <c r="X33" t="s">
        <v>41</v>
      </c>
      <c r="Y33" t="s">
        <v>42</v>
      </c>
      <c r="Z33" t="s">
        <v>53</v>
      </c>
      <c r="AA33" t="s">
        <v>54</v>
      </c>
    </row>
    <row r="34" spans="1:27" x14ac:dyDescent="0.25">
      <c r="G34" t="s">
        <v>33</v>
      </c>
      <c r="I34">
        <v>3.0888417507139057</v>
      </c>
      <c r="J34">
        <v>3.3205442690219469</v>
      </c>
      <c r="K34">
        <v>3.6302512630815178</v>
      </c>
      <c r="L34">
        <v>4.0653266876073308</v>
      </c>
      <c r="M34">
        <v>4.5646902243655276</v>
      </c>
      <c r="N34">
        <v>5.0206454127865801</v>
      </c>
      <c r="O34">
        <v>5.1437277245150179</v>
      </c>
      <c r="P34">
        <v>5.438616551860366</v>
      </c>
      <c r="R34" t="s">
        <v>33</v>
      </c>
      <c r="T34">
        <v>181.61711883544922</v>
      </c>
      <c r="U34">
        <v>213.31690979003906</v>
      </c>
      <c r="V34">
        <v>266.14989471435547</v>
      </c>
      <c r="W34">
        <v>371.81586456298828</v>
      </c>
      <c r="X34">
        <v>583.14780426025391</v>
      </c>
      <c r="Y34">
        <v>1005.8116836547852</v>
      </c>
      <c r="Z34">
        <v>1217.1436233520508</v>
      </c>
      <c r="AA34">
        <v>2273.8033218383789</v>
      </c>
    </row>
    <row r="35" spans="1:27" x14ac:dyDescent="0.25">
      <c r="G35" t="s">
        <v>35</v>
      </c>
      <c r="I35">
        <v>2.7484159582799172</v>
      </c>
      <c r="J35">
        <v>2.9323787850984506</v>
      </c>
      <c r="K35">
        <v>3.1945011566714561</v>
      </c>
      <c r="L35">
        <v>3.5980297493592284</v>
      </c>
      <c r="M35">
        <v>4.1207177227967842</v>
      </c>
      <c r="N35">
        <v>4.6648819165785476</v>
      </c>
      <c r="O35">
        <v>4.8244883361885753</v>
      </c>
      <c r="P35">
        <v>5.2318737170609833</v>
      </c>
      <c r="R35" t="s">
        <v>35</v>
      </c>
      <c r="T35">
        <v>235.10686492919922</v>
      </c>
      <c r="U35">
        <v>266.80665588378906</v>
      </c>
      <c r="V35">
        <v>319.63964080810547</v>
      </c>
      <c r="W35">
        <v>425.30561065673828</v>
      </c>
      <c r="X35">
        <v>636.63755035400391</v>
      </c>
      <c r="Y35">
        <v>1059.3014297485352</v>
      </c>
      <c r="Z35">
        <v>1270.6333694458008</v>
      </c>
      <c r="AA35">
        <v>2327.2930679321289</v>
      </c>
    </row>
    <row r="36" spans="1:27" x14ac:dyDescent="0.25">
      <c r="G36" t="s">
        <v>36</v>
      </c>
      <c r="I36">
        <v>3.9973680997582366</v>
      </c>
      <c r="J36">
        <v>4.2624354431638229</v>
      </c>
      <c r="K36">
        <v>4.5665032275673365</v>
      </c>
      <c r="L36">
        <v>4.9188624018956713</v>
      </c>
      <c r="M36">
        <v>5.2437748701690952</v>
      </c>
      <c r="N36">
        <v>5.486033139711938</v>
      </c>
      <c r="O36">
        <v>5.544327320293907</v>
      </c>
      <c r="P36">
        <v>5.6736177340863101</v>
      </c>
      <c r="R36" t="s">
        <v>36</v>
      </c>
      <c r="T36">
        <v>128.12737274169922</v>
      </c>
      <c r="U36">
        <v>159.82716369628906</v>
      </c>
      <c r="V36">
        <v>212.66014862060547</v>
      </c>
      <c r="W36">
        <v>318.32611846923828</v>
      </c>
      <c r="X36">
        <v>529.65805816650391</v>
      </c>
      <c r="Y36">
        <v>952.32193756103516</v>
      </c>
      <c r="Z36">
        <v>1163.6538772583008</v>
      </c>
      <c r="AA36">
        <v>2220.3135757446289</v>
      </c>
    </row>
    <row r="38" spans="1:27" x14ac:dyDescent="0.25">
      <c r="T38" t="s">
        <v>37</v>
      </c>
    </row>
    <row r="39" spans="1:27" x14ac:dyDescent="0.25">
      <c r="A39" t="s">
        <v>78</v>
      </c>
      <c r="C39" t="s">
        <v>18</v>
      </c>
      <c r="G39" t="s">
        <v>25</v>
      </c>
      <c r="T39" t="s">
        <v>96</v>
      </c>
    </row>
    <row r="40" spans="1:27" x14ac:dyDescent="0.25">
      <c r="C40" t="s">
        <v>20</v>
      </c>
      <c r="E40" t="s">
        <v>32</v>
      </c>
      <c r="G40" t="s">
        <v>28</v>
      </c>
      <c r="I40" t="s">
        <v>32</v>
      </c>
      <c r="L40" t="s">
        <v>34</v>
      </c>
      <c r="R40" t="s">
        <v>29</v>
      </c>
      <c r="T40" t="s">
        <v>93</v>
      </c>
      <c r="U40" t="s">
        <v>94</v>
      </c>
      <c r="V40" t="s">
        <v>52</v>
      </c>
      <c r="W40" t="s">
        <v>40</v>
      </c>
      <c r="X40" t="s">
        <v>41</v>
      </c>
      <c r="Y40" t="s">
        <v>42</v>
      </c>
      <c r="Z40" t="s">
        <v>53</v>
      </c>
      <c r="AA40" t="s">
        <v>54</v>
      </c>
    </row>
    <row r="41" spans="1:27" x14ac:dyDescent="0.25">
      <c r="A41" t="s">
        <v>30</v>
      </c>
      <c r="C41" t="s">
        <v>26</v>
      </c>
      <c r="D41" t="s">
        <v>27</v>
      </c>
      <c r="G41" t="s">
        <v>26</v>
      </c>
      <c r="H41" t="s">
        <v>27</v>
      </c>
      <c r="R41" t="s">
        <v>33</v>
      </c>
      <c r="T41">
        <v>58.797806262969971</v>
      </c>
      <c r="U41">
        <v>64.241549730300903</v>
      </c>
      <c r="V41">
        <v>73.314455509185791</v>
      </c>
      <c r="W41">
        <v>91.460267066955566</v>
      </c>
      <c r="X41">
        <v>127.75189018249512</v>
      </c>
      <c r="Y41">
        <v>200.33513641357422</v>
      </c>
      <c r="Z41">
        <v>236.62675952911377</v>
      </c>
      <c r="AA41">
        <v>418.08487510681152</v>
      </c>
    </row>
    <row r="42" spans="1:27" x14ac:dyDescent="0.25">
      <c r="A42" t="s">
        <v>31</v>
      </c>
      <c r="C42">
        <f>SUM(G4:G12)</f>
        <v>14022016</v>
      </c>
      <c r="D42">
        <v>1</v>
      </c>
      <c r="E42">
        <f>C42*D42 /8 /1024 /1024</f>
        <v>1.6715545654296875</v>
      </c>
      <c r="G42">
        <f>SUM(M4:M13)</f>
        <v>29185000</v>
      </c>
      <c r="H42">
        <v>1</v>
      </c>
      <c r="I42">
        <f>G42*H42/8 /1024 /1024</f>
        <v>3.4791231155395508</v>
      </c>
      <c r="L42">
        <f>E42+I42</f>
        <v>5.1506776809692383</v>
      </c>
      <c r="R42" t="s">
        <v>35</v>
      </c>
      <c r="T42">
        <v>85.542679309844971</v>
      </c>
      <c r="U42">
        <v>90.986422777175903</v>
      </c>
      <c r="V42">
        <v>100.05932855606079</v>
      </c>
      <c r="W42">
        <v>118.20514011383057</v>
      </c>
      <c r="X42">
        <v>154.49676322937012</v>
      </c>
      <c r="Y42">
        <v>227.08000946044922</v>
      </c>
      <c r="Z42">
        <v>263.37163257598877</v>
      </c>
      <c r="AA42">
        <v>444.82974815368652</v>
      </c>
    </row>
    <row r="43" spans="1:27" x14ac:dyDescent="0.25">
      <c r="R43" t="s">
        <v>36</v>
      </c>
      <c r="T43">
        <v>32.052933216094971</v>
      </c>
      <c r="U43">
        <v>37.496676683425903</v>
      </c>
      <c r="V43">
        <v>46.569582462310791</v>
      </c>
      <c r="W43">
        <v>64.715394020080566</v>
      </c>
      <c r="X43">
        <v>101.00701713562012</v>
      </c>
      <c r="Y43">
        <v>173.59026336669922</v>
      </c>
      <c r="Z43">
        <v>209.88188648223877</v>
      </c>
      <c r="AA43">
        <v>391.34000205993652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A6F3-07FA-4FF3-969D-499AC31E542D}">
  <dimension ref="A1:AB54"/>
  <sheetViews>
    <sheetView workbookViewId="0">
      <selection activeCell="K29" sqref="K29"/>
    </sheetView>
  </sheetViews>
  <sheetFormatPr defaultColWidth="8.85546875" defaultRowHeight="15" x14ac:dyDescent="0.25"/>
  <cols>
    <col min="7" max="7" width="10" bestFit="1" customWidth="1"/>
    <col min="19" max="19" width="10" bestFit="1" customWidth="1"/>
    <col min="21" max="21" width="10" bestFit="1" customWidth="1"/>
  </cols>
  <sheetData>
    <row r="1" spans="3:13" x14ac:dyDescent="0.25">
      <c r="L1" s="1" t="s">
        <v>44</v>
      </c>
      <c r="M1" s="1" t="s">
        <v>45</v>
      </c>
    </row>
    <row r="2" spans="3:13" x14ac:dyDescent="0.25">
      <c r="L2" s="1">
        <v>100</v>
      </c>
      <c r="M2" s="1">
        <v>16</v>
      </c>
    </row>
    <row r="3" spans="3:13" x14ac:dyDescent="0.25">
      <c r="D3" t="s">
        <v>0</v>
      </c>
      <c r="E3" t="s">
        <v>1</v>
      </c>
      <c r="F3" t="s">
        <v>2</v>
      </c>
      <c r="G3" t="s">
        <v>3</v>
      </c>
      <c r="I3" t="s">
        <v>4</v>
      </c>
      <c r="J3" t="s">
        <v>5</v>
      </c>
      <c r="K3" t="s">
        <v>1</v>
      </c>
      <c r="L3" t="s">
        <v>16</v>
      </c>
      <c r="M3" t="s">
        <v>6</v>
      </c>
    </row>
    <row r="4" spans="3:13" x14ac:dyDescent="0.25">
      <c r="C4" t="s">
        <v>7</v>
      </c>
      <c r="D4">
        <v>3</v>
      </c>
      <c r="E4">
        <v>3</v>
      </c>
      <c r="F4">
        <v>32</v>
      </c>
      <c r="G4">
        <f>D4*D4*E4*F4</f>
        <v>864</v>
      </c>
      <c r="I4">
        <v>224</v>
      </c>
      <c r="J4">
        <v>224</v>
      </c>
      <c r="K4">
        <f>E4</f>
        <v>3</v>
      </c>
      <c r="L4">
        <f>L2</f>
        <v>100</v>
      </c>
      <c r="M4">
        <f>I4*J4*K4*L4</f>
        <v>15052800</v>
      </c>
    </row>
    <row r="5" spans="3:13" x14ac:dyDescent="0.25">
      <c r="C5" t="s">
        <v>79</v>
      </c>
      <c r="D5">
        <v>3</v>
      </c>
      <c r="E5">
        <v>32</v>
      </c>
      <c r="F5">
        <v>32</v>
      </c>
      <c r="G5">
        <f t="shared" ref="G5:G20" si="0">D5*D5*E5*F5</f>
        <v>9216</v>
      </c>
      <c r="I5">
        <v>112</v>
      </c>
      <c r="J5">
        <v>112</v>
      </c>
      <c r="K5">
        <f t="shared" ref="K5:K20" si="1">E5</f>
        <v>32</v>
      </c>
      <c r="L5">
        <f>L2</f>
        <v>100</v>
      </c>
      <c r="M5">
        <f t="shared" ref="M5:M21" si="2">I5*J5*K5*L5</f>
        <v>40140800</v>
      </c>
    </row>
    <row r="6" spans="3:13" x14ac:dyDescent="0.25">
      <c r="C6" t="s">
        <v>80</v>
      </c>
      <c r="D6">
        <v>1</v>
      </c>
      <c r="E6">
        <v>32</v>
      </c>
      <c r="F6">
        <v>16</v>
      </c>
      <c r="G6">
        <f t="shared" si="0"/>
        <v>512</v>
      </c>
      <c r="I6">
        <v>112</v>
      </c>
      <c r="J6">
        <v>112</v>
      </c>
      <c r="K6">
        <f t="shared" si="1"/>
        <v>32</v>
      </c>
      <c r="L6">
        <f>L2</f>
        <v>100</v>
      </c>
      <c r="M6">
        <f t="shared" si="2"/>
        <v>40140800</v>
      </c>
    </row>
    <row r="7" spans="3:13" x14ac:dyDescent="0.25">
      <c r="C7" t="s">
        <v>81</v>
      </c>
      <c r="D7">
        <v>3</v>
      </c>
      <c r="E7">
        <v>16</v>
      </c>
      <c r="F7">
        <v>16</v>
      </c>
      <c r="G7">
        <f t="shared" si="0"/>
        <v>2304</v>
      </c>
      <c r="I7">
        <v>112</v>
      </c>
      <c r="J7">
        <v>112</v>
      </c>
      <c r="K7">
        <f t="shared" si="1"/>
        <v>16</v>
      </c>
      <c r="L7">
        <f>L2</f>
        <v>100</v>
      </c>
      <c r="M7">
        <f t="shared" si="2"/>
        <v>20070400</v>
      </c>
    </row>
    <row r="8" spans="3:13" x14ac:dyDescent="0.25">
      <c r="C8" t="s">
        <v>82</v>
      </c>
      <c r="D8">
        <v>1</v>
      </c>
      <c r="E8">
        <v>16</v>
      </c>
      <c r="F8">
        <v>24</v>
      </c>
      <c r="G8">
        <f t="shared" si="0"/>
        <v>384</v>
      </c>
      <c r="I8">
        <v>56</v>
      </c>
      <c r="J8">
        <v>56</v>
      </c>
      <c r="K8">
        <f t="shared" si="1"/>
        <v>16</v>
      </c>
      <c r="L8">
        <f>L2</f>
        <v>100</v>
      </c>
      <c r="M8">
        <f t="shared" si="2"/>
        <v>5017600</v>
      </c>
    </row>
    <row r="9" spans="3:13" x14ac:dyDescent="0.25">
      <c r="C9" t="s">
        <v>83</v>
      </c>
      <c r="D9">
        <v>3</v>
      </c>
      <c r="E9">
        <v>24</v>
      </c>
      <c r="F9">
        <v>24</v>
      </c>
      <c r="G9">
        <f t="shared" si="0"/>
        <v>5184</v>
      </c>
      <c r="I9">
        <v>56</v>
      </c>
      <c r="J9">
        <v>56</v>
      </c>
      <c r="K9">
        <f t="shared" si="1"/>
        <v>24</v>
      </c>
      <c r="L9">
        <f>L2</f>
        <v>100</v>
      </c>
      <c r="M9">
        <f t="shared" si="2"/>
        <v>7526400</v>
      </c>
    </row>
    <row r="10" spans="3:13" x14ac:dyDescent="0.25">
      <c r="C10" t="s">
        <v>84</v>
      </c>
      <c r="D10">
        <v>1</v>
      </c>
      <c r="E10">
        <v>24</v>
      </c>
      <c r="F10">
        <v>32</v>
      </c>
      <c r="G10">
        <f t="shared" si="0"/>
        <v>768</v>
      </c>
      <c r="I10">
        <v>28</v>
      </c>
      <c r="J10">
        <v>28</v>
      </c>
      <c r="K10">
        <f t="shared" si="1"/>
        <v>24</v>
      </c>
      <c r="L10">
        <f>L2</f>
        <v>100</v>
      </c>
      <c r="M10">
        <f t="shared" si="2"/>
        <v>1881600</v>
      </c>
    </row>
    <row r="11" spans="3:13" x14ac:dyDescent="0.25">
      <c r="C11" t="s">
        <v>85</v>
      </c>
      <c r="D11">
        <v>3</v>
      </c>
      <c r="E11">
        <v>32</v>
      </c>
      <c r="F11">
        <v>32</v>
      </c>
      <c r="G11">
        <f t="shared" si="0"/>
        <v>9216</v>
      </c>
      <c r="I11">
        <v>28</v>
      </c>
      <c r="J11">
        <v>28</v>
      </c>
      <c r="K11">
        <f t="shared" si="1"/>
        <v>32</v>
      </c>
      <c r="L11">
        <f>L2</f>
        <v>100</v>
      </c>
      <c r="M11">
        <f t="shared" si="2"/>
        <v>2508800</v>
      </c>
    </row>
    <row r="12" spans="3:13" x14ac:dyDescent="0.25">
      <c r="C12" t="s">
        <v>86</v>
      </c>
      <c r="D12">
        <v>1</v>
      </c>
      <c r="E12">
        <v>32</v>
      </c>
      <c r="F12">
        <v>64</v>
      </c>
      <c r="G12">
        <f t="shared" si="0"/>
        <v>2048</v>
      </c>
      <c r="I12">
        <v>14</v>
      </c>
      <c r="J12">
        <v>14</v>
      </c>
      <c r="K12">
        <f t="shared" si="1"/>
        <v>32</v>
      </c>
      <c r="L12">
        <f>L2</f>
        <v>100</v>
      </c>
      <c r="M12">
        <f t="shared" si="2"/>
        <v>627200</v>
      </c>
    </row>
    <row r="13" spans="3:13" x14ac:dyDescent="0.25">
      <c r="C13" t="s">
        <v>87</v>
      </c>
      <c r="D13">
        <v>3</v>
      </c>
      <c r="E13">
        <v>64</v>
      </c>
      <c r="F13">
        <v>64</v>
      </c>
      <c r="G13">
        <f t="shared" si="0"/>
        <v>36864</v>
      </c>
      <c r="I13">
        <v>14</v>
      </c>
      <c r="J13">
        <v>14</v>
      </c>
      <c r="K13">
        <f t="shared" si="1"/>
        <v>64</v>
      </c>
      <c r="L13">
        <f>L2</f>
        <v>100</v>
      </c>
      <c r="M13">
        <f t="shared" si="2"/>
        <v>1254400</v>
      </c>
    </row>
    <row r="14" spans="3:13" x14ac:dyDescent="0.25">
      <c r="C14" t="s">
        <v>88</v>
      </c>
      <c r="D14">
        <v>1</v>
      </c>
      <c r="E14">
        <v>64</v>
      </c>
      <c r="F14">
        <v>96</v>
      </c>
      <c r="G14">
        <f t="shared" si="0"/>
        <v>6144</v>
      </c>
      <c r="I14">
        <v>14</v>
      </c>
      <c r="J14">
        <v>14</v>
      </c>
      <c r="K14">
        <f t="shared" si="1"/>
        <v>64</v>
      </c>
      <c r="L14">
        <f>L2</f>
        <v>100</v>
      </c>
      <c r="M14">
        <f t="shared" si="2"/>
        <v>1254400</v>
      </c>
    </row>
    <row r="15" spans="3:13" x14ac:dyDescent="0.25">
      <c r="C15" t="s">
        <v>89</v>
      </c>
      <c r="D15">
        <v>3</v>
      </c>
      <c r="E15">
        <v>96</v>
      </c>
      <c r="F15">
        <v>96</v>
      </c>
      <c r="G15">
        <f t="shared" si="0"/>
        <v>82944</v>
      </c>
      <c r="I15">
        <v>14</v>
      </c>
      <c r="J15">
        <v>14</v>
      </c>
      <c r="K15">
        <f t="shared" si="1"/>
        <v>96</v>
      </c>
      <c r="L15">
        <f>L2</f>
        <v>100</v>
      </c>
      <c r="M15">
        <f t="shared" si="2"/>
        <v>1881600</v>
      </c>
    </row>
    <row r="16" spans="3:13" x14ac:dyDescent="0.25">
      <c r="C16" t="s">
        <v>90</v>
      </c>
      <c r="D16">
        <v>1</v>
      </c>
      <c r="E16">
        <v>96</v>
      </c>
      <c r="F16">
        <v>160</v>
      </c>
      <c r="G16">
        <f t="shared" si="0"/>
        <v>15360</v>
      </c>
      <c r="I16">
        <v>7</v>
      </c>
      <c r="J16">
        <v>7</v>
      </c>
      <c r="K16">
        <f t="shared" si="1"/>
        <v>96</v>
      </c>
      <c r="L16">
        <f>L2</f>
        <v>100</v>
      </c>
      <c r="M16">
        <f t="shared" si="2"/>
        <v>470400</v>
      </c>
    </row>
    <row r="17" spans="3:13" x14ac:dyDescent="0.25">
      <c r="C17" t="s">
        <v>91</v>
      </c>
      <c r="D17">
        <v>3</v>
      </c>
      <c r="E17">
        <v>160</v>
      </c>
      <c r="F17">
        <v>160</v>
      </c>
      <c r="G17">
        <f t="shared" si="0"/>
        <v>230400</v>
      </c>
      <c r="I17">
        <v>7</v>
      </c>
      <c r="J17">
        <v>7</v>
      </c>
      <c r="K17">
        <f t="shared" si="1"/>
        <v>160</v>
      </c>
      <c r="L17">
        <f>L2</f>
        <v>100</v>
      </c>
      <c r="M17">
        <f t="shared" si="2"/>
        <v>784000</v>
      </c>
    </row>
    <row r="18" spans="3:13" x14ac:dyDescent="0.25">
      <c r="C18" t="s">
        <v>92</v>
      </c>
      <c r="D18">
        <v>1</v>
      </c>
      <c r="E18">
        <v>160</v>
      </c>
      <c r="F18">
        <v>320</v>
      </c>
      <c r="G18">
        <f t="shared" si="0"/>
        <v>51200</v>
      </c>
      <c r="I18">
        <v>7</v>
      </c>
      <c r="J18">
        <v>7</v>
      </c>
      <c r="K18">
        <f t="shared" si="1"/>
        <v>160</v>
      </c>
      <c r="L18">
        <f>L2</f>
        <v>100</v>
      </c>
      <c r="M18">
        <f t="shared" si="2"/>
        <v>784000</v>
      </c>
    </row>
    <row r="19" spans="3:13" x14ac:dyDescent="0.25">
      <c r="C19" t="s">
        <v>13</v>
      </c>
      <c r="D19">
        <v>1</v>
      </c>
      <c r="E19">
        <v>320</v>
      </c>
      <c r="F19">
        <v>1280</v>
      </c>
      <c r="G19">
        <f t="shared" si="0"/>
        <v>409600</v>
      </c>
      <c r="I19">
        <v>7</v>
      </c>
      <c r="J19">
        <v>7</v>
      </c>
      <c r="K19">
        <f t="shared" si="1"/>
        <v>320</v>
      </c>
      <c r="L19">
        <f>L2</f>
        <v>100</v>
      </c>
      <c r="M19">
        <f t="shared" si="2"/>
        <v>1568000</v>
      </c>
    </row>
    <row r="20" spans="3:13" x14ac:dyDescent="0.25">
      <c r="C20" t="s">
        <v>14</v>
      </c>
      <c r="D20">
        <v>1</v>
      </c>
      <c r="E20">
        <v>1280</v>
      </c>
      <c r="F20">
        <v>1000</v>
      </c>
      <c r="G20">
        <f t="shared" si="0"/>
        <v>1280000</v>
      </c>
      <c r="I20">
        <v>1</v>
      </c>
      <c r="J20">
        <v>1</v>
      </c>
      <c r="K20">
        <f t="shared" si="1"/>
        <v>1280</v>
      </c>
      <c r="L20">
        <f>L2</f>
        <v>100</v>
      </c>
      <c r="M20">
        <f t="shared" si="2"/>
        <v>128000</v>
      </c>
    </row>
    <row r="21" spans="3:13" x14ac:dyDescent="0.25">
      <c r="C21" t="s">
        <v>17</v>
      </c>
      <c r="I21">
        <v>1</v>
      </c>
      <c r="J21">
        <v>1</v>
      </c>
      <c r="K21">
        <v>1000</v>
      </c>
      <c r="L21">
        <f>L2</f>
        <v>100</v>
      </c>
      <c r="M21">
        <f t="shared" si="2"/>
        <v>100000</v>
      </c>
    </row>
    <row r="45" spans="1:28" x14ac:dyDescent="0.25">
      <c r="C45" t="s">
        <v>18</v>
      </c>
      <c r="I45" t="s">
        <v>21</v>
      </c>
      <c r="Q45" t="s">
        <v>25</v>
      </c>
    </row>
    <row r="46" spans="1:28" x14ac:dyDescent="0.25">
      <c r="C46" t="s">
        <v>20</v>
      </c>
      <c r="E46" t="s">
        <v>19</v>
      </c>
      <c r="G46" t="s">
        <v>32</v>
      </c>
      <c r="I46" t="s">
        <v>22</v>
      </c>
      <c r="K46" t="s">
        <v>23</v>
      </c>
      <c r="M46" t="s">
        <v>24</v>
      </c>
      <c r="O46" t="s">
        <v>32</v>
      </c>
      <c r="Q46" t="s">
        <v>28</v>
      </c>
      <c r="S46" t="s">
        <v>76</v>
      </c>
      <c r="U46" t="s">
        <v>77</v>
      </c>
      <c r="W46" t="s">
        <v>32</v>
      </c>
      <c r="Z46" t="s">
        <v>34</v>
      </c>
      <c r="AB46" s="2" t="s">
        <v>38</v>
      </c>
    </row>
    <row r="47" spans="1:28" x14ac:dyDescent="0.25">
      <c r="A47" t="s">
        <v>30</v>
      </c>
      <c r="B47" t="s">
        <v>29</v>
      </c>
      <c r="C47" t="s">
        <v>26</v>
      </c>
      <c r="D47" t="s">
        <v>27</v>
      </c>
      <c r="E47" t="s">
        <v>26</v>
      </c>
      <c r="F47" t="s">
        <v>27</v>
      </c>
      <c r="I47" t="s">
        <v>26</v>
      </c>
      <c r="J47" t="s">
        <v>27</v>
      </c>
      <c r="K47" t="s">
        <v>26</v>
      </c>
      <c r="L47" t="s">
        <v>27</v>
      </c>
      <c r="M47" t="s">
        <v>26</v>
      </c>
      <c r="N47" t="s">
        <v>27</v>
      </c>
      <c r="Q47" t="s">
        <v>26</v>
      </c>
      <c r="R47" t="s">
        <v>27</v>
      </c>
      <c r="S47" t="s">
        <v>26</v>
      </c>
      <c r="T47" t="s">
        <v>27</v>
      </c>
      <c r="U47" t="s">
        <v>26</v>
      </c>
      <c r="V47" t="s">
        <v>27</v>
      </c>
      <c r="AB47" s="2"/>
    </row>
    <row r="48" spans="1:28" x14ac:dyDescent="0.25">
      <c r="A48" t="s">
        <v>31</v>
      </c>
      <c r="B48" t="s">
        <v>33</v>
      </c>
      <c r="C48">
        <f>SUM(G4:G20)</f>
        <v>2143008</v>
      </c>
      <c r="D48">
        <v>32</v>
      </c>
      <c r="E48">
        <f>SUM(F4:F20)</f>
        <v>3448</v>
      </c>
      <c r="F48">
        <v>32</v>
      </c>
      <c r="G48">
        <f>(C48*D48+E48*F48)/8 /1024 /1024</f>
        <v>8.188079833984375</v>
      </c>
      <c r="I48">
        <f>SUM(G4:G20)</f>
        <v>2143008</v>
      </c>
      <c r="J48">
        <v>32</v>
      </c>
      <c r="K48">
        <f>I48</f>
        <v>2143008</v>
      </c>
      <c r="L48">
        <v>32</v>
      </c>
      <c r="M48">
        <v>0</v>
      </c>
      <c r="N48">
        <v>32</v>
      </c>
      <c r="O48">
        <f>(I48*J48+K48*L48)/8 /1024 /1024</f>
        <v>16.349853515625</v>
      </c>
      <c r="Q48">
        <f>SUM(M4:M20)</f>
        <v>141091200</v>
      </c>
      <c r="R48">
        <v>32</v>
      </c>
      <c r="S48">
        <f>MAX(M4:M20)</f>
        <v>40140800</v>
      </c>
      <c r="T48">
        <v>32</v>
      </c>
      <c r="U48">
        <f>MAX(M4:M20)</f>
        <v>40140800</v>
      </c>
      <c r="V48">
        <v>32</v>
      </c>
      <c r="W48">
        <f>(Q48*R48+S48*T48+U48*V48)/8 /1024 /1024</f>
        <v>844.47021484375</v>
      </c>
      <c r="Z48">
        <f>G48+O48+W48</f>
        <v>869.00814819335938</v>
      </c>
      <c r="AB48" s="2" t="s">
        <v>39</v>
      </c>
    </row>
    <row r="49" spans="1:28" x14ac:dyDescent="0.25">
      <c r="A49" t="s">
        <v>31</v>
      </c>
      <c r="B49" t="s">
        <v>35</v>
      </c>
      <c r="C49">
        <f>C48</f>
        <v>2143008</v>
      </c>
      <c r="D49">
        <f>D48</f>
        <v>32</v>
      </c>
      <c r="E49">
        <f>SUM(F4:F20)</f>
        <v>3448</v>
      </c>
      <c r="F49">
        <f>F48</f>
        <v>32</v>
      </c>
      <c r="G49">
        <f>(C49*D49+E49*F49)/8 /1024 /1024</f>
        <v>8.188079833984375</v>
      </c>
      <c r="I49">
        <f>I48</f>
        <v>2143008</v>
      </c>
      <c r="J49">
        <f>J48</f>
        <v>32</v>
      </c>
      <c r="K49">
        <f t="shared" ref="K49:K50" si="3">I49</f>
        <v>2143008</v>
      </c>
      <c r="L49">
        <f>L48</f>
        <v>32</v>
      </c>
      <c r="M49">
        <f>K49</f>
        <v>2143008</v>
      </c>
      <c r="N49">
        <v>32</v>
      </c>
      <c r="O49">
        <f>(I49*J49+K49*L49+M49*N49)/8 /1024 /1024</f>
        <v>24.5247802734375</v>
      </c>
      <c r="Q49">
        <f t="shared" ref="Q49:R50" si="4">Q48</f>
        <v>141091200</v>
      </c>
      <c r="R49">
        <f t="shared" si="4"/>
        <v>32</v>
      </c>
      <c r="S49">
        <f>S48</f>
        <v>40140800</v>
      </c>
      <c r="T49">
        <v>32</v>
      </c>
      <c r="U49">
        <f>U48</f>
        <v>40140800</v>
      </c>
      <c r="V49">
        <f>V48</f>
        <v>32</v>
      </c>
      <c r="W49">
        <f t="shared" ref="W49:W54" si="5">(Q49*R49+S49*T49+U49*V49)/8 /1024 /1024</f>
        <v>844.47021484375</v>
      </c>
      <c r="Z49">
        <f>G49+O49+W49</f>
        <v>877.18307495117188</v>
      </c>
      <c r="AB49" s="2" t="s">
        <v>39</v>
      </c>
    </row>
    <row r="50" spans="1:28" x14ac:dyDescent="0.25">
      <c r="A50" t="s">
        <v>31</v>
      </c>
      <c r="B50" t="s">
        <v>36</v>
      </c>
      <c r="C50">
        <v>0</v>
      </c>
      <c r="D50">
        <f>D48</f>
        <v>32</v>
      </c>
      <c r="E50">
        <f>SUM(F4:F20)</f>
        <v>3448</v>
      </c>
      <c r="F50">
        <f>F49</f>
        <v>32</v>
      </c>
      <c r="G50">
        <f>(C50*D50+E50*F50)/8 /1024 /1024</f>
        <v>1.3153076171875E-2</v>
      </c>
      <c r="I50">
        <f>I49</f>
        <v>2143008</v>
      </c>
      <c r="J50">
        <f>J49</f>
        <v>32</v>
      </c>
      <c r="K50">
        <f t="shared" si="3"/>
        <v>2143008</v>
      </c>
      <c r="L50">
        <v>32</v>
      </c>
      <c r="M50">
        <v>0</v>
      </c>
      <c r="N50">
        <v>32</v>
      </c>
      <c r="O50">
        <f>(I50*J50+K50*L50+M50*N50)/8 /1024 /1024</f>
        <v>16.349853515625</v>
      </c>
      <c r="Q50">
        <f t="shared" si="4"/>
        <v>141091200</v>
      </c>
      <c r="R50">
        <f t="shared" si="4"/>
        <v>32</v>
      </c>
      <c r="S50">
        <f>S48</f>
        <v>40140800</v>
      </c>
      <c r="T50">
        <v>32</v>
      </c>
      <c r="U50">
        <f>U49</f>
        <v>40140800</v>
      </c>
      <c r="V50">
        <f>V49</f>
        <v>32</v>
      </c>
      <c r="W50">
        <f t="shared" si="5"/>
        <v>844.47021484375</v>
      </c>
      <c r="Z50">
        <f>G50+O50+W50</f>
        <v>860.83322143554688</v>
      </c>
      <c r="AB50" s="2" t="s">
        <v>39</v>
      </c>
    </row>
    <row r="51" spans="1:28" x14ac:dyDescent="0.25">
      <c r="AB51" s="2"/>
    </row>
    <row r="52" spans="1:28" x14ac:dyDescent="0.25">
      <c r="A52" t="s">
        <v>37</v>
      </c>
      <c r="B52" t="s">
        <v>33</v>
      </c>
      <c r="C52">
        <f>C48</f>
        <v>2143008</v>
      </c>
      <c r="D52">
        <f>M2</f>
        <v>16</v>
      </c>
      <c r="E52">
        <f>SUM(F4:F20)</f>
        <v>3448</v>
      </c>
      <c r="F52">
        <f>M2</f>
        <v>16</v>
      </c>
      <c r="G52">
        <f>(C52*D52+E52*F52)/8 /1024 /1024</f>
        <v>4.0940399169921875</v>
      </c>
      <c r="I52">
        <f>SUM(G4:G20)</f>
        <v>2143008</v>
      </c>
      <c r="J52">
        <v>1</v>
      </c>
      <c r="K52">
        <f>SUM(G4:G20)</f>
        <v>2143008</v>
      </c>
      <c r="L52">
        <f>M2</f>
        <v>16</v>
      </c>
      <c r="M52">
        <v>0</v>
      </c>
      <c r="N52">
        <f>M2</f>
        <v>16</v>
      </c>
      <c r="O52">
        <f>(I52*J52+K52*L52+M52*N52)/8 /1024 /1024</f>
        <v>4.3429298400878906</v>
      </c>
      <c r="Q52">
        <f>Q48</f>
        <v>141091200</v>
      </c>
      <c r="R52">
        <v>1</v>
      </c>
      <c r="S52">
        <f>MAX(M4:M13)</f>
        <v>40140800</v>
      </c>
      <c r="T52">
        <f>M2</f>
        <v>16</v>
      </c>
      <c r="U52">
        <f>U48</f>
        <v>40140800</v>
      </c>
      <c r="V52">
        <v>5</v>
      </c>
      <c r="W52">
        <f t="shared" si="5"/>
        <v>117.30766296386719</v>
      </c>
      <c r="Z52">
        <f>G52+O52+W52</f>
        <v>125.74463272094727</v>
      </c>
      <c r="AB52" s="2">
        <f>Z48/Z52</f>
        <v>6.9108965479414453</v>
      </c>
    </row>
    <row r="53" spans="1:28" x14ac:dyDescent="0.25">
      <c r="A53" t="s">
        <v>37</v>
      </c>
      <c r="B53" t="s">
        <v>35</v>
      </c>
      <c r="C53">
        <f>C49</f>
        <v>2143008</v>
      </c>
      <c r="D53">
        <f>M2</f>
        <v>16</v>
      </c>
      <c r="E53">
        <f>SUM(F4:F20)</f>
        <v>3448</v>
      </c>
      <c r="F53">
        <f>M2</f>
        <v>16</v>
      </c>
      <c r="G53">
        <f t="shared" ref="G53:G54" si="6">(C53*D53+E53*F53)/8 /1024 /1024</f>
        <v>4.0940399169921875</v>
      </c>
      <c r="I53">
        <f>SUM(G4:G20)</f>
        <v>2143008</v>
      </c>
      <c r="J53">
        <v>1</v>
      </c>
      <c r="K53">
        <f>SUM(G4:G20)</f>
        <v>2143008</v>
      </c>
      <c r="L53">
        <f>M2</f>
        <v>16</v>
      </c>
      <c r="M53">
        <f>SUM(G4:G20)</f>
        <v>2143008</v>
      </c>
      <c r="N53">
        <f>M2</f>
        <v>16</v>
      </c>
      <c r="O53">
        <f t="shared" ref="O53:O54" si="7">(I53*J53+K53*L53+M53*N53)/8 /1024 /1024</f>
        <v>8.4303932189941406</v>
      </c>
      <c r="Q53">
        <f>Q48</f>
        <v>141091200</v>
      </c>
      <c r="R53">
        <v>1</v>
      </c>
      <c r="S53">
        <f>MAX(M4:M13)</f>
        <v>40140800</v>
      </c>
      <c r="T53">
        <f>M2</f>
        <v>16</v>
      </c>
      <c r="U53">
        <f>U48</f>
        <v>40140800</v>
      </c>
      <c r="V53">
        <v>5</v>
      </c>
      <c r="W53">
        <f t="shared" si="5"/>
        <v>117.30766296386719</v>
      </c>
      <c r="Z53">
        <f>G53+O53+W53</f>
        <v>129.83209609985352</v>
      </c>
      <c r="AB53" s="2">
        <f t="shared" ref="AB53:AB54" si="8">Z49/Z53</f>
        <v>6.7562883239328793</v>
      </c>
    </row>
    <row r="54" spans="1:28" x14ac:dyDescent="0.25">
      <c r="A54" t="s">
        <v>37</v>
      </c>
      <c r="B54" t="s">
        <v>36</v>
      </c>
      <c r="C54">
        <f>C50</f>
        <v>0</v>
      </c>
      <c r="D54">
        <f>M2</f>
        <v>16</v>
      </c>
      <c r="E54">
        <f>SUM(F4:F20)</f>
        <v>3448</v>
      </c>
      <c r="F54">
        <f>M2</f>
        <v>16</v>
      </c>
      <c r="G54">
        <f t="shared" si="6"/>
        <v>6.5765380859375E-3</v>
      </c>
      <c r="I54">
        <f>SUM(G4:G20)</f>
        <v>2143008</v>
      </c>
      <c r="J54">
        <v>1</v>
      </c>
      <c r="K54">
        <f>SUM(G4:G20)</f>
        <v>2143008</v>
      </c>
      <c r="L54">
        <f>M2</f>
        <v>16</v>
      </c>
      <c r="M54">
        <v>0</v>
      </c>
      <c r="N54">
        <f>M2</f>
        <v>16</v>
      </c>
      <c r="O54">
        <f t="shared" si="7"/>
        <v>4.3429298400878906</v>
      </c>
      <c r="Q54">
        <f>Q48</f>
        <v>141091200</v>
      </c>
      <c r="R54">
        <v>1</v>
      </c>
      <c r="S54">
        <f>MAX(M4:M13)</f>
        <v>40140800</v>
      </c>
      <c r="T54">
        <f>M2</f>
        <v>16</v>
      </c>
      <c r="U54">
        <f>U48</f>
        <v>40140800</v>
      </c>
      <c r="V54">
        <v>5</v>
      </c>
      <c r="W54">
        <f t="shared" si="5"/>
        <v>117.30766296386719</v>
      </c>
      <c r="Z54">
        <f>G54+O54+W54</f>
        <v>121.65716934204102</v>
      </c>
      <c r="AB54" s="2">
        <f t="shared" si="8"/>
        <v>7.0758938917549603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763D-D984-44FD-B919-0B03CE3BEBE1}">
  <dimension ref="A1:AB26"/>
  <sheetViews>
    <sheetView workbookViewId="0">
      <selection activeCell="J14" sqref="J14"/>
    </sheetView>
  </sheetViews>
  <sheetFormatPr defaultColWidth="8.85546875" defaultRowHeight="15" x14ac:dyDescent="0.25"/>
  <cols>
    <col min="7" max="7" width="10" bestFit="1" customWidth="1"/>
    <col min="19" max="19" width="10" bestFit="1" customWidth="1"/>
    <col min="21" max="21" width="10" bestFit="1" customWidth="1"/>
  </cols>
  <sheetData>
    <row r="1" spans="3:13" x14ac:dyDescent="0.25">
      <c r="L1" s="1" t="s">
        <v>44</v>
      </c>
      <c r="M1" s="1" t="s">
        <v>45</v>
      </c>
    </row>
    <row r="2" spans="3:13" x14ac:dyDescent="0.25">
      <c r="L2" s="1">
        <v>100</v>
      </c>
      <c r="M2" s="1">
        <v>16</v>
      </c>
    </row>
    <row r="3" spans="3:13" x14ac:dyDescent="0.25">
      <c r="D3" t="s">
        <v>0</v>
      </c>
      <c r="E3" t="s">
        <v>1</v>
      </c>
      <c r="F3" t="s">
        <v>2</v>
      </c>
      <c r="G3" t="s">
        <v>3</v>
      </c>
      <c r="I3" t="s">
        <v>4</v>
      </c>
      <c r="J3" t="s">
        <v>5</v>
      </c>
      <c r="K3" t="s">
        <v>1</v>
      </c>
      <c r="L3" t="s">
        <v>16</v>
      </c>
      <c r="M3" t="s">
        <v>6</v>
      </c>
    </row>
    <row r="4" spans="3:13" x14ac:dyDescent="0.25">
      <c r="C4" t="s">
        <v>13</v>
      </c>
      <c r="D4">
        <v>1</v>
      </c>
      <c r="E4">
        <v>784</v>
      </c>
      <c r="F4">
        <v>256</v>
      </c>
      <c r="G4">
        <f>D4*D4*E4*F4</f>
        <v>200704</v>
      </c>
      <c r="I4">
        <v>28</v>
      </c>
      <c r="J4">
        <v>28</v>
      </c>
      <c r="K4">
        <v>1</v>
      </c>
      <c r="L4">
        <f>L2</f>
        <v>100</v>
      </c>
      <c r="M4">
        <f>I4*J4*K4*L4</f>
        <v>78400</v>
      </c>
    </row>
    <row r="5" spans="3:13" x14ac:dyDescent="0.25">
      <c r="C5" t="s">
        <v>14</v>
      </c>
      <c r="D5">
        <v>1</v>
      </c>
      <c r="E5">
        <v>256</v>
      </c>
      <c r="F5">
        <v>256</v>
      </c>
      <c r="G5">
        <f t="shared" ref="G5:G20" si="0">D5*D5*E5*F5</f>
        <v>65536</v>
      </c>
      <c r="I5">
        <v>1</v>
      </c>
      <c r="J5">
        <v>1</v>
      </c>
      <c r="K5">
        <f t="shared" ref="K5:K20" si="1">E5</f>
        <v>256</v>
      </c>
      <c r="L5">
        <f>L2</f>
        <v>100</v>
      </c>
      <c r="M5">
        <f t="shared" ref="M5:M21" si="2">I5*J5*K5*L5</f>
        <v>25600</v>
      </c>
    </row>
    <row r="6" spans="3:13" x14ac:dyDescent="0.25">
      <c r="C6" t="s">
        <v>15</v>
      </c>
      <c r="D6">
        <v>1</v>
      </c>
      <c r="E6">
        <v>256</v>
      </c>
      <c r="F6">
        <v>256</v>
      </c>
      <c r="G6">
        <f t="shared" si="0"/>
        <v>65536</v>
      </c>
      <c r="I6">
        <v>1</v>
      </c>
      <c r="J6">
        <v>1</v>
      </c>
      <c r="K6">
        <f t="shared" si="1"/>
        <v>256</v>
      </c>
      <c r="L6">
        <f>L2</f>
        <v>100</v>
      </c>
      <c r="M6">
        <f t="shared" si="2"/>
        <v>25600</v>
      </c>
    </row>
    <row r="7" spans="3:13" x14ac:dyDescent="0.25">
      <c r="C7" t="s">
        <v>126</v>
      </c>
      <c r="D7">
        <v>1</v>
      </c>
      <c r="E7">
        <v>256</v>
      </c>
      <c r="F7">
        <v>256</v>
      </c>
      <c r="G7">
        <f t="shared" si="0"/>
        <v>65536</v>
      </c>
      <c r="I7">
        <v>1</v>
      </c>
      <c r="J7">
        <v>1</v>
      </c>
      <c r="K7">
        <f t="shared" si="1"/>
        <v>256</v>
      </c>
      <c r="L7">
        <f>L2</f>
        <v>100</v>
      </c>
      <c r="M7">
        <f t="shared" si="2"/>
        <v>25600</v>
      </c>
    </row>
    <row r="8" spans="3:13" x14ac:dyDescent="0.25">
      <c r="C8" t="s">
        <v>127</v>
      </c>
      <c r="D8">
        <v>1</v>
      </c>
      <c r="E8">
        <v>256</v>
      </c>
      <c r="F8">
        <v>10</v>
      </c>
      <c r="G8">
        <f t="shared" si="0"/>
        <v>2560</v>
      </c>
      <c r="I8">
        <v>1</v>
      </c>
      <c r="J8">
        <v>1</v>
      </c>
      <c r="K8">
        <f t="shared" si="1"/>
        <v>256</v>
      </c>
      <c r="L8">
        <f>L2</f>
        <v>100</v>
      </c>
      <c r="M8">
        <f t="shared" si="2"/>
        <v>25600</v>
      </c>
    </row>
    <row r="9" spans="3:13" x14ac:dyDescent="0.25">
      <c r="C9" t="s">
        <v>17</v>
      </c>
      <c r="I9">
        <v>1</v>
      </c>
      <c r="J9">
        <v>1</v>
      </c>
      <c r="K9">
        <v>10</v>
      </c>
      <c r="L9">
        <f>L2</f>
        <v>100</v>
      </c>
      <c r="M9">
        <f>I9*J9*K9*L9</f>
        <v>1000</v>
      </c>
    </row>
    <row r="17" spans="1:28" x14ac:dyDescent="0.25">
      <c r="C17" t="s">
        <v>18</v>
      </c>
      <c r="I17" t="s">
        <v>21</v>
      </c>
      <c r="Q17" t="s">
        <v>25</v>
      </c>
    </row>
    <row r="18" spans="1:28" x14ac:dyDescent="0.25">
      <c r="C18" t="s">
        <v>20</v>
      </c>
      <c r="E18" t="s">
        <v>19</v>
      </c>
      <c r="G18" t="s">
        <v>32</v>
      </c>
      <c r="I18" t="s">
        <v>22</v>
      </c>
      <c r="K18" t="s">
        <v>23</v>
      </c>
      <c r="M18" t="s">
        <v>24</v>
      </c>
      <c r="O18" t="s">
        <v>32</v>
      </c>
      <c r="Q18" t="s">
        <v>28</v>
      </c>
      <c r="S18" t="s">
        <v>76</v>
      </c>
      <c r="U18" t="s">
        <v>77</v>
      </c>
      <c r="W18" t="s">
        <v>32</v>
      </c>
      <c r="Z18" t="s">
        <v>34</v>
      </c>
      <c r="AB18" s="2" t="s">
        <v>38</v>
      </c>
    </row>
    <row r="19" spans="1:28" x14ac:dyDescent="0.25">
      <c r="A19" t="s">
        <v>30</v>
      </c>
      <c r="B19" t="s">
        <v>29</v>
      </c>
      <c r="C19" t="s">
        <v>26</v>
      </c>
      <c r="D19" t="s">
        <v>27</v>
      </c>
      <c r="E19" t="s">
        <v>26</v>
      </c>
      <c r="F19" t="s">
        <v>27</v>
      </c>
      <c r="I19" t="s">
        <v>26</v>
      </c>
      <c r="J19" t="s">
        <v>27</v>
      </c>
      <c r="K19" t="s">
        <v>26</v>
      </c>
      <c r="L19" t="s">
        <v>27</v>
      </c>
      <c r="M19" t="s">
        <v>26</v>
      </c>
      <c r="N19" t="s">
        <v>27</v>
      </c>
      <c r="Q19" t="s">
        <v>26</v>
      </c>
      <c r="R19" t="s">
        <v>27</v>
      </c>
      <c r="S19" t="s">
        <v>26</v>
      </c>
      <c r="T19" t="s">
        <v>27</v>
      </c>
      <c r="U19" t="s">
        <v>26</v>
      </c>
      <c r="V19" t="s">
        <v>27</v>
      </c>
      <c r="AB19" s="2"/>
    </row>
    <row r="20" spans="1:28" x14ac:dyDescent="0.25">
      <c r="A20" t="s">
        <v>31</v>
      </c>
      <c r="B20" t="s">
        <v>33</v>
      </c>
      <c r="C20">
        <f>SUM(G4:G16)</f>
        <v>399872</v>
      </c>
      <c r="D20">
        <v>32</v>
      </c>
      <c r="E20">
        <f>SUM(F4:F16)</f>
        <v>1034</v>
      </c>
      <c r="F20">
        <v>32</v>
      </c>
      <c r="G20">
        <f>(C20*D20+E20*F20)/8 /1024 /1024</f>
        <v>1.5293350219726563</v>
      </c>
      <c r="I20">
        <f>SUM(G4:G16)</f>
        <v>399872</v>
      </c>
      <c r="J20">
        <v>32</v>
      </c>
      <c r="K20">
        <f>I20</f>
        <v>399872</v>
      </c>
      <c r="L20">
        <v>32</v>
      </c>
      <c r="M20">
        <v>0</v>
      </c>
      <c r="N20">
        <v>32</v>
      </c>
      <c r="O20">
        <f>(I20*J20+K20*L20)/8 /1024 /1024</f>
        <v>3.05078125</v>
      </c>
      <c r="Q20">
        <f>SUM(M4:M16)</f>
        <v>181800</v>
      </c>
      <c r="R20">
        <v>32</v>
      </c>
      <c r="S20">
        <f>MAX(M4:M16)</f>
        <v>78400</v>
      </c>
      <c r="T20">
        <v>32</v>
      </c>
      <c r="U20">
        <f>MAX(M4:M16)</f>
        <v>78400</v>
      </c>
      <c r="V20">
        <v>32</v>
      </c>
      <c r="W20">
        <f>(Q20*R20+S20*T20+U20*V20)/8 /1024 /1024</f>
        <v>1.291656494140625</v>
      </c>
      <c r="Z20">
        <f>G20+O20+W20</f>
        <v>5.8717727661132813</v>
      </c>
      <c r="AB20" s="2" t="s">
        <v>39</v>
      </c>
    </row>
    <row r="21" spans="1:28" x14ac:dyDescent="0.25">
      <c r="A21" t="s">
        <v>31</v>
      </c>
      <c r="B21" t="s">
        <v>35</v>
      </c>
      <c r="C21">
        <f>C20</f>
        <v>399872</v>
      </c>
      <c r="D21">
        <f>D20</f>
        <v>32</v>
      </c>
      <c r="E21">
        <f>E20</f>
        <v>1034</v>
      </c>
      <c r="F21">
        <f>F20</f>
        <v>32</v>
      </c>
      <c r="G21">
        <f>(C21*D21+E21*F21)/8 /1024 /1024</f>
        <v>1.5293350219726563</v>
      </c>
      <c r="I21">
        <f>I20</f>
        <v>399872</v>
      </c>
      <c r="J21">
        <f>J20</f>
        <v>32</v>
      </c>
      <c r="K21">
        <f t="shared" ref="K21:K22" si="3">I21</f>
        <v>399872</v>
      </c>
      <c r="L21">
        <f>L20</f>
        <v>32</v>
      </c>
      <c r="M21">
        <f>K21</f>
        <v>399872</v>
      </c>
      <c r="N21">
        <v>32</v>
      </c>
      <c r="O21">
        <f>(I21*J21+K21*L21+M21*N21)/8 /1024 /1024</f>
        <v>4.576171875</v>
      </c>
      <c r="Q21">
        <f t="shared" ref="Q21:R22" si="4">Q20</f>
        <v>181800</v>
      </c>
      <c r="R21">
        <f t="shared" si="4"/>
        <v>32</v>
      </c>
      <c r="S21">
        <f>S20</f>
        <v>78400</v>
      </c>
      <c r="T21">
        <v>32</v>
      </c>
      <c r="U21">
        <f>U20</f>
        <v>78400</v>
      </c>
      <c r="V21">
        <f>V20</f>
        <v>32</v>
      </c>
      <c r="W21">
        <f t="shared" ref="W21:W26" si="5">(Q21*R21+S21*T21+U21*V21)/8 /1024 /1024</f>
        <v>1.291656494140625</v>
      </c>
      <c r="Z21">
        <f>G21+O21+W21</f>
        <v>7.3971633911132813</v>
      </c>
      <c r="AB21" s="2" t="s">
        <v>39</v>
      </c>
    </row>
    <row r="22" spans="1:28" x14ac:dyDescent="0.25">
      <c r="A22" t="s">
        <v>31</v>
      </c>
      <c r="B22" t="s">
        <v>36</v>
      </c>
      <c r="C22">
        <v>0</v>
      </c>
      <c r="D22">
        <f>D20</f>
        <v>32</v>
      </c>
      <c r="E22">
        <f>E21</f>
        <v>1034</v>
      </c>
      <c r="F22">
        <f>F21</f>
        <v>32</v>
      </c>
      <c r="G22">
        <f>(C22*D22+E22*F22)/8 /1024 /1024</f>
        <v>3.94439697265625E-3</v>
      </c>
      <c r="I22">
        <f>I21</f>
        <v>399872</v>
      </c>
      <c r="J22">
        <f>J21</f>
        <v>32</v>
      </c>
      <c r="K22">
        <f t="shared" si="3"/>
        <v>399872</v>
      </c>
      <c r="L22">
        <v>32</v>
      </c>
      <c r="M22">
        <v>0</v>
      </c>
      <c r="N22">
        <v>32</v>
      </c>
      <c r="O22">
        <f>(I22*J22+K22*L22+M22*N22)/8 /1024 /1024</f>
        <v>3.05078125</v>
      </c>
      <c r="Q22">
        <f t="shared" si="4"/>
        <v>181800</v>
      </c>
      <c r="R22">
        <f t="shared" si="4"/>
        <v>32</v>
      </c>
      <c r="S22">
        <f>S20</f>
        <v>78400</v>
      </c>
      <c r="T22">
        <v>32</v>
      </c>
      <c r="U22">
        <f>U21</f>
        <v>78400</v>
      </c>
      <c r="V22">
        <f>V21</f>
        <v>32</v>
      </c>
      <c r="W22">
        <f t="shared" si="5"/>
        <v>1.291656494140625</v>
      </c>
      <c r="Z22">
        <f>G22+O22+W22</f>
        <v>4.3463821411132813</v>
      </c>
      <c r="AB22" s="2" t="s">
        <v>39</v>
      </c>
    </row>
    <row r="23" spans="1:28" x14ac:dyDescent="0.25">
      <c r="AB23" s="2"/>
    </row>
    <row r="24" spans="1:28" x14ac:dyDescent="0.25">
      <c r="A24" t="s">
        <v>37</v>
      </c>
      <c r="B24" t="s">
        <v>33</v>
      </c>
      <c r="C24">
        <f>C20</f>
        <v>399872</v>
      </c>
      <c r="D24">
        <f>M2</f>
        <v>16</v>
      </c>
      <c r="E24">
        <f>SUM(F4:F16)</f>
        <v>1034</v>
      </c>
      <c r="F24">
        <f>M2</f>
        <v>16</v>
      </c>
      <c r="G24">
        <f>(C24*D24+E24*F24)/8 /1024 /1024</f>
        <v>0.76466751098632813</v>
      </c>
      <c r="I24">
        <f>SUM(G4:G16)</f>
        <v>399872</v>
      </c>
      <c r="J24">
        <v>1</v>
      </c>
      <c r="K24">
        <f>SUM(G4:G16)</f>
        <v>399872</v>
      </c>
      <c r="L24">
        <f>M2</f>
        <v>16</v>
      </c>
      <c r="M24">
        <v>0</v>
      </c>
      <c r="N24">
        <f>M2</f>
        <v>16</v>
      </c>
      <c r="O24">
        <f>(I24*J24+K24*L24+M24*N24)/8 /1024 /1024</f>
        <v>0.81036376953125</v>
      </c>
      <c r="Q24">
        <f>Q20</f>
        <v>181800</v>
      </c>
      <c r="R24">
        <v>1</v>
      </c>
      <c r="S24">
        <f>MAX(M4:M13)</f>
        <v>78400</v>
      </c>
      <c r="T24">
        <f>M2</f>
        <v>16</v>
      </c>
      <c r="U24">
        <f>U20</f>
        <v>78400</v>
      </c>
      <c r="V24">
        <v>5</v>
      </c>
      <c r="W24">
        <f t="shared" si="5"/>
        <v>0.21793842315673828</v>
      </c>
      <c r="Z24">
        <f>G24+O24+W24</f>
        <v>1.7929697036743164</v>
      </c>
      <c r="AB24" s="2">
        <f>Z20/Z24</f>
        <v>3.2748867725318007</v>
      </c>
    </row>
    <row r="25" spans="1:28" x14ac:dyDescent="0.25">
      <c r="A25" t="s">
        <v>37</v>
      </c>
      <c r="B25" t="s">
        <v>35</v>
      </c>
      <c r="C25">
        <f>C21</f>
        <v>399872</v>
      </c>
      <c r="D25">
        <f>M2</f>
        <v>16</v>
      </c>
      <c r="E25">
        <f>SUM(F4:F16)</f>
        <v>1034</v>
      </c>
      <c r="F25">
        <f>M2</f>
        <v>16</v>
      </c>
      <c r="G25">
        <f t="shared" ref="G25:G26" si="6">(C25*D25+E25*F25)/8 /1024 /1024</f>
        <v>0.76466751098632813</v>
      </c>
      <c r="I25">
        <f>SUM(G4:G16)</f>
        <v>399872</v>
      </c>
      <c r="J25">
        <v>1</v>
      </c>
      <c r="K25">
        <f>SUM(G4:G16)</f>
        <v>399872</v>
      </c>
      <c r="L25">
        <f>M2</f>
        <v>16</v>
      </c>
      <c r="M25">
        <f>SUM(G4:G16)</f>
        <v>399872</v>
      </c>
      <c r="N25">
        <f>M2</f>
        <v>16</v>
      </c>
      <c r="O25">
        <f t="shared" ref="O25:O26" si="7">(I25*J25+K25*L25+M25*N25)/8 /1024 /1024</f>
        <v>1.57305908203125</v>
      </c>
      <c r="Q25">
        <f>Q20</f>
        <v>181800</v>
      </c>
      <c r="R25">
        <v>1</v>
      </c>
      <c r="S25">
        <f>MAX(M4:M13)</f>
        <v>78400</v>
      </c>
      <c r="T25">
        <f>M2</f>
        <v>16</v>
      </c>
      <c r="U25">
        <f>U20</f>
        <v>78400</v>
      </c>
      <c r="V25">
        <v>5</v>
      </c>
      <c r="W25">
        <f t="shared" si="5"/>
        <v>0.21793842315673828</v>
      </c>
      <c r="Z25">
        <f>G25+O25+W25</f>
        <v>2.5556650161743164</v>
      </c>
      <c r="AB25" s="2">
        <f t="shared" ref="AB25:AB26" si="8">Z21/Z25</f>
        <v>2.8944182215971361</v>
      </c>
    </row>
    <row r="26" spans="1:28" x14ac:dyDescent="0.25">
      <c r="A26" t="s">
        <v>37</v>
      </c>
      <c r="B26" t="s">
        <v>36</v>
      </c>
      <c r="C26">
        <f>C22</f>
        <v>0</v>
      </c>
      <c r="D26">
        <f>M2</f>
        <v>16</v>
      </c>
      <c r="E26">
        <f>SUM(F4:F16)</f>
        <v>1034</v>
      </c>
      <c r="F26">
        <f>M2</f>
        <v>16</v>
      </c>
      <c r="G26">
        <f t="shared" si="6"/>
        <v>1.972198486328125E-3</v>
      </c>
      <c r="I26">
        <f>SUM(G4:G16)</f>
        <v>399872</v>
      </c>
      <c r="J26">
        <v>1</v>
      </c>
      <c r="K26">
        <f>SUM(G4:G16)</f>
        <v>399872</v>
      </c>
      <c r="L26">
        <f>M2</f>
        <v>16</v>
      </c>
      <c r="M26">
        <v>0</v>
      </c>
      <c r="N26">
        <f>M2</f>
        <v>16</v>
      </c>
      <c r="O26">
        <f t="shared" si="7"/>
        <v>0.81036376953125</v>
      </c>
      <c r="Q26">
        <f>Q20</f>
        <v>181800</v>
      </c>
      <c r="R26">
        <v>1</v>
      </c>
      <c r="S26">
        <f>MAX(M4:M13)</f>
        <v>78400</v>
      </c>
      <c r="T26">
        <f>M2</f>
        <v>16</v>
      </c>
      <c r="U26">
        <f>U20</f>
        <v>78400</v>
      </c>
      <c r="V26">
        <v>5</v>
      </c>
      <c r="W26">
        <f t="shared" si="5"/>
        <v>0.21793842315673828</v>
      </c>
      <c r="Z26">
        <f>G26+O26+W26</f>
        <v>1.0302743911743164</v>
      </c>
      <c r="AB26" s="2">
        <f t="shared" si="8"/>
        <v>4.2186646376401091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3B13-BE73-416F-B78A-54AD1786A915}">
  <dimension ref="A1:AB28"/>
  <sheetViews>
    <sheetView workbookViewId="0">
      <selection activeCell="G28" sqref="G28"/>
    </sheetView>
  </sheetViews>
  <sheetFormatPr defaultColWidth="8.85546875" defaultRowHeight="15" x14ac:dyDescent="0.25"/>
  <cols>
    <col min="7" max="7" width="10" bestFit="1" customWidth="1"/>
    <col min="19" max="19" width="10" bestFit="1" customWidth="1"/>
    <col min="21" max="21" width="10" bestFit="1" customWidth="1"/>
  </cols>
  <sheetData>
    <row r="1" spans="3:13" x14ac:dyDescent="0.25">
      <c r="L1" s="1" t="s">
        <v>44</v>
      </c>
      <c r="M1" s="1" t="s">
        <v>45</v>
      </c>
    </row>
    <row r="2" spans="3:13" x14ac:dyDescent="0.25">
      <c r="L2" s="1">
        <v>100</v>
      </c>
      <c r="M2" s="1">
        <v>16</v>
      </c>
    </row>
    <row r="3" spans="3:13" x14ac:dyDescent="0.25">
      <c r="D3" t="s">
        <v>0</v>
      </c>
      <c r="E3" t="s">
        <v>1</v>
      </c>
      <c r="F3" t="s">
        <v>2</v>
      </c>
      <c r="G3" t="s">
        <v>3</v>
      </c>
      <c r="I3" t="s">
        <v>4</v>
      </c>
      <c r="J3" t="s">
        <v>5</v>
      </c>
      <c r="K3" t="s">
        <v>1</v>
      </c>
      <c r="L3" t="s">
        <v>16</v>
      </c>
      <c r="M3" t="s">
        <v>6</v>
      </c>
    </row>
    <row r="4" spans="3:13" x14ac:dyDescent="0.25">
      <c r="C4" t="s">
        <v>7</v>
      </c>
      <c r="D4">
        <v>3</v>
      </c>
      <c r="E4">
        <v>3</v>
      </c>
      <c r="F4">
        <v>64</v>
      </c>
      <c r="G4">
        <f>D4*D4*E4*F4</f>
        <v>1728</v>
      </c>
      <c r="I4">
        <v>32</v>
      </c>
      <c r="J4">
        <v>32</v>
      </c>
      <c r="K4">
        <f>E4</f>
        <v>3</v>
      </c>
      <c r="L4">
        <f>L2</f>
        <v>100</v>
      </c>
      <c r="M4">
        <f>I4*J4*K4*L4</f>
        <v>307200</v>
      </c>
    </row>
    <row r="5" spans="3:13" x14ac:dyDescent="0.25">
      <c r="C5" t="s">
        <v>8</v>
      </c>
      <c r="D5">
        <v>3</v>
      </c>
      <c r="E5">
        <v>64</v>
      </c>
      <c r="F5">
        <v>64</v>
      </c>
      <c r="G5">
        <f t="shared" ref="G5:G12" si="0">D5*D5*E5*F5</f>
        <v>36864</v>
      </c>
      <c r="I5">
        <v>32</v>
      </c>
      <c r="J5">
        <v>32</v>
      </c>
      <c r="K5">
        <f t="shared" ref="K5:K12" si="1">E5</f>
        <v>64</v>
      </c>
      <c r="L5">
        <f>L2</f>
        <v>100</v>
      </c>
      <c r="M5">
        <f t="shared" ref="M5:M13" si="2">I5*J5*K5*L5</f>
        <v>6553600</v>
      </c>
    </row>
    <row r="6" spans="3:13" x14ac:dyDescent="0.25">
      <c r="C6" t="s">
        <v>9</v>
      </c>
      <c r="D6">
        <v>3</v>
      </c>
      <c r="E6">
        <v>64</v>
      </c>
      <c r="F6">
        <v>128</v>
      </c>
      <c r="G6">
        <f t="shared" si="0"/>
        <v>73728</v>
      </c>
      <c r="I6">
        <v>16</v>
      </c>
      <c r="J6">
        <v>16</v>
      </c>
      <c r="K6">
        <f t="shared" si="1"/>
        <v>64</v>
      </c>
      <c r="L6">
        <f>L2</f>
        <v>100</v>
      </c>
      <c r="M6">
        <f t="shared" si="2"/>
        <v>1638400</v>
      </c>
    </row>
    <row r="7" spans="3:13" x14ac:dyDescent="0.25">
      <c r="C7" t="s">
        <v>10</v>
      </c>
      <c r="D7">
        <v>3</v>
      </c>
      <c r="E7">
        <v>128</v>
      </c>
      <c r="F7">
        <v>128</v>
      </c>
      <c r="G7">
        <f t="shared" si="0"/>
        <v>147456</v>
      </c>
      <c r="I7">
        <v>16</v>
      </c>
      <c r="J7">
        <v>16</v>
      </c>
      <c r="K7">
        <f t="shared" si="1"/>
        <v>128</v>
      </c>
      <c r="L7">
        <f>L2</f>
        <v>100</v>
      </c>
      <c r="M7">
        <f t="shared" si="2"/>
        <v>3276800</v>
      </c>
    </row>
    <row r="8" spans="3:13" x14ac:dyDescent="0.25">
      <c r="C8" t="s">
        <v>11</v>
      </c>
      <c r="D8">
        <v>3</v>
      </c>
      <c r="E8">
        <v>128</v>
      </c>
      <c r="F8">
        <v>256</v>
      </c>
      <c r="G8">
        <f t="shared" si="0"/>
        <v>294912</v>
      </c>
      <c r="I8">
        <v>8</v>
      </c>
      <c r="J8">
        <v>8</v>
      </c>
      <c r="K8">
        <f t="shared" si="1"/>
        <v>128</v>
      </c>
      <c r="L8">
        <f>L2</f>
        <v>100</v>
      </c>
      <c r="M8">
        <f t="shared" si="2"/>
        <v>819200</v>
      </c>
    </row>
    <row r="9" spans="3:13" x14ac:dyDescent="0.25">
      <c r="C9" t="s">
        <v>12</v>
      </c>
      <c r="D9">
        <v>3</v>
      </c>
      <c r="E9">
        <v>256</v>
      </c>
      <c r="F9">
        <v>256</v>
      </c>
      <c r="G9">
        <f t="shared" si="0"/>
        <v>589824</v>
      </c>
      <c r="I9">
        <v>8</v>
      </c>
      <c r="J9">
        <v>8</v>
      </c>
      <c r="K9">
        <f t="shared" si="1"/>
        <v>256</v>
      </c>
      <c r="L9">
        <f>L2</f>
        <v>100</v>
      </c>
      <c r="M9">
        <f t="shared" si="2"/>
        <v>1638400</v>
      </c>
    </row>
    <row r="10" spans="3:13" x14ac:dyDescent="0.25">
      <c r="C10" t="s">
        <v>13</v>
      </c>
      <c r="D10">
        <v>1</v>
      </c>
      <c r="E10">
        <v>256</v>
      </c>
      <c r="F10">
        <v>512</v>
      </c>
      <c r="G10">
        <f t="shared" si="0"/>
        <v>131072</v>
      </c>
      <c r="I10">
        <v>1</v>
      </c>
      <c r="J10">
        <v>1</v>
      </c>
      <c r="K10">
        <f t="shared" si="1"/>
        <v>256</v>
      </c>
      <c r="L10">
        <f>L2</f>
        <v>100</v>
      </c>
      <c r="M10">
        <f t="shared" si="2"/>
        <v>25600</v>
      </c>
    </row>
    <row r="11" spans="3:13" x14ac:dyDescent="0.25">
      <c r="C11" t="s">
        <v>14</v>
      </c>
      <c r="D11">
        <v>1</v>
      </c>
      <c r="E11">
        <v>512</v>
      </c>
      <c r="F11">
        <v>512</v>
      </c>
      <c r="G11">
        <f t="shared" si="0"/>
        <v>262144</v>
      </c>
      <c r="I11">
        <v>1</v>
      </c>
      <c r="J11">
        <v>1</v>
      </c>
      <c r="K11">
        <f t="shared" si="1"/>
        <v>512</v>
      </c>
      <c r="L11">
        <f>L2</f>
        <v>100</v>
      </c>
      <c r="M11">
        <f t="shared" si="2"/>
        <v>51200</v>
      </c>
    </row>
    <row r="12" spans="3:13" x14ac:dyDescent="0.25">
      <c r="C12" t="s">
        <v>15</v>
      </c>
      <c r="D12">
        <v>1</v>
      </c>
      <c r="E12">
        <v>512</v>
      </c>
      <c r="F12">
        <v>10</v>
      </c>
      <c r="G12">
        <f t="shared" si="0"/>
        <v>5120</v>
      </c>
      <c r="I12">
        <v>1</v>
      </c>
      <c r="J12">
        <v>1</v>
      </c>
      <c r="K12">
        <f t="shared" si="1"/>
        <v>512</v>
      </c>
      <c r="L12">
        <f>L2</f>
        <v>100</v>
      </c>
      <c r="M12">
        <f t="shared" si="2"/>
        <v>51200</v>
      </c>
    </row>
    <row r="13" spans="3:13" x14ac:dyDescent="0.25">
      <c r="C13" t="s">
        <v>17</v>
      </c>
      <c r="I13">
        <v>1</v>
      </c>
      <c r="J13">
        <v>1</v>
      </c>
      <c r="K13">
        <v>10</v>
      </c>
      <c r="L13">
        <f>L2</f>
        <v>100</v>
      </c>
      <c r="M13">
        <f t="shared" si="2"/>
        <v>1000</v>
      </c>
    </row>
    <row r="19" spans="1:28" x14ac:dyDescent="0.25">
      <c r="C19" t="s">
        <v>18</v>
      </c>
      <c r="I19" t="s">
        <v>21</v>
      </c>
      <c r="Q19" t="s">
        <v>25</v>
      </c>
    </row>
    <row r="20" spans="1:28" x14ac:dyDescent="0.25">
      <c r="C20" t="s">
        <v>20</v>
      </c>
      <c r="E20" t="s">
        <v>19</v>
      </c>
      <c r="G20" t="s">
        <v>32</v>
      </c>
      <c r="I20" t="s">
        <v>22</v>
      </c>
      <c r="K20" t="s">
        <v>23</v>
      </c>
      <c r="M20" t="s">
        <v>24</v>
      </c>
      <c r="O20" t="s">
        <v>32</v>
      </c>
      <c r="Q20" t="s">
        <v>28</v>
      </c>
      <c r="S20" t="s">
        <v>76</v>
      </c>
      <c r="U20" t="s">
        <v>77</v>
      </c>
      <c r="W20" t="s">
        <v>32</v>
      </c>
      <c r="Z20" t="s">
        <v>34</v>
      </c>
      <c r="AB20" s="2" t="s">
        <v>38</v>
      </c>
    </row>
    <row r="21" spans="1:28" x14ac:dyDescent="0.25">
      <c r="A21" t="s">
        <v>30</v>
      </c>
      <c r="B21" t="s">
        <v>29</v>
      </c>
      <c r="C21" t="s">
        <v>26</v>
      </c>
      <c r="D21" t="s">
        <v>27</v>
      </c>
      <c r="E21" t="s">
        <v>26</v>
      </c>
      <c r="F21" t="s">
        <v>27</v>
      </c>
      <c r="I21" t="s">
        <v>26</v>
      </c>
      <c r="J21" t="s">
        <v>27</v>
      </c>
      <c r="K21" t="s">
        <v>26</v>
      </c>
      <c r="L21" t="s">
        <v>27</v>
      </c>
      <c r="M21" t="s">
        <v>26</v>
      </c>
      <c r="N21" t="s">
        <v>27</v>
      </c>
      <c r="Q21" t="s">
        <v>26</v>
      </c>
      <c r="R21" t="s">
        <v>27</v>
      </c>
      <c r="S21" t="s">
        <v>26</v>
      </c>
      <c r="T21" t="s">
        <v>27</v>
      </c>
      <c r="U21" t="s">
        <v>26</v>
      </c>
      <c r="V21" t="s">
        <v>27</v>
      </c>
      <c r="AB21" s="2"/>
    </row>
    <row r="22" spans="1:28" x14ac:dyDescent="0.25">
      <c r="A22" t="s">
        <v>31</v>
      </c>
      <c r="B22" t="s">
        <v>33</v>
      </c>
      <c r="C22">
        <f>SUM(G4:G12)</f>
        <v>1542848</v>
      </c>
      <c r="D22">
        <v>32</v>
      </c>
      <c r="E22">
        <f>SUM(F4:F12)</f>
        <v>1930</v>
      </c>
      <c r="F22">
        <v>32</v>
      </c>
      <c r="G22">
        <f>(C22*D22+E22*F22)/8 /1024 /1024</f>
        <v>5.8928604125976563</v>
      </c>
      <c r="I22">
        <f>SUM(G4:G12)</f>
        <v>1542848</v>
      </c>
      <c r="J22">
        <v>32</v>
      </c>
      <c r="K22">
        <f>I22</f>
        <v>1542848</v>
      </c>
      <c r="L22">
        <v>32</v>
      </c>
      <c r="M22">
        <v>0</v>
      </c>
      <c r="N22">
        <v>32</v>
      </c>
      <c r="O22">
        <f>(I22*J22+K22*L22)/8 /1024 /1024</f>
        <v>11.77099609375</v>
      </c>
      <c r="Q22">
        <f>SUM(M4:M13)</f>
        <v>14362600</v>
      </c>
      <c r="R22">
        <v>32</v>
      </c>
      <c r="S22">
        <f>MAX(M4:M13)</f>
        <v>6553600</v>
      </c>
      <c r="T22">
        <v>32</v>
      </c>
      <c r="U22">
        <f>MAX(M4:M13)</f>
        <v>6553600</v>
      </c>
      <c r="V22">
        <v>32</v>
      </c>
      <c r="W22">
        <f>(Q22*R22+S22*T22+U22*V22)/8 /1024 /1024</f>
        <v>104.78897094726563</v>
      </c>
      <c r="Z22">
        <f>G22+O22+W22</f>
        <v>122.45282745361328</v>
      </c>
      <c r="AB22" s="2" t="s">
        <v>39</v>
      </c>
    </row>
    <row r="23" spans="1:28" x14ac:dyDescent="0.25">
      <c r="A23" t="s">
        <v>31</v>
      </c>
      <c r="B23" t="s">
        <v>35</v>
      </c>
      <c r="C23">
        <f>C22</f>
        <v>1542848</v>
      </c>
      <c r="D23">
        <f>D22</f>
        <v>32</v>
      </c>
      <c r="E23">
        <f>E22</f>
        <v>1930</v>
      </c>
      <c r="F23">
        <f>F22</f>
        <v>32</v>
      </c>
      <c r="G23">
        <f>(C23*D23+E23*F23)/8 /1024 /1024</f>
        <v>5.8928604125976563</v>
      </c>
      <c r="I23">
        <f>I22</f>
        <v>1542848</v>
      </c>
      <c r="J23">
        <f>J22</f>
        <v>32</v>
      </c>
      <c r="K23">
        <f t="shared" ref="K23:K24" si="3">I23</f>
        <v>1542848</v>
      </c>
      <c r="L23">
        <f>L22</f>
        <v>32</v>
      </c>
      <c r="M23">
        <f>K23</f>
        <v>1542848</v>
      </c>
      <c r="N23">
        <v>32</v>
      </c>
      <c r="O23">
        <f>(I23*J23+K23*L23+M23*N23)/8 /1024 /1024</f>
        <v>17.656494140625</v>
      </c>
      <c r="Q23">
        <f t="shared" ref="Q23:R24" si="4">Q22</f>
        <v>14362600</v>
      </c>
      <c r="R23">
        <f t="shared" si="4"/>
        <v>32</v>
      </c>
      <c r="S23">
        <f>S22</f>
        <v>6553600</v>
      </c>
      <c r="T23">
        <v>32</v>
      </c>
      <c r="U23">
        <f>U22</f>
        <v>6553600</v>
      </c>
      <c r="V23">
        <f>V22</f>
        <v>32</v>
      </c>
      <c r="W23">
        <f t="shared" ref="W23:W28" si="5">(Q23*R23+S23*T23+U23*V23)/8 /1024 /1024</f>
        <v>104.78897094726563</v>
      </c>
      <c r="Z23">
        <f>G23+O23+W23</f>
        <v>128.33832550048828</v>
      </c>
      <c r="AB23" s="2" t="s">
        <v>39</v>
      </c>
    </row>
    <row r="24" spans="1:28" x14ac:dyDescent="0.25">
      <c r="A24" t="s">
        <v>31</v>
      </c>
      <c r="B24" t="s">
        <v>36</v>
      </c>
      <c r="C24">
        <v>0</v>
      </c>
      <c r="D24">
        <f>D22</f>
        <v>32</v>
      </c>
      <c r="E24">
        <f>E23</f>
        <v>1930</v>
      </c>
      <c r="F24">
        <f>F23</f>
        <v>32</v>
      </c>
      <c r="G24">
        <f>(C24*D24+E24*F24)/8 /1024 /1024</f>
        <v>7.36236572265625E-3</v>
      </c>
      <c r="I24">
        <f>I23</f>
        <v>1542848</v>
      </c>
      <c r="J24">
        <f>J23</f>
        <v>32</v>
      </c>
      <c r="K24">
        <f t="shared" si="3"/>
        <v>1542848</v>
      </c>
      <c r="L24">
        <v>32</v>
      </c>
      <c r="M24">
        <v>0</v>
      </c>
      <c r="N24">
        <v>32</v>
      </c>
      <c r="O24">
        <f>(I24*J24+K24*L24+M24*N24)/8 /1024 /1024</f>
        <v>11.77099609375</v>
      </c>
      <c r="Q24">
        <f t="shared" si="4"/>
        <v>14362600</v>
      </c>
      <c r="R24">
        <f t="shared" si="4"/>
        <v>32</v>
      </c>
      <c r="S24">
        <f>S22</f>
        <v>6553600</v>
      </c>
      <c r="T24">
        <v>32</v>
      </c>
      <c r="U24">
        <f>U23</f>
        <v>6553600</v>
      </c>
      <c r="V24">
        <f>V23</f>
        <v>32</v>
      </c>
      <c r="W24">
        <f t="shared" si="5"/>
        <v>104.78897094726563</v>
      </c>
      <c r="Z24">
        <f>G24+O24+W24</f>
        <v>116.56732940673828</v>
      </c>
      <c r="AB24" s="2" t="s">
        <v>39</v>
      </c>
    </row>
    <row r="25" spans="1:28" x14ac:dyDescent="0.25">
      <c r="AB25" s="2"/>
    </row>
    <row r="26" spans="1:28" x14ac:dyDescent="0.25">
      <c r="A26" t="s">
        <v>37</v>
      </c>
      <c r="B26" t="s">
        <v>33</v>
      </c>
      <c r="C26">
        <f>C22</f>
        <v>1542848</v>
      </c>
      <c r="D26">
        <f>M2</f>
        <v>16</v>
      </c>
      <c r="E26">
        <f>SUM(F4:F12)</f>
        <v>1930</v>
      </c>
      <c r="F26">
        <f>M2</f>
        <v>16</v>
      </c>
      <c r="G26">
        <f>(C26*D26+E26*F26)/8 /1024 /1024</f>
        <v>2.9464302062988281</v>
      </c>
      <c r="I26">
        <f>SUM(G4:G12)</f>
        <v>1542848</v>
      </c>
      <c r="J26">
        <v>1</v>
      </c>
      <c r="K26">
        <f>SUM(G4:G12)</f>
        <v>1542848</v>
      </c>
      <c r="L26">
        <f>M2</f>
        <v>16</v>
      </c>
      <c r="M26">
        <v>0</v>
      </c>
      <c r="N26">
        <f>M2</f>
        <v>16</v>
      </c>
      <c r="O26">
        <f>(I26*J26+K26*L26+M26*N26)/8 /1024 /1024</f>
        <v>3.1266708374023438</v>
      </c>
      <c r="Q26">
        <f>Q22</f>
        <v>14362600</v>
      </c>
      <c r="R26">
        <v>1</v>
      </c>
      <c r="S26">
        <f>MAX(M4:M13)</f>
        <v>6553600</v>
      </c>
      <c r="T26">
        <f>M2</f>
        <v>16</v>
      </c>
      <c r="U26">
        <f>U22</f>
        <v>6553600</v>
      </c>
      <c r="V26">
        <v>5</v>
      </c>
      <c r="W26">
        <f t="shared" si="5"/>
        <v>18.118405342102051</v>
      </c>
      <c r="Z26">
        <f>G26+O26+W26</f>
        <v>24.191506385803223</v>
      </c>
      <c r="AB26" s="2">
        <f>Z22/Z26</f>
        <v>5.0618107653467455</v>
      </c>
    </row>
    <row r="27" spans="1:28" x14ac:dyDescent="0.25">
      <c r="A27" t="s">
        <v>37</v>
      </c>
      <c r="B27" t="s">
        <v>35</v>
      </c>
      <c r="C27">
        <f>C23</f>
        <v>1542848</v>
      </c>
      <c r="D27">
        <f>M2</f>
        <v>16</v>
      </c>
      <c r="E27">
        <f>SUM(F4:F12)</f>
        <v>1930</v>
      </c>
      <c r="F27">
        <f>M2</f>
        <v>16</v>
      </c>
      <c r="G27">
        <f t="shared" ref="G27:G28" si="6">(C27*D27+E27*F27)/8 /1024 /1024</f>
        <v>2.9464302062988281</v>
      </c>
      <c r="I27">
        <f>SUM(G4:G12)</f>
        <v>1542848</v>
      </c>
      <c r="J27">
        <v>1</v>
      </c>
      <c r="K27">
        <f>SUM(G4:G12)</f>
        <v>1542848</v>
      </c>
      <c r="L27">
        <f>M2</f>
        <v>16</v>
      </c>
      <c r="M27">
        <f>SUM(G4:G12)</f>
        <v>1542848</v>
      </c>
      <c r="N27">
        <f>M2</f>
        <v>16</v>
      </c>
      <c r="O27">
        <f t="shared" ref="O27:O28" si="7">(I27*J27+K27*L27+M27*N27)/8 /1024 /1024</f>
        <v>6.0694198608398438</v>
      </c>
      <c r="Q27">
        <f>Q22</f>
        <v>14362600</v>
      </c>
      <c r="R27">
        <v>1</v>
      </c>
      <c r="S27">
        <f>MAX(M4:M13)</f>
        <v>6553600</v>
      </c>
      <c r="T27">
        <f>M2</f>
        <v>16</v>
      </c>
      <c r="U27">
        <f>U22</f>
        <v>6553600</v>
      </c>
      <c r="V27">
        <v>5</v>
      </c>
      <c r="W27">
        <f t="shared" si="5"/>
        <v>18.118405342102051</v>
      </c>
      <c r="Z27">
        <f>G27+O27+W27</f>
        <v>27.134255409240723</v>
      </c>
      <c r="AB27" s="2">
        <f t="shared" ref="AB27:AB28" si="8">Z23/Z27</f>
        <v>4.729752984369048</v>
      </c>
    </row>
    <row r="28" spans="1:28" x14ac:dyDescent="0.25">
      <c r="A28" t="s">
        <v>37</v>
      </c>
      <c r="B28" t="s">
        <v>36</v>
      </c>
      <c r="C28">
        <f>C24</f>
        <v>0</v>
      </c>
      <c r="D28">
        <f>M2</f>
        <v>16</v>
      </c>
      <c r="E28">
        <f>SUM(F4:F12)</f>
        <v>1930</v>
      </c>
      <c r="F28">
        <f>M2</f>
        <v>16</v>
      </c>
      <c r="G28">
        <f t="shared" si="6"/>
        <v>3.681182861328125E-3</v>
      </c>
      <c r="I28">
        <f>SUM(G4:G12)</f>
        <v>1542848</v>
      </c>
      <c r="J28">
        <v>1</v>
      </c>
      <c r="K28">
        <f>SUM(G4:G12)</f>
        <v>1542848</v>
      </c>
      <c r="L28">
        <f>M2</f>
        <v>16</v>
      </c>
      <c r="M28">
        <v>0</v>
      </c>
      <c r="N28">
        <f>M2</f>
        <v>16</v>
      </c>
      <c r="O28">
        <f t="shared" si="7"/>
        <v>3.1266708374023438</v>
      </c>
      <c r="Q28">
        <f>Q22</f>
        <v>14362600</v>
      </c>
      <c r="R28">
        <v>1</v>
      </c>
      <c r="S28">
        <f>MAX(M4:M13)</f>
        <v>6553600</v>
      </c>
      <c r="T28">
        <f>M2</f>
        <v>16</v>
      </c>
      <c r="U28">
        <f>U22</f>
        <v>6553600</v>
      </c>
      <c r="V28">
        <v>5</v>
      </c>
      <c r="W28">
        <f t="shared" si="5"/>
        <v>18.118405342102051</v>
      </c>
      <c r="Z28">
        <f>G28+O28+W28</f>
        <v>21.248757362365723</v>
      </c>
      <c r="AB28" s="2">
        <f t="shared" si="8"/>
        <v>5.4858421797970163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9DD0-7EB2-4A5E-80A0-CFF22F5345CE}">
  <dimension ref="D2:AT55"/>
  <sheetViews>
    <sheetView topLeftCell="A10" workbookViewId="0">
      <selection activeCell="AS24" sqref="AS24:AS28"/>
    </sheetView>
  </sheetViews>
  <sheetFormatPr defaultColWidth="8.85546875" defaultRowHeight="15" x14ac:dyDescent="0.25"/>
  <sheetData>
    <row r="2" spans="4:45" x14ac:dyDescent="0.25">
      <c r="K2" t="s">
        <v>55</v>
      </c>
    </row>
    <row r="3" spans="4:45" x14ac:dyDescent="0.25">
      <c r="K3" t="s">
        <v>56</v>
      </c>
    </row>
    <row r="4" spans="4:45" x14ac:dyDescent="0.25">
      <c r="K4" t="s">
        <v>57</v>
      </c>
    </row>
    <row r="5" spans="4:45" x14ac:dyDescent="0.25">
      <c r="K5" t="s">
        <v>58</v>
      </c>
    </row>
    <row r="6" spans="4:45" x14ac:dyDescent="0.25">
      <c r="D6" t="s">
        <v>50</v>
      </c>
      <c r="F6" t="s">
        <v>48</v>
      </c>
      <c r="G6" t="s">
        <v>62</v>
      </c>
      <c r="K6" t="s">
        <v>49</v>
      </c>
      <c r="L6" t="s">
        <v>62</v>
      </c>
    </row>
    <row r="7" spans="4:45" x14ac:dyDescent="0.25">
      <c r="F7" t="s">
        <v>44</v>
      </c>
      <c r="G7" t="s">
        <v>46</v>
      </c>
      <c r="H7" t="s">
        <v>47</v>
      </c>
      <c r="K7" t="s">
        <v>44</v>
      </c>
      <c r="L7" t="s">
        <v>46</v>
      </c>
      <c r="M7" t="s">
        <v>47</v>
      </c>
      <c r="O7" t="s">
        <v>51</v>
      </c>
    </row>
    <row r="8" spans="4:45" x14ac:dyDescent="0.25">
      <c r="F8">
        <v>10</v>
      </c>
      <c r="G8">
        <v>89.45</v>
      </c>
      <c r="H8">
        <v>235.10686492919922</v>
      </c>
      <c r="K8">
        <v>10</v>
      </c>
      <c r="L8">
        <v>15.75</v>
      </c>
      <c r="M8">
        <v>85.542679309844971</v>
      </c>
      <c r="O8">
        <f t="shared" ref="O8:O10" si="0">H8/M8</f>
        <v>2.7484159582799172</v>
      </c>
    </row>
    <row r="9" spans="4:45" x14ac:dyDescent="0.25">
      <c r="F9">
        <v>25</v>
      </c>
      <c r="G9">
        <v>90.1</v>
      </c>
      <c r="H9">
        <v>266.80665588378906</v>
      </c>
      <c r="K9">
        <v>25</v>
      </c>
      <c r="L9">
        <v>85.57</v>
      </c>
      <c r="M9">
        <v>90.986422777175903</v>
      </c>
      <c r="O9">
        <f t="shared" si="0"/>
        <v>2.9323787850984506</v>
      </c>
      <c r="AH9" t="s">
        <v>50</v>
      </c>
      <c r="AJ9" t="s">
        <v>48</v>
      </c>
      <c r="AK9" t="s">
        <v>62</v>
      </c>
      <c r="AO9" t="s">
        <v>49</v>
      </c>
      <c r="AP9" t="s">
        <v>62</v>
      </c>
    </row>
    <row r="10" spans="4:45" x14ac:dyDescent="0.25">
      <c r="F10">
        <v>50</v>
      </c>
      <c r="G10">
        <v>89.93</v>
      </c>
      <c r="H10">
        <v>319.63964080810547</v>
      </c>
      <c r="K10">
        <v>50</v>
      </c>
      <c r="L10">
        <v>87.78</v>
      </c>
      <c r="M10">
        <v>100.05932855606079</v>
      </c>
      <c r="O10">
        <f t="shared" si="0"/>
        <v>3.1945011566714561</v>
      </c>
      <c r="AJ10" t="s">
        <v>44</v>
      </c>
      <c r="AK10" t="s">
        <v>46</v>
      </c>
      <c r="AL10" t="s">
        <v>47</v>
      </c>
      <c r="AO10" t="s">
        <v>44</v>
      </c>
      <c r="AP10" t="s">
        <v>46</v>
      </c>
      <c r="AQ10" t="s">
        <v>47</v>
      </c>
      <c r="AS10" t="s">
        <v>51</v>
      </c>
    </row>
    <row r="11" spans="4:45" x14ac:dyDescent="0.25">
      <c r="F11">
        <v>100</v>
      </c>
      <c r="G11">
        <v>88.74</v>
      </c>
      <c r="H11">
        <v>425.30561065673828</v>
      </c>
      <c r="K11">
        <v>100</v>
      </c>
      <c r="L11">
        <v>88.78</v>
      </c>
      <c r="M11">
        <v>118.20514011383057</v>
      </c>
      <c r="O11">
        <f>H11/M11</f>
        <v>3.5980297493592284</v>
      </c>
      <c r="AJ11">
        <v>10</v>
      </c>
      <c r="AK11">
        <v>89.45</v>
      </c>
      <c r="AL11">
        <v>235.10686492919922</v>
      </c>
      <c r="AO11">
        <v>10</v>
      </c>
      <c r="AP11">
        <v>15.75</v>
      </c>
      <c r="AQ11">
        <v>85.542679309844971</v>
      </c>
      <c r="AS11">
        <f t="shared" ref="AS11:AS13" si="1">AL11/AQ11</f>
        <v>2.7484159582799172</v>
      </c>
    </row>
    <row r="12" spans="4:45" x14ac:dyDescent="0.25">
      <c r="F12">
        <v>200</v>
      </c>
      <c r="G12">
        <v>89.09</v>
      </c>
      <c r="H12">
        <v>636.63755035400391</v>
      </c>
      <c r="K12">
        <v>200</v>
      </c>
      <c r="L12">
        <v>89.05</v>
      </c>
      <c r="M12">
        <v>154.49676322937012</v>
      </c>
      <c r="O12">
        <f>H12/M12</f>
        <v>4.1207177227967842</v>
      </c>
      <c r="AJ12">
        <v>25</v>
      </c>
      <c r="AK12">
        <v>90.1</v>
      </c>
      <c r="AL12">
        <v>266.80665588378906</v>
      </c>
      <c r="AO12">
        <v>25</v>
      </c>
      <c r="AP12">
        <v>85.57</v>
      </c>
      <c r="AQ12">
        <v>90.986422777175903</v>
      </c>
      <c r="AS12">
        <f t="shared" si="1"/>
        <v>2.9323787850984506</v>
      </c>
    </row>
    <row r="13" spans="4:45" x14ac:dyDescent="0.25">
      <c r="F13">
        <v>400</v>
      </c>
      <c r="G13">
        <v>88.81</v>
      </c>
      <c r="H13">
        <v>1059.3014297485352</v>
      </c>
      <c r="K13">
        <v>400</v>
      </c>
      <c r="L13">
        <v>89.29</v>
      </c>
      <c r="M13">
        <v>227.08000946044922</v>
      </c>
      <c r="O13">
        <f>H13/M13</f>
        <v>4.6648819165785476</v>
      </c>
      <c r="AJ13">
        <v>50</v>
      </c>
      <c r="AK13">
        <v>89.93</v>
      </c>
      <c r="AL13">
        <v>319.63964080810547</v>
      </c>
      <c r="AO13">
        <v>50</v>
      </c>
      <c r="AP13">
        <v>87.78</v>
      </c>
      <c r="AQ13">
        <v>100.05932855606079</v>
      </c>
      <c r="AS13">
        <f t="shared" si="1"/>
        <v>3.1945011566714561</v>
      </c>
    </row>
    <row r="14" spans="4:45" x14ac:dyDescent="0.25">
      <c r="F14">
        <v>500</v>
      </c>
      <c r="G14">
        <v>89.03</v>
      </c>
      <c r="H14">
        <v>1270.6333694458008</v>
      </c>
      <c r="K14">
        <v>500</v>
      </c>
      <c r="L14">
        <v>89.13</v>
      </c>
      <c r="M14">
        <v>263.37163257598877</v>
      </c>
      <c r="O14">
        <f>H14/M14</f>
        <v>4.8244883361885753</v>
      </c>
      <c r="AJ14">
        <v>100</v>
      </c>
      <c r="AK14">
        <v>88.74</v>
      </c>
      <c r="AL14">
        <v>425.30561065673828</v>
      </c>
      <c r="AO14">
        <v>100</v>
      </c>
      <c r="AP14">
        <v>88.78</v>
      </c>
      <c r="AQ14">
        <v>118.20514011383057</v>
      </c>
      <c r="AS14">
        <f>AL14/AQ14</f>
        <v>3.5980297493592284</v>
      </c>
    </row>
    <row r="15" spans="4:45" x14ac:dyDescent="0.25">
      <c r="F15">
        <v>1000</v>
      </c>
      <c r="G15">
        <v>88.89</v>
      </c>
      <c r="H15">
        <v>2327.2930679321289</v>
      </c>
      <c r="K15">
        <v>1000</v>
      </c>
      <c r="L15">
        <v>89</v>
      </c>
      <c r="M15">
        <v>444.82974815368652</v>
      </c>
      <c r="O15">
        <f>H15/M15</f>
        <v>5.2318737170609833</v>
      </c>
      <c r="AJ15">
        <v>200</v>
      </c>
      <c r="AK15">
        <v>89.09</v>
      </c>
      <c r="AL15">
        <v>636.63755035400391</v>
      </c>
      <c r="AO15">
        <v>200</v>
      </c>
      <c r="AP15">
        <v>89.05</v>
      </c>
      <c r="AQ15">
        <v>154.49676322937012</v>
      </c>
      <c r="AS15">
        <f>AL15/AQ15</f>
        <v>4.1207177227967842</v>
      </c>
    </row>
    <row r="16" spans="4:45" x14ac:dyDescent="0.25">
      <c r="D16" t="s">
        <v>36</v>
      </c>
      <c r="F16" t="s">
        <v>48</v>
      </c>
      <c r="K16" t="s">
        <v>49</v>
      </c>
      <c r="AJ16">
        <v>400</v>
      </c>
      <c r="AK16">
        <v>88.81</v>
      </c>
      <c r="AL16">
        <v>1059.3014297485352</v>
      </c>
      <c r="AO16">
        <v>400</v>
      </c>
      <c r="AP16">
        <v>89.29</v>
      </c>
      <c r="AQ16">
        <v>227.08000946044922</v>
      </c>
      <c r="AS16">
        <f>AL16/AQ16</f>
        <v>4.6648819165785476</v>
      </c>
    </row>
    <row r="17" spans="4:45" x14ac:dyDescent="0.25">
      <c r="F17" t="s">
        <v>44</v>
      </c>
      <c r="G17" t="s">
        <v>46</v>
      </c>
      <c r="H17" t="s">
        <v>47</v>
      </c>
      <c r="K17" t="s">
        <v>44</v>
      </c>
      <c r="L17" t="s">
        <v>46</v>
      </c>
      <c r="M17" t="s">
        <v>47</v>
      </c>
      <c r="O17" t="s">
        <v>51</v>
      </c>
      <c r="AJ17">
        <v>500</v>
      </c>
      <c r="AK17">
        <v>89.03</v>
      </c>
      <c r="AL17">
        <v>1270.6333694458008</v>
      </c>
      <c r="AO17">
        <v>500</v>
      </c>
      <c r="AP17">
        <v>89.13</v>
      </c>
      <c r="AQ17">
        <v>263.37163257598877</v>
      </c>
      <c r="AS17">
        <f>AL17/AQ17</f>
        <v>4.8244883361885753</v>
      </c>
    </row>
    <row r="18" spans="4:45" x14ac:dyDescent="0.25">
      <c r="F18">
        <v>10</v>
      </c>
      <c r="H18">
        <v>128.12737274169922</v>
      </c>
      <c r="K18">
        <v>10</v>
      </c>
      <c r="M18">
        <v>32.052933216094971</v>
      </c>
      <c r="O18">
        <f t="shared" ref="O18:O19" si="2">H18/M18</f>
        <v>3.9973680997582366</v>
      </c>
      <c r="AJ18">
        <v>1000</v>
      </c>
      <c r="AK18">
        <v>88.89</v>
      </c>
      <c r="AL18">
        <v>2327.2930679321289</v>
      </c>
      <c r="AO18">
        <v>1000</v>
      </c>
      <c r="AP18">
        <v>89</v>
      </c>
      <c r="AQ18">
        <v>444.82974815368652</v>
      </c>
      <c r="AS18">
        <f>AL18/AQ18</f>
        <v>5.2318737170609833</v>
      </c>
    </row>
    <row r="19" spans="4:45" x14ac:dyDescent="0.25">
      <c r="F19">
        <v>25</v>
      </c>
      <c r="H19">
        <v>159.82716369628906</v>
      </c>
      <c r="K19">
        <v>25</v>
      </c>
      <c r="M19">
        <v>37.496676683425903</v>
      </c>
      <c r="O19">
        <f t="shared" si="2"/>
        <v>4.2624354431638229</v>
      </c>
      <c r="AH19" t="s">
        <v>36</v>
      </c>
      <c r="AJ19" t="s">
        <v>48</v>
      </c>
      <c r="AO19" t="s">
        <v>49</v>
      </c>
    </row>
    <row r="20" spans="4:45" x14ac:dyDescent="0.25">
      <c r="F20">
        <v>50</v>
      </c>
      <c r="G20">
        <v>91.38</v>
      </c>
      <c r="H20">
        <v>212.66014862060547</v>
      </c>
      <c r="K20">
        <v>50</v>
      </c>
      <c r="L20">
        <v>86.15</v>
      </c>
      <c r="M20">
        <v>46.569582462310791</v>
      </c>
      <c r="O20">
        <f t="shared" ref="O20:O25" si="3">H20/M20</f>
        <v>4.5665032275673365</v>
      </c>
      <c r="AJ20" t="s">
        <v>44</v>
      </c>
      <c r="AK20" t="s">
        <v>46</v>
      </c>
      <c r="AL20" t="s">
        <v>47</v>
      </c>
      <c r="AO20" t="s">
        <v>44</v>
      </c>
      <c r="AP20" t="s">
        <v>46</v>
      </c>
      <c r="AQ20" t="s">
        <v>47</v>
      </c>
      <c r="AS20" t="s">
        <v>51</v>
      </c>
    </row>
    <row r="21" spans="4:45" x14ac:dyDescent="0.25">
      <c r="F21">
        <v>100</v>
      </c>
      <c r="G21">
        <v>87.45</v>
      </c>
      <c r="H21">
        <v>318.32611846923828</v>
      </c>
      <c r="K21">
        <v>100</v>
      </c>
      <c r="L21">
        <v>87.78</v>
      </c>
      <c r="M21">
        <v>64.715394020080566</v>
      </c>
      <c r="O21">
        <f t="shared" si="3"/>
        <v>4.9188624018956713</v>
      </c>
      <c r="AJ21">
        <v>10</v>
      </c>
      <c r="AL21">
        <v>128.12737274169922</v>
      </c>
      <c r="AO21">
        <v>10</v>
      </c>
      <c r="AQ21">
        <v>32.052933216094971</v>
      </c>
      <c r="AS21">
        <f t="shared" ref="AS21:AS28" si="4">AL21/AQ21</f>
        <v>3.9973680997582366</v>
      </c>
    </row>
    <row r="22" spans="4:45" x14ac:dyDescent="0.25">
      <c r="F22">
        <v>200</v>
      </c>
      <c r="G22">
        <v>87.34</v>
      </c>
      <c r="H22">
        <v>529.65805816650391</v>
      </c>
      <c r="K22">
        <v>200</v>
      </c>
      <c r="L22">
        <v>88.18</v>
      </c>
      <c r="M22">
        <v>101.00701713562012</v>
      </c>
      <c r="O22">
        <f t="shared" si="3"/>
        <v>5.2437748701690952</v>
      </c>
      <c r="AJ22">
        <v>25</v>
      </c>
      <c r="AL22">
        <v>159.82716369628906</v>
      </c>
      <c r="AO22">
        <v>25</v>
      </c>
      <c r="AQ22">
        <v>37.496676683425903</v>
      </c>
      <c r="AS22">
        <f t="shared" si="4"/>
        <v>4.2624354431638229</v>
      </c>
    </row>
    <row r="23" spans="4:45" x14ac:dyDescent="0.25">
      <c r="F23">
        <v>400</v>
      </c>
      <c r="G23">
        <v>86.16</v>
      </c>
      <c r="H23">
        <v>952.32193756103516</v>
      </c>
      <c r="K23">
        <v>400</v>
      </c>
      <c r="L23">
        <v>86</v>
      </c>
      <c r="M23">
        <v>173.59026336669922</v>
      </c>
      <c r="O23">
        <f t="shared" si="3"/>
        <v>5.486033139711938</v>
      </c>
      <c r="AJ23">
        <v>50</v>
      </c>
      <c r="AK23">
        <v>91.38</v>
      </c>
      <c r="AL23">
        <v>212.66014862060547</v>
      </c>
      <c r="AO23">
        <v>50</v>
      </c>
      <c r="AP23">
        <v>86.15</v>
      </c>
      <c r="AQ23">
        <v>46.569582462310791</v>
      </c>
      <c r="AS23">
        <f t="shared" si="4"/>
        <v>4.5665032275673365</v>
      </c>
    </row>
    <row r="24" spans="4:45" x14ac:dyDescent="0.25">
      <c r="F24">
        <v>500</v>
      </c>
      <c r="G24">
        <v>85.83</v>
      </c>
      <c r="H24">
        <v>1163.6538772583008</v>
      </c>
      <c r="K24">
        <v>500</v>
      </c>
      <c r="L24">
        <v>86.65</v>
      </c>
      <c r="M24">
        <v>209.88188648223877</v>
      </c>
      <c r="O24">
        <f t="shared" si="3"/>
        <v>5.544327320293907</v>
      </c>
      <c r="AJ24">
        <v>100</v>
      </c>
      <c r="AK24">
        <v>87.45</v>
      </c>
      <c r="AL24">
        <v>318.32611846923828</v>
      </c>
      <c r="AO24">
        <v>100</v>
      </c>
      <c r="AP24">
        <v>87.78</v>
      </c>
      <c r="AQ24">
        <v>64.715394020080566</v>
      </c>
      <c r="AS24">
        <f t="shared" si="4"/>
        <v>4.9188624018956713</v>
      </c>
    </row>
    <row r="25" spans="4:45" x14ac:dyDescent="0.25">
      <c r="F25">
        <v>1000</v>
      </c>
      <c r="G25">
        <v>84.37</v>
      </c>
      <c r="H25">
        <v>2220.3135757446289</v>
      </c>
      <c r="K25">
        <v>1000</v>
      </c>
      <c r="L25">
        <v>86.59</v>
      </c>
      <c r="M25">
        <v>391.34000205993652</v>
      </c>
      <c r="O25">
        <f t="shared" si="3"/>
        <v>5.6736177340863101</v>
      </c>
      <c r="AJ25">
        <v>200</v>
      </c>
      <c r="AK25">
        <v>87.34</v>
      </c>
      <c r="AL25">
        <v>529.65805816650391</v>
      </c>
      <c r="AO25">
        <v>200</v>
      </c>
      <c r="AP25">
        <v>88.18</v>
      </c>
      <c r="AQ25">
        <v>101.00701713562012</v>
      </c>
      <c r="AS25">
        <f t="shared" si="4"/>
        <v>5.2437748701690952</v>
      </c>
    </row>
    <row r="26" spans="4:45" x14ac:dyDescent="0.25">
      <c r="AJ26">
        <v>400</v>
      </c>
      <c r="AK26">
        <v>86.16</v>
      </c>
      <c r="AL26">
        <v>952.32193756103516</v>
      </c>
      <c r="AO26">
        <v>400</v>
      </c>
      <c r="AP26">
        <v>86</v>
      </c>
      <c r="AQ26">
        <v>173.59026336669922</v>
      </c>
      <c r="AS26">
        <f t="shared" si="4"/>
        <v>5.486033139711938</v>
      </c>
    </row>
    <row r="27" spans="4:45" x14ac:dyDescent="0.25">
      <c r="D27" t="s">
        <v>59</v>
      </c>
      <c r="F27" t="s">
        <v>48</v>
      </c>
      <c r="G27" t="s">
        <v>61</v>
      </c>
      <c r="K27" t="s">
        <v>49</v>
      </c>
      <c r="L27" t="s">
        <v>62</v>
      </c>
      <c r="AJ27">
        <v>500</v>
      </c>
      <c r="AK27">
        <v>85.83</v>
      </c>
      <c r="AL27">
        <v>1163.6538772583008</v>
      </c>
      <c r="AO27">
        <v>500</v>
      </c>
      <c r="AP27">
        <v>86.65</v>
      </c>
      <c r="AQ27">
        <v>209.88188648223877</v>
      </c>
      <c r="AS27">
        <f t="shared" si="4"/>
        <v>5.544327320293907</v>
      </c>
    </row>
    <row r="28" spans="4:45" x14ac:dyDescent="0.25">
      <c r="F28" t="s">
        <v>44</v>
      </c>
      <c r="G28" t="s">
        <v>46</v>
      </c>
      <c r="H28" t="s">
        <v>47</v>
      </c>
      <c r="K28" t="s">
        <v>44</v>
      </c>
      <c r="L28" t="s">
        <v>46</v>
      </c>
      <c r="M28" t="s">
        <v>47</v>
      </c>
      <c r="O28" t="s">
        <v>51</v>
      </c>
      <c r="AJ28">
        <v>1000</v>
      </c>
      <c r="AK28">
        <v>84.37</v>
      </c>
      <c r="AL28">
        <v>2220.3135757446289</v>
      </c>
      <c r="AO28">
        <v>1000</v>
      </c>
      <c r="AP28">
        <v>86.59</v>
      </c>
      <c r="AQ28">
        <v>391.34000205993652</v>
      </c>
      <c r="AS28">
        <f t="shared" si="4"/>
        <v>5.6736177340863101</v>
      </c>
    </row>
    <row r="29" spans="4:45" x14ac:dyDescent="0.25">
      <c r="F29">
        <v>10</v>
      </c>
      <c r="H29">
        <v>181.61711883544922</v>
      </c>
      <c r="K29">
        <v>10</v>
      </c>
      <c r="M29">
        <v>58.797806262969971</v>
      </c>
      <c r="O29">
        <f t="shared" ref="O29:O30" si="5">H29/M29</f>
        <v>3.0888417507139057</v>
      </c>
    </row>
    <row r="30" spans="4:45" x14ac:dyDescent="0.25">
      <c r="F30">
        <v>25</v>
      </c>
      <c r="H30">
        <v>213.31690979003906</v>
      </c>
      <c r="K30">
        <v>25</v>
      </c>
      <c r="M30">
        <v>64.241549730300903</v>
      </c>
      <c r="O30">
        <f t="shared" si="5"/>
        <v>3.3205442690219469</v>
      </c>
      <c r="AH30" t="s">
        <v>59</v>
      </c>
      <c r="AJ30" t="s">
        <v>48</v>
      </c>
      <c r="AK30" t="s">
        <v>61</v>
      </c>
      <c r="AO30" t="s">
        <v>49</v>
      </c>
      <c r="AP30" t="s">
        <v>62</v>
      </c>
    </row>
    <row r="31" spans="4:45" x14ac:dyDescent="0.25">
      <c r="F31">
        <v>100</v>
      </c>
      <c r="G31">
        <v>89.72</v>
      </c>
      <c r="H31">
        <v>371.81586456298828</v>
      </c>
      <c r="K31">
        <v>100</v>
      </c>
      <c r="L31">
        <v>87.13</v>
      </c>
      <c r="M31">
        <v>91.460267066955566</v>
      </c>
      <c r="O31">
        <f>H31/M31</f>
        <v>4.0653266876073308</v>
      </c>
      <c r="AJ31" t="s">
        <v>44</v>
      </c>
      <c r="AK31" t="s">
        <v>46</v>
      </c>
      <c r="AL31" t="s">
        <v>47</v>
      </c>
      <c r="AO31" t="s">
        <v>44</v>
      </c>
      <c r="AP31" t="s">
        <v>46</v>
      </c>
      <c r="AQ31" t="s">
        <v>47</v>
      </c>
      <c r="AS31" t="s">
        <v>51</v>
      </c>
    </row>
    <row r="32" spans="4:45" x14ac:dyDescent="0.25">
      <c r="F32">
        <v>200</v>
      </c>
      <c r="G32">
        <v>89.64</v>
      </c>
      <c r="H32">
        <v>583.14780426025391</v>
      </c>
      <c r="K32">
        <v>200</v>
      </c>
      <c r="L32">
        <v>87.73</v>
      </c>
      <c r="M32">
        <v>127.75189018249512</v>
      </c>
      <c r="O32">
        <f>H32/M32</f>
        <v>4.5646902243655276</v>
      </c>
      <c r="AJ32">
        <v>10</v>
      </c>
      <c r="AL32">
        <v>181.61711883544922</v>
      </c>
      <c r="AO32">
        <v>10</v>
      </c>
      <c r="AQ32">
        <v>58.797806262969971</v>
      </c>
      <c r="AS32">
        <f t="shared" ref="AS32:AS33" si="6">AL32/AQ32</f>
        <v>3.0888417507139057</v>
      </c>
    </row>
    <row r="33" spans="5:46" x14ac:dyDescent="0.25">
      <c r="F33">
        <v>400</v>
      </c>
      <c r="G33">
        <v>88.29</v>
      </c>
      <c r="H33">
        <v>1005.8116836547852</v>
      </c>
      <c r="K33">
        <v>400</v>
      </c>
      <c r="L33">
        <v>87.48</v>
      </c>
      <c r="M33">
        <v>200.33513641357422</v>
      </c>
      <c r="O33">
        <f>H33/M33</f>
        <v>5.0206454127865801</v>
      </c>
      <c r="AJ33">
        <v>25</v>
      </c>
      <c r="AL33">
        <v>213.31690979003906</v>
      </c>
      <c r="AO33">
        <v>25</v>
      </c>
      <c r="AQ33">
        <v>64.241549730300903</v>
      </c>
      <c r="AS33">
        <f t="shared" si="6"/>
        <v>3.3205442690219469</v>
      </c>
    </row>
    <row r="34" spans="5:46" x14ac:dyDescent="0.25">
      <c r="F34">
        <v>500</v>
      </c>
      <c r="G34">
        <v>87.71</v>
      </c>
      <c r="H34">
        <v>1217.1436233520508</v>
      </c>
      <c r="K34">
        <v>500</v>
      </c>
      <c r="L34">
        <v>87.57</v>
      </c>
      <c r="M34">
        <v>236.62675952911377</v>
      </c>
      <c r="O34">
        <f>H34/M34</f>
        <v>5.1437277245150179</v>
      </c>
      <c r="AJ34">
        <v>100</v>
      </c>
      <c r="AK34">
        <v>89.72</v>
      </c>
      <c r="AL34">
        <v>371.81586456298828</v>
      </c>
      <c r="AO34">
        <v>100</v>
      </c>
      <c r="AP34">
        <v>87.13</v>
      </c>
      <c r="AQ34">
        <v>91.460267066955566</v>
      </c>
      <c r="AS34">
        <f>AL34/AQ34</f>
        <v>4.0653266876073308</v>
      </c>
    </row>
    <row r="35" spans="5:46" x14ac:dyDescent="0.25">
      <c r="F35">
        <v>1000</v>
      </c>
      <c r="G35">
        <v>87.38</v>
      </c>
      <c r="H35">
        <v>2273.8033218383789</v>
      </c>
      <c r="K35">
        <v>1000</v>
      </c>
      <c r="L35">
        <v>87.42</v>
      </c>
      <c r="M35">
        <v>418.08487510681152</v>
      </c>
      <c r="O35">
        <f>H35/M35</f>
        <v>5.438616551860366</v>
      </c>
      <c r="AJ35">
        <v>200</v>
      </c>
      <c r="AK35">
        <v>89.64</v>
      </c>
      <c r="AL35">
        <v>583.14780426025391</v>
      </c>
      <c r="AO35">
        <v>200</v>
      </c>
      <c r="AP35">
        <v>87.73</v>
      </c>
      <c r="AQ35">
        <v>127.75189018249512</v>
      </c>
      <c r="AS35">
        <f>AL35/AQ35</f>
        <v>4.5646902243655276</v>
      </c>
    </row>
    <row r="36" spans="5:46" x14ac:dyDescent="0.25">
      <c r="AJ36">
        <v>400</v>
      </c>
      <c r="AK36">
        <v>88.29</v>
      </c>
      <c r="AL36">
        <v>1005.8116836547852</v>
      </c>
      <c r="AO36">
        <v>400</v>
      </c>
      <c r="AP36">
        <v>87.48</v>
      </c>
      <c r="AQ36">
        <v>200.33513641357422</v>
      </c>
      <c r="AS36">
        <f>AL36/AQ36</f>
        <v>5.0206454127865801</v>
      </c>
    </row>
    <row r="37" spans="5:46" x14ac:dyDescent="0.25">
      <c r="AJ37">
        <v>500</v>
      </c>
      <c r="AK37">
        <v>87.71</v>
      </c>
      <c r="AL37">
        <v>1217.1436233520508</v>
      </c>
      <c r="AO37">
        <v>500</v>
      </c>
      <c r="AP37">
        <v>87.57</v>
      </c>
      <c r="AQ37">
        <v>236.62675952911377</v>
      </c>
      <c r="AS37">
        <f>AL37/AQ37</f>
        <v>5.1437277245150179</v>
      </c>
    </row>
    <row r="38" spans="5:46" x14ac:dyDescent="0.25">
      <c r="AJ38">
        <v>1000</v>
      </c>
      <c r="AK38">
        <v>87.38</v>
      </c>
      <c r="AL38">
        <v>2273.8033218383789</v>
      </c>
      <c r="AO38">
        <v>1000</v>
      </c>
      <c r="AP38">
        <v>87.42</v>
      </c>
      <c r="AQ38">
        <v>418.08487510681152</v>
      </c>
      <c r="AS38">
        <f>AL38/AQ38</f>
        <v>5.438616551860366</v>
      </c>
    </row>
    <row r="41" spans="5:46" x14ac:dyDescent="0.25">
      <c r="AG41" t="s">
        <v>125</v>
      </c>
      <c r="AH41" t="s">
        <v>112</v>
      </c>
      <c r="AI41" t="s">
        <v>115</v>
      </c>
      <c r="AJ41" t="s">
        <v>116</v>
      </c>
      <c r="AK41" t="s">
        <v>113</v>
      </c>
      <c r="AL41" t="s">
        <v>114</v>
      </c>
      <c r="AM41" t="s">
        <v>117</v>
      </c>
      <c r="AN41" t="s">
        <v>118</v>
      </c>
      <c r="AO41" t="s">
        <v>119</v>
      </c>
      <c r="AP41" t="s">
        <v>120</v>
      </c>
      <c r="AQ41" t="s">
        <v>121</v>
      </c>
      <c r="AR41" t="s">
        <v>122</v>
      </c>
      <c r="AS41" t="s">
        <v>123</v>
      </c>
      <c r="AT41" t="s">
        <v>124</v>
      </c>
    </row>
    <row r="42" spans="5:46" x14ac:dyDescent="0.25">
      <c r="AG42">
        <v>1</v>
      </c>
      <c r="AH42">
        <v>100</v>
      </c>
      <c r="AI42">
        <v>89.72</v>
      </c>
      <c r="AJ42">
        <v>0.36310143023729324</v>
      </c>
      <c r="AK42">
        <v>88.74</v>
      </c>
      <c r="AL42">
        <v>0.41533751040697098</v>
      </c>
      <c r="AM42">
        <v>87.45</v>
      </c>
      <c r="AN42">
        <v>0.31086535006761551</v>
      </c>
      <c r="AO42">
        <v>87.13</v>
      </c>
      <c r="AP42">
        <v>8.9316667057573795E-2</v>
      </c>
      <c r="AQ42">
        <v>88.78</v>
      </c>
      <c r="AR42">
        <v>0.11543470714241266</v>
      </c>
      <c r="AS42">
        <v>87.78</v>
      </c>
      <c r="AT42">
        <v>6.3198626972734928E-2</v>
      </c>
    </row>
    <row r="43" spans="5:46" x14ac:dyDescent="0.25">
      <c r="G43" t="s">
        <v>95</v>
      </c>
      <c r="AG43">
        <v>2</v>
      </c>
      <c r="AH43">
        <v>200</v>
      </c>
      <c r="AI43">
        <v>89.64</v>
      </c>
      <c r="AJ43">
        <v>0.56948027759790421</v>
      </c>
      <c r="AK43">
        <v>89.09</v>
      </c>
      <c r="AL43">
        <v>0.62171635776758194</v>
      </c>
      <c r="AM43">
        <v>87.34</v>
      </c>
      <c r="AN43">
        <v>0.51724419742822647</v>
      </c>
      <c r="AO43">
        <v>87.73</v>
      </c>
      <c r="AP43">
        <v>0.12475770525634289</v>
      </c>
      <c r="AQ43">
        <v>89.05</v>
      </c>
      <c r="AR43">
        <v>0.15087574534118176</v>
      </c>
      <c r="AS43">
        <v>88.18</v>
      </c>
      <c r="AT43">
        <v>9.8639665171504021E-2</v>
      </c>
    </row>
    <row r="44" spans="5:46" x14ac:dyDescent="0.25">
      <c r="G44" t="s">
        <v>96</v>
      </c>
      <c r="AG44">
        <v>3</v>
      </c>
      <c r="AH44">
        <v>400</v>
      </c>
      <c r="AI44">
        <v>88.29</v>
      </c>
      <c r="AJ44">
        <v>0.98223797231912613</v>
      </c>
      <c r="AK44">
        <v>88.81</v>
      </c>
      <c r="AL44">
        <v>1.0344740524888039</v>
      </c>
      <c r="AM44">
        <v>86.16</v>
      </c>
      <c r="AN44">
        <v>0.93000189214944839</v>
      </c>
      <c r="AO44">
        <v>87.48</v>
      </c>
      <c r="AP44">
        <v>0.19563978165388107</v>
      </c>
      <c r="AQ44">
        <v>89.29</v>
      </c>
      <c r="AR44">
        <v>0.22175782173871994</v>
      </c>
      <c r="AS44">
        <v>86</v>
      </c>
      <c r="AT44">
        <v>0.16952174156904221</v>
      </c>
    </row>
    <row r="45" spans="5:46" x14ac:dyDescent="0.25">
      <c r="E45" t="s">
        <v>29</v>
      </c>
      <c r="G45" t="s">
        <v>93</v>
      </c>
      <c r="H45" t="s">
        <v>94</v>
      </c>
      <c r="I45" t="s">
        <v>52</v>
      </c>
      <c r="J45" t="s">
        <v>40</v>
      </c>
      <c r="K45" t="s">
        <v>41</v>
      </c>
      <c r="L45" t="s">
        <v>42</v>
      </c>
      <c r="M45" t="s">
        <v>53</v>
      </c>
      <c r="N45" t="s">
        <v>54</v>
      </c>
      <c r="AG45">
        <v>4</v>
      </c>
      <c r="AH45">
        <v>500</v>
      </c>
      <c r="AI45">
        <v>87.71</v>
      </c>
      <c r="AJ45">
        <v>1.1886168196797371</v>
      </c>
      <c r="AK45">
        <v>89.03</v>
      </c>
      <c r="AL45">
        <v>1.2408528998494148</v>
      </c>
      <c r="AM45">
        <v>85.83</v>
      </c>
      <c r="AN45">
        <v>1.1363807395100594</v>
      </c>
      <c r="AO45">
        <v>87.57</v>
      </c>
      <c r="AP45">
        <v>0.23108081985265017</v>
      </c>
      <c r="AQ45">
        <v>89.13</v>
      </c>
      <c r="AR45">
        <v>0.25719885993748903</v>
      </c>
      <c r="AS45">
        <v>86.65</v>
      </c>
      <c r="AT45">
        <v>0.2049627797678113</v>
      </c>
    </row>
    <row r="46" spans="5:46" x14ac:dyDescent="0.25">
      <c r="E46" t="s">
        <v>33</v>
      </c>
      <c r="G46">
        <v>181.61711883544922</v>
      </c>
      <c r="H46">
        <v>213.31690979003906</v>
      </c>
      <c r="I46">
        <v>266.14989471435547</v>
      </c>
      <c r="J46">
        <v>371.81586456298828</v>
      </c>
      <c r="K46">
        <v>583.14780426025391</v>
      </c>
      <c r="L46">
        <v>1005.8116836547852</v>
      </c>
      <c r="M46">
        <v>1217.1436233520508</v>
      </c>
      <c r="N46">
        <v>2273.8033218383789</v>
      </c>
      <c r="AG46">
        <v>5</v>
      </c>
      <c r="AH46">
        <v>1000</v>
      </c>
      <c r="AI46">
        <v>87.38</v>
      </c>
      <c r="AJ46">
        <v>2.2205110564827919</v>
      </c>
      <c r="AK46">
        <v>88.89</v>
      </c>
      <c r="AL46">
        <v>2.2727471366524696</v>
      </c>
      <c r="AM46">
        <v>84.37</v>
      </c>
      <c r="AN46">
        <v>2.1682749763131142</v>
      </c>
      <c r="AO46">
        <v>87.42</v>
      </c>
      <c r="AP46">
        <v>0.40828601084649563</v>
      </c>
      <c r="AQ46">
        <v>89</v>
      </c>
      <c r="AR46">
        <v>0.4344040509313345</v>
      </c>
      <c r="AS46">
        <v>86.59</v>
      </c>
      <c r="AT46">
        <v>0.38216797076165676</v>
      </c>
    </row>
    <row r="47" spans="5:46" x14ac:dyDescent="0.25">
      <c r="E47" t="s">
        <v>35</v>
      </c>
      <c r="G47">
        <v>235.10686492919922</v>
      </c>
      <c r="H47">
        <v>266.80665588378906</v>
      </c>
      <c r="I47">
        <v>319.63964080810547</v>
      </c>
      <c r="J47">
        <v>425.30561065673828</v>
      </c>
      <c r="K47">
        <v>636.63755035400391</v>
      </c>
      <c r="L47">
        <v>1059.3014297485352</v>
      </c>
      <c r="M47">
        <v>1270.6333694458008</v>
      </c>
      <c r="N47">
        <v>2327.2930679321289</v>
      </c>
    </row>
    <row r="48" spans="5:46" x14ac:dyDescent="0.25">
      <c r="E48" t="s">
        <v>36</v>
      </c>
      <c r="G48">
        <v>128.12737274169922</v>
      </c>
      <c r="H48">
        <v>159.82716369628906</v>
      </c>
      <c r="I48">
        <v>212.66014862060547</v>
      </c>
      <c r="J48">
        <v>318.32611846923828</v>
      </c>
      <c r="K48">
        <v>529.65805816650391</v>
      </c>
      <c r="L48">
        <v>952.32193756103516</v>
      </c>
      <c r="M48">
        <v>1163.6538772583008</v>
      </c>
      <c r="N48">
        <v>2220.3135757446289</v>
      </c>
    </row>
    <row r="50" spans="5:14" x14ac:dyDescent="0.25">
      <c r="G50" t="s">
        <v>37</v>
      </c>
    </row>
    <row r="51" spans="5:14" x14ac:dyDescent="0.25">
      <c r="G51" t="s">
        <v>96</v>
      </c>
    </row>
    <row r="52" spans="5:14" x14ac:dyDescent="0.25">
      <c r="E52" t="s">
        <v>29</v>
      </c>
      <c r="G52" t="s">
        <v>93</v>
      </c>
      <c r="H52" t="s">
        <v>94</v>
      </c>
      <c r="I52" t="s">
        <v>52</v>
      </c>
      <c r="J52" t="s">
        <v>40</v>
      </c>
      <c r="K52" t="s">
        <v>41</v>
      </c>
      <c r="L52" t="s">
        <v>42</v>
      </c>
      <c r="M52" t="s">
        <v>53</v>
      </c>
      <c r="N52" t="s">
        <v>54</v>
      </c>
    </row>
    <row r="53" spans="5:14" x14ac:dyDescent="0.25">
      <c r="E53" t="s">
        <v>33</v>
      </c>
      <c r="G53">
        <v>58.797806262969971</v>
      </c>
      <c r="H53">
        <v>64.241549730300903</v>
      </c>
      <c r="I53">
        <v>73.314455509185791</v>
      </c>
      <c r="J53">
        <v>91.460267066955566</v>
      </c>
      <c r="K53">
        <v>127.75189018249512</v>
      </c>
      <c r="L53">
        <v>200.33513641357422</v>
      </c>
      <c r="M53">
        <v>236.62675952911377</v>
      </c>
      <c r="N53">
        <v>418.08487510681152</v>
      </c>
    </row>
    <row r="54" spans="5:14" x14ac:dyDescent="0.25">
      <c r="E54" t="s">
        <v>35</v>
      </c>
      <c r="G54">
        <v>85.542679309844971</v>
      </c>
      <c r="H54">
        <v>90.986422777175903</v>
      </c>
      <c r="I54">
        <v>100.05932855606079</v>
      </c>
      <c r="J54">
        <v>118.20514011383057</v>
      </c>
      <c r="K54">
        <v>154.49676322937012</v>
      </c>
      <c r="L54">
        <v>227.08000946044922</v>
      </c>
      <c r="M54">
        <v>263.37163257598877</v>
      </c>
      <c r="N54">
        <v>444.82974815368652</v>
      </c>
    </row>
    <row r="55" spans="5:14" x14ac:dyDescent="0.25">
      <c r="E55" t="s">
        <v>36</v>
      </c>
      <c r="G55">
        <v>32.052933216094971</v>
      </c>
      <c r="H55">
        <v>37.496676683425903</v>
      </c>
      <c r="I55">
        <v>46.569582462310791</v>
      </c>
      <c r="J55">
        <v>64.715394020080566</v>
      </c>
      <c r="K55">
        <v>101.00701713562012</v>
      </c>
      <c r="L55">
        <v>173.59026336669922</v>
      </c>
      <c r="M55">
        <v>209.88188648223877</v>
      </c>
      <c r="N55">
        <v>391.34000205993652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A568-40B6-4721-9378-23BC4CBA1D24}">
  <dimension ref="D4:O15"/>
  <sheetViews>
    <sheetView topLeftCell="B1" workbookViewId="0">
      <selection activeCell="D17" sqref="D17"/>
    </sheetView>
  </sheetViews>
  <sheetFormatPr defaultRowHeight="15" x14ac:dyDescent="0.25"/>
  <sheetData>
    <row r="4" spans="4:15" x14ac:dyDescent="0.25">
      <c r="E4" t="s">
        <v>65</v>
      </c>
    </row>
    <row r="7" spans="4:15" x14ac:dyDescent="0.25">
      <c r="D7" t="s">
        <v>63</v>
      </c>
      <c r="E7" t="s">
        <v>64</v>
      </c>
      <c r="F7" t="s">
        <v>72</v>
      </c>
      <c r="G7" t="s">
        <v>60</v>
      </c>
      <c r="H7" t="s">
        <v>73</v>
      </c>
      <c r="I7" t="s">
        <v>60</v>
      </c>
      <c r="J7" t="s">
        <v>74</v>
      </c>
      <c r="K7" t="s">
        <v>31</v>
      </c>
      <c r="L7" t="s">
        <v>60</v>
      </c>
      <c r="M7" t="s">
        <v>75</v>
      </c>
      <c r="N7" t="s">
        <v>60</v>
      </c>
      <c r="O7" t="s">
        <v>74</v>
      </c>
    </row>
    <row r="8" spans="4:15" x14ac:dyDescent="0.25">
      <c r="D8" t="s">
        <v>66</v>
      </c>
      <c r="E8" t="s">
        <v>69</v>
      </c>
      <c r="F8">
        <v>98.46</v>
      </c>
      <c r="G8">
        <v>1E-3</v>
      </c>
      <c r="H8">
        <v>97.29</v>
      </c>
      <c r="I8">
        <v>1E-3</v>
      </c>
      <c r="J8">
        <f>H8-F8</f>
        <v>-1.1699999999999875</v>
      </c>
      <c r="K8">
        <v>98.22</v>
      </c>
      <c r="L8">
        <v>1E-3</v>
      </c>
      <c r="M8">
        <v>97.7</v>
      </c>
      <c r="N8">
        <v>1E-3</v>
      </c>
      <c r="O8">
        <f>M8-K8</f>
        <v>-0.51999999999999602</v>
      </c>
    </row>
    <row r="9" spans="4:15" x14ac:dyDescent="0.25">
      <c r="D9" t="s">
        <v>67</v>
      </c>
      <c r="E9" t="s">
        <v>70</v>
      </c>
      <c r="F9">
        <v>86.37</v>
      </c>
      <c r="G9">
        <v>1E-3</v>
      </c>
      <c r="H9">
        <v>84.93</v>
      </c>
      <c r="I9">
        <v>1E-3</v>
      </c>
      <c r="J9">
        <f>H9-F9</f>
        <v>-1.4399999999999977</v>
      </c>
      <c r="K9">
        <v>82.69</v>
      </c>
      <c r="L9">
        <v>1E-3</v>
      </c>
      <c r="M9">
        <v>82.53</v>
      </c>
      <c r="N9">
        <v>1E-3</v>
      </c>
      <c r="O9">
        <f>M9-K9</f>
        <v>-0.15999999999999659</v>
      </c>
    </row>
    <row r="10" spans="4:15" x14ac:dyDescent="0.25">
      <c r="D10" t="s">
        <v>67</v>
      </c>
      <c r="E10" t="s">
        <v>71</v>
      </c>
      <c r="F10">
        <v>97.3</v>
      </c>
      <c r="G10">
        <v>1E-3</v>
      </c>
      <c r="H10">
        <v>94.86</v>
      </c>
      <c r="I10">
        <v>1E-3</v>
      </c>
      <c r="J10">
        <f>H10-F10</f>
        <v>-2.4399999999999977</v>
      </c>
      <c r="K10">
        <v>96.37</v>
      </c>
      <c r="L10">
        <v>1E-3</v>
      </c>
      <c r="M10">
        <v>94.26</v>
      </c>
      <c r="N10">
        <v>1E-3</v>
      </c>
      <c r="O10">
        <f>M10-K10</f>
        <v>-2.1099999999999994</v>
      </c>
    </row>
    <row r="11" spans="4:15" x14ac:dyDescent="0.25">
      <c r="D11" t="s">
        <v>68</v>
      </c>
      <c r="E11" t="s">
        <v>70</v>
      </c>
      <c r="F11">
        <v>88.2</v>
      </c>
      <c r="G11">
        <v>1E-3</v>
      </c>
      <c r="H11">
        <v>76.900000000000006</v>
      </c>
      <c r="I11">
        <v>1E-3</v>
      </c>
      <c r="J11">
        <f>H11-F11</f>
        <v>-11.299999999999997</v>
      </c>
      <c r="K11">
        <v>88.74</v>
      </c>
      <c r="L11">
        <v>1E-3</v>
      </c>
      <c r="M11">
        <v>88.62</v>
      </c>
      <c r="N11">
        <v>1E-3</v>
      </c>
      <c r="O11">
        <f>M11-K11</f>
        <v>-0.11999999999999034</v>
      </c>
    </row>
    <row r="12" spans="4:15" x14ac:dyDescent="0.25">
      <c r="D12" t="s">
        <v>68</v>
      </c>
      <c r="E12" t="s">
        <v>71</v>
      </c>
      <c r="F12">
        <v>96.63</v>
      </c>
      <c r="G12">
        <v>1E-3</v>
      </c>
      <c r="H12">
        <v>85.74</v>
      </c>
      <c r="I12">
        <v>1E-3</v>
      </c>
      <c r="J12">
        <f>H12-F12</f>
        <v>-10.89</v>
      </c>
      <c r="K12">
        <v>97.47</v>
      </c>
      <c r="L12">
        <v>1E-3</v>
      </c>
      <c r="M12">
        <v>95.2</v>
      </c>
      <c r="N12">
        <v>1E-3</v>
      </c>
      <c r="O12">
        <f>M12-K12</f>
        <v>-2.269999999999996</v>
      </c>
    </row>
    <row r="14" spans="4:15" x14ac:dyDescent="0.25">
      <c r="D14" t="s">
        <v>68</v>
      </c>
      <c r="E14" t="s">
        <v>70</v>
      </c>
      <c r="F14">
        <v>87.82</v>
      </c>
      <c r="G14">
        <v>0.01</v>
      </c>
      <c r="H14">
        <v>72.349999999999994</v>
      </c>
      <c r="I14">
        <v>0.01</v>
      </c>
    </row>
    <row r="15" spans="4:15" x14ac:dyDescent="0.25">
      <c r="D15" t="s">
        <v>66</v>
      </c>
      <c r="E15" t="s">
        <v>69</v>
      </c>
      <c r="F15">
        <v>97.37</v>
      </c>
      <c r="G15">
        <v>0.1</v>
      </c>
      <c r="H15">
        <v>97.22</v>
      </c>
      <c r="I15">
        <v>0.1</v>
      </c>
      <c r="J15">
        <f>H15-F15</f>
        <v>-0.15000000000000568</v>
      </c>
      <c r="K15">
        <v>94.08</v>
      </c>
      <c r="L15">
        <v>0.1</v>
      </c>
      <c r="M15">
        <v>92.9</v>
      </c>
      <c r="N15">
        <v>0.1</v>
      </c>
      <c r="O15">
        <f>M15-K15</f>
        <v>-1.1799999999999926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E205-19A4-41BD-B4EE-CA6AA4FFA2C6}">
  <dimension ref="C8:AB79"/>
  <sheetViews>
    <sheetView workbookViewId="0">
      <selection activeCell="X60" sqref="X60"/>
    </sheetView>
  </sheetViews>
  <sheetFormatPr defaultRowHeight="15" x14ac:dyDescent="0.25"/>
  <cols>
    <col min="4" max="4" width="12" bestFit="1" customWidth="1"/>
  </cols>
  <sheetData>
    <row r="8" spans="9:16" x14ac:dyDescent="0.25">
      <c r="J8" t="s">
        <v>99</v>
      </c>
    </row>
    <row r="11" spans="9:16" x14ac:dyDescent="0.25">
      <c r="I11" t="s">
        <v>98</v>
      </c>
      <c r="J11">
        <v>10</v>
      </c>
      <c r="K11">
        <v>25</v>
      </c>
      <c r="L11">
        <v>100</v>
      </c>
      <c r="M11">
        <v>200</v>
      </c>
      <c r="N11">
        <v>400</v>
      </c>
      <c r="O11">
        <v>500</v>
      </c>
      <c r="P11">
        <v>1000</v>
      </c>
    </row>
    <row r="12" spans="9:16" x14ac:dyDescent="0.25">
      <c r="I12" t="s">
        <v>97</v>
      </c>
      <c r="J12">
        <v>57.1</v>
      </c>
      <c r="K12">
        <v>143</v>
      </c>
      <c r="L12">
        <v>570</v>
      </c>
      <c r="M12">
        <v>1140</v>
      </c>
      <c r="N12">
        <v>2281</v>
      </c>
      <c r="O12">
        <v>2851</v>
      </c>
      <c r="P12">
        <v>5702</v>
      </c>
    </row>
    <row r="13" spans="9:16" x14ac:dyDescent="0.25">
      <c r="I13" t="s">
        <v>37</v>
      </c>
      <c r="J13">
        <v>3.2</v>
      </c>
      <c r="K13">
        <v>7.91</v>
      </c>
      <c r="L13">
        <v>31.5</v>
      </c>
      <c r="M13">
        <v>62.8</v>
      </c>
      <c r="N13">
        <v>126</v>
      </c>
      <c r="O13">
        <v>157</v>
      </c>
      <c r="P13">
        <v>314</v>
      </c>
    </row>
    <row r="14" spans="9:16" x14ac:dyDescent="0.25">
      <c r="I14" t="s">
        <v>38</v>
      </c>
      <c r="J14">
        <f>J12/J13</f>
        <v>17.84375</v>
      </c>
      <c r="K14">
        <f t="shared" ref="K14:P14" si="0">K12/K13</f>
        <v>18.078381795195956</v>
      </c>
      <c r="L14">
        <f t="shared" si="0"/>
        <v>18.095238095238095</v>
      </c>
      <c r="M14">
        <f t="shared" si="0"/>
        <v>18.152866242038218</v>
      </c>
      <c r="N14">
        <f t="shared" si="0"/>
        <v>18.103174603174605</v>
      </c>
      <c r="O14">
        <f t="shared" si="0"/>
        <v>18.159235668789808</v>
      </c>
      <c r="P14">
        <f t="shared" si="0"/>
        <v>18.159235668789808</v>
      </c>
    </row>
    <row r="53" spans="8:28" x14ac:dyDescent="0.25">
      <c r="I53" t="s">
        <v>100</v>
      </c>
    </row>
    <row r="56" spans="8:28" x14ac:dyDescent="0.25">
      <c r="H56" t="s">
        <v>98</v>
      </c>
      <c r="I56">
        <v>10</v>
      </c>
      <c r="J56">
        <v>25</v>
      </c>
      <c r="K56">
        <v>50</v>
      </c>
      <c r="L56">
        <v>100</v>
      </c>
      <c r="M56">
        <v>200</v>
      </c>
      <c r="N56">
        <v>400</v>
      </c>
      <c r="O56">
        <v>500</v>
      </c>
      <c r="P56">
        <v>1000</v>
      </c>
      <c r="X56">
        <v>2</v>
      </c>
      <c r="Y56">
        <v>3</v>
      </c>
      <c r="Z56">
        <v>4</v>
      </c>
      <c r="AA56">
        <v>5</v>
      </c>
      <c r="AB56">
        <v>6</v>
      </c>
    </row>
    <row r="57" spans="8:28" x14ac:dyDescent="0.25">
      <c r="H57" t="s">
        <v>97</v>
      </c>
      <c r="I57">
        <v>121</v>
      </c>
      <c r="J57">
        <v>243</v>
      </c>
      <c r="K57">
        <v>447</v>
      </c>
      <c r="L57">
        <v>855</v>
      </c>
      <c r="M57">
        <v>1671</v>
      </c>
      <c r="N57">
        <v>3303</v>
      </c>
      <c r="O57">
        <v>4120</v>
      </c>
      <c r="P57">
        <v>8200</v>
      </c>
      <c r="T57">
        <v>776894599046</v>
      </c>
      <c r="V57">
        <f>T57/1000000000</f>
        <v>776.89459904600005</v>
      </c>
      <c r="W57" t="s">
        <v>50</v>
      </c>
      <c r="X57">
        <v>781</v>
      </c>
      <c r="Y57">
        <v>777</v>
      </c>
      <c r="Z57">
        <v>198</v>
      </c>
      <c r="AA57">
        <v>213</v>
      </c>
      <c r="AB57">
        <v>196</v>
      </c>
    </row>
    <row r="58" spans="8:28" x14ac:dyDescent="0.25">
      <c r="H58" t="s">
        <v>37</v>
      </c>
      <c r="I58">
        <v>33.200000000000003</v>
      </c>
      <c r="J58">
        <v>60.3</v>
      </c>
      <c r="K58">
        <v>105</v>
      </c>
      <c r="L58">
        <v>196</v>
      </c>
      <c r="M58">
        <v>377</v>
      </c>
      <c r="N58">
        <v>738</v>
      </c>
      <c r="O58">
        <v>919</v>
      </c>
      <c r="P58">
        <v>1822</v>
      </c>
      <c r="W58">
        <v>855</v>
      </c>
      <c r="X58">
        <f>855/X57</f>
        <v>1.0947503201024327</v>
      </c>
      <c r="Y58">
        <f>855/Y57</f>
        <v>1.1003861003861004</v>
      </c>
      <c r="Z58">
        <f>855/Z57</f>
        <v>4.3181818181818183</v>
      </c>
      <c r="AA58">
        <f>855/AA57</f>
        <v>4.0140845070422539</v>
      </c>
      <c r="AB58">
        <f>855/AB57</f>
        <v>4.3622448979591839</v>
      </c>
    </row>
    <row r="59" spans="8:28" x14ac:dyDescent="0.25">
      <c r="H59" t="s">
        <v>38</v>
      </c>
      <c r="I59">
        <f>I57/I58</f>
        <v>3.6445783132530116</v>
      </c>
      <c r="J59">
        <f t="shared" ref="J59" si="1">J57/J58</f>
        <v>4.0298507462686572</v>
      </c>
      <c r="K59">
        <f t="shared" ref="K59:L59" si="2">K57/K58</f>
        <v>4.2571428571428571</v>
      </c>
      <c r="L59">
        <f t="shared" si="2"/>
        <v>4.3622448979591839</v>
      </c>
      <c r="M59">
        <f t="shared" ref="M59" si="3">M57/M58</f>
        <v>4.43236074270557</v>
      </c>
      <c r="N59">
        <f t="shared" ref="N59" si="4">N57/N58</f>
        <v>4.475609756097561</v>
      </c>
      <c r="O59">
        <f t="shared" ref="O59" si="5">O57/O58</f>
        <v>4.4831338411316652</v>
      </c>
      <c r="P59">
        <f t="shared" ref="P59" si="6">P57/P58</f>
        <v>4.5005488474204167</v>
      </c>
      <c r="W59" t="s">
        <v>110</v>
      </c>
      <c r="X59">
        <v>777</v>
      </c>
      <c r="Y59">
        <v>773</v>
      </c>
      <c r="Z59">
        <v>193</v>
      </c>
      <c r="AA59">
        <v>209</v>
      </c>
      <c r="AB59">
        <v>191</v>
      </c>
    </row>
    <row r="60" spans="8:28" x14ac:dyDescent="0.25">
      <c r="W60">
        <v>849</v>
      </c>
      <c r="X60">
        <f>W60/X59</f>
        <v>1.0926640926640927</v>
      </c>
      <c r="Y60">
        <f>W60/Y59</f>
        <v>1.0983182406209573</v>
      </c>
      <c r="Z60">
        <f>W60/Z59</f>
        <v>4.3989637305699478</v>
      </c>
      <c r="AA60">
        <f>W60/AA59</f>
        <v>4.062200956937799</v>
      </c>
      <c r="AB60">
        <f>W60/AB59</f>
        <v>4.4450261780104716</v>
      </c>
    </row>
    <row r="61" spans="8:28" x14ac:dyDescent="0.25">
      <c r="W61" t="s">
        <v>111</v>
      </c>
      <c r="X61">
        <v>773</v>
      </c>
      <c r="Y61">
        <v>769</v>
      </c>
      <c r="Z61">
        <v>188</v>
      </c>
      <c r="AA61">
        <v>205</v>
      </c>
      <c r="AB61">
        <v>186</v>
      </c>
    </row>
    <row r="62" spans="8:28" x14ac:dyDescent="0.25">
      <c r="W62">
        <v>843</v>
      </c>
      <c r="X62">
        <f>W62/X61</f>
        <v>1.090556274256145</v>
      </c>
      <c r="Y62">
        <f>W62/Y61</f>
        <v>1.0962288686605981</v>
      </c>
      <c r="Z62">
        <f>W62/Z61</f>
        <v>4.4840425531914896</v>
      </c>
      <c r="AA62">
        <f>W62/AA61</f>
        <v>4.1121951219512196</v>
      </c>
      <c r="AB62">
        <f>W62/AB61</f>
        <v>4.532258064516129</v>
      </c>
    </row>
    <row r="66" spans="3:6" x14ac:dyDescent="0.25">
      <c r="C66" t="s">
        <v>48</v>
      </c>
    </row>
    <row r="67" spans="3:6" x14ac:dyDescent="0.25">
      <c r="C67" t="s">
        <v>101</v>
      </c>
    </row>
    <row r="68" spans="3:6" x14ac:dyDescent="0.25">
      <c r="C68" t="s">
        <v>102</v>
      </c>
    </row>
    <row r="69" spans="3:6" x14ac:dyDescent="0.25">
      <c r="C69" t="s">
        <v>103</v>
      </c>
    </row>
    <row r="71" spans="3:6" x14ac:dyDescent="0.25">
      <c r="C71" t="s">
        <v>49</v>
      </c>
    </row>
    <row r="72" spans="3:6" x14ac:dyDescent="0.25">
      <c r="C72" t="s">
        <v>104</v>
      </c>
    </row>
    <row r="73" spans="3:6" x14ac:dyDescent="0.25">
      <c r="C73" t="s">
        <v>105</v>
      </c>
    </row>
    <row r="74" spans="3:6" x14ac:dyDescent="0.25">
      <c r="C74" t="s">
        <v>106</v>
      </c>
    </row>
    <row r="76" spans="3:6" x14ac:dyDescent="0.25">
      <c r="D76" t="s">
        <v>97</v>
      </c>
      <c r="E76" t="s">
        <v>37</v>
      </c>
      <c r="F76" t="s">
        <v>38</v>
      </c>
    </row>
    <row r="77" spans="3:6" x14ac:dyDescent="0.25">
      <c r="C77" t="s">
        <v>107</v>
      </c>
      <c r="D77">
        <f>284953084170/1000000000</f>
        <v>284.95308417000001</v>
      </c>
      <c r="E77">
        <f>164845272198/1000000000</f>
        <v>164.845272198</v>
      </c>
      <c r="F77">
        <f>D77/E77</f>
        <v>1.7286093824258142</v>
      </c>
    </row>
    <row r="78" spans="3:6" x14ac:dyDescent="0.25">
      <c r="C78" t="s">
        <v>108</v>
      </c>
      <c r="D78">
        <f>570242431848/1000000000</f>
        <v>570.24243184800002</v>
      </c>
      <c r="E78">
        <f>30970553742/1000000000</f>
        <v>30.970553742</v>
      </c>
      <c r="F78">
        <f t="shared" ref="F78:F79" si="7">D78/E78</f>
        <v>18.412406720215628</v>
      </c>
    </row>
    <row r="79" spans="3:6" x14ac:dyDescent="0.25">
      <c r="C79" t="s">
        <v>109</v>
      </c>
      <c r="D79">
        <f>855195516018/1000000000</f>
        <v>855.19551601800003</v>
      </c>
      <c r="E79">
        <f>195815825941/1000000000</f>
        <v>195.81582594100001</v>
      </c>
      <c r="F79">
        <f t="shared" si="7"/>
        <v>4.367346264829858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1D24EA97EED84CAAB778E8CD3DFC22" ma:contentTypeVersion="12" ma:contentTypeDescription="Create a new document." ma:contentTypeScope="" ma:versionID="cedd15548915802f83905b4524e4b888">
  <xsd:schema xmlns:xsd="http://www.w3.org/2001/XMLSchema" xmlns:xs="http://www.w3.org/2001/XMLSchema" xmlns:p="http://schemas.microsoft.com/office/2006/metadata/properties" xmlns:ns3="70890d97-0f2b-43e1-9daa-1f255458fe0e" xmlns:ns4="896fcdea-08c7-459f-8206-c42e81ac14ac" targetNamespace="http://schemas.microsoft.com/office/2006/metadata/properties" ma:root="true" ma:fieldsID="e93736a42231650e5bed72a84d945293" ns3:_="" ns4:_="">
    <xsd:import namespace="70890d97-0f2b-43e1-9daa-1f255458fe0e"/>
    <xsd:import namespace="896fcdea-08c7-459f-8206-c42e81ac14a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90d97-0f2b-43e1-9daa-1f255458fe0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fcdea-08c7-459f-8206-c42e81ac14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3E04B6-E946-46F7-A4BA-FD3C23C45575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896fcdea-08c7-459f-8206-c42e81ac14ac"/>
    <ds:schemaRef ds:uri="http://schemas.microsoft.com/office/2006/metadata/properties"/>
    <ds:schemaRef ds:uri="70890d97-0f2b-43e1-9daa-1f255458fe0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200DCCB-EE1E-41FE-BA6D-5E32559818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890d97-0f2b-43e1-9daa-1f255458fe0e"/>
    <ds:schemaRef ds:uri="896fcdea-08c7-459f-8206-c42e81ac14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CF4DC7-8C3F-44EF-BA2A-B6FEAA0748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binarynet</vt:lpstr>
      <vt:lpstr>binarynet (2)</vt:lpstr>
      <vt:lpstr>mobilenet</vt:lpstr>
      <vt:lpstr>MLP</vt:lpstr>
      <vt:lpstr>CNV</vt:lpstr>
      <vt:lpstr>mem_footprint_plot</vt:lpstr>
      <vt:lpstr>more_small_datasets</vt:lpstr>
      <vt:lpstr>energy_plot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Erwei Wang</dc:creator>
  <cp:lastModifiedBy>尔威 王</cp:lastModifiedBy>
  <dcterms:created xsi:type="dcterms:W3CDTF">2020-07-16T15:54:21Z</dcterms:created>
  <dcterms:modified xsi:type="dcterms:W3CDTF">2020-09-11T18:26:44Z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0x0101001C1D24EA97EED84CAAB778E8CD3DFC22</vt:lpwstr>
  </property>
</Properties>
</file>