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OneDrive - Queen Mary, University of London\Year 3\Sem 2\Sustainability\"/>
    </mc:Choice>
  </mc:AlternateContent>
  <xr:revisionPtr revIDLastSave="0" documentId="8_{3ACF1698-130D-443D-B220-69BE2E4891AB}" xr6:coauthVersionLast="47" xr6:coauthVersionMax="47" xr10:uidLastSave="{00000000-0000-0000-0000-000000000000}"/>
  <bookViews>
    <workbookView xWindow="-120" yWindow="-120" windowWidth="29040" windowHeight="15840" xr2:uid="{2B668B5D-4DD6-4A78-BAF9-D8A15EFC33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1" i="1" l="1"/>
  <c r="AB30" i="1"/>
  <c r="AD26" i="1"/>
  <c r="AD24" i="1"/>
  <c r="AD17" i="1"/>
  <c r="AB16" i="1"/>
  <c r="U13" i="1"/>
  <c r="V13" i="1" s="1"/>
  <c r="AD11" i="1"/>
  <c r="I10" i="1"/>
  <c r="H10" i="1"/>
  <c r="AD9" i="1"/>
  <c r="U9" i="1"/>
  <c r="V9" i="1" s="1"/>
  <c r="U8" i="1"/>
  <c r="P8" i="1"/>
  <c r="Q8" i="1" s="1"/>
  <c r="I7" i="1"/>
  <c r="U17" i="1" s="1"/>
  <c r="V17" i="1" s="1"/>
  <c r="H7" i="1"/>
  <c r="P18" i="1" s="1"/>
  <c r="Q18" i="1" s="1"/>
  <c r="P16" i="1" l="1"/>
  <c r="Q16" i="1" s="1"/>
  <c r="P11" i="1"/>
  <c r="Q11" i="1" s="1"/>
  <c r="U12" i="1"/>
  <c r="V12" i="1" s="1"/>
  <c r="P15" i="1"/>
  <c r="Q15" i="1" s="1"/>
  <c r="U16" i="1"/>
  <c r="V16" i="1" s="1"/>
  <c r="H13" i="1"/>
  <c r="P14" i="1"/>
  <c r="Q14" i="1" s="1"/>
  <c r="U15" i="1"/>
  <c r="V15" i="1" s="1"/>
  <c r="U18" i="1"/>
  <c r="V18" i="1" s="1"/>
  <c r="V8" i="1"/>
  <c r="P10" i="1"/>
  <c r="Q10" i="1" s="1"/>
  <c r="P17" i="1"/>
  <c r="Q17" i="1" s="1"/>
  <c r="P9" i="1"/>
  <c r="Q9" i="1" s="1"/>
  <c r="H16" i="1" s="1"/>
  <c r="H12" i="1"/>
  <c r="P13" i="1"/>
  <c r="Q13" i="1" s="1"/>
  <c r="U14" i="1"/>
  <c r="V14" i="1" s="1"/>
  <c r="P12" i="1"/>
  <c r="Q12" i="1" s="1"/>
  <c r="U11" i="1"/>
  <c r="V11" i="1" s="1"/>
  <c r="U10" i="1"/>
  <c r="V10" i="1" s="1"/>
  <c r="I12" i="1"/>
  <c r="I16" i="1" l="1"/>
  <c r="I13" i="1"/>
  <c r="H14" i="1"/>
  <c r="H15" i="1"/>
  <c r="I14" i="1" l="1"/>
  <c r="I15" i="1"/>
</calcChain>
</file>

<file path=xl/sharedStrings.xml><?xml version="1.0" encoding="utf-8"?>
<sst xmlns="http://schemas.openxmlformats.org/spreadsheetml/2006/main" count="69" uniqueCount="40">
  <si>
    <t>Project N</t>
  </si>
  <si>
    <t>Project L</t>
  </si>
  <si>
    <t>Capex</t>
  </si>
  <si>
    <t>Year</t>
  </si>
  <si>
    <t>Cash Flow</t>
  </si>
  <si>
    <t>PV</t>
  </si>
  <si>
    <t>Worker Salary</t>
  </si>
  <si>
    <t>https://www.erieri.com/salary/job/factory-worker/china</t>
  </si>
  <si>
    <t>LIB</t>
  </si>
  <si>
    <t>Opex (5% of CAPEX)</t>
  </si>
  <si>
    <t>Number of Workers</t>
  </si>
  <si>
    <t>Engineering Assumption</t>
  </si>
  <si>
    <t xml:space="preserve">                                        CAPEX</t>
  </si>
  <si>
    <t xml:space="preserve">                                                              OPEX</t>
  </si>
  <si>
    <t>Income</t>
  </si>
  <si>
    <t>Energy usage amount kwh</t>
  </si>
  <si>
    <t>Item</t>
  </si>
  <si>
    <t xml:space="preserve">Cost (£ millions) </t>
  </si>
  <si>
    <t>Cost (£ millions per annum)</t>
  </si>
  <si>
    <t>Interest Rate</t>
  </si>
  <si>
    <t>energy cost per kwh</t>
  </si>
  <si>
    <t>Land (Factory)</t>
  </si>
  <si>
    <t>Workers (Worker Salary * Number of Workers)</t>
  </si>
  <si>
    <t>Discount Factor</t>
  </si>
  <si>
    <t>Equipment</t>
  </si>
  <si>
    <t>Raw Materials</t>
  </si>
  <si>
    <t>Technology and Automation</t>
  </si>
  <si>
    <t>Energy Use</t>
  </si>
  <si>
    <t>Research and Development</t>
  </si>
  <si>
    <t>Maintenance and Repairs</t>
  </si>
  <si>
    <t>Net Return of Investment</t>
  </si>
  <si>
    <t>Quality Control Systems</t>
  </si>
  <si>
    <t>Transportation and Logistics</t>
  </si>
  <si>
    <t>Payback Time</t>
  </si>
  <si>
    <t>Compliance and Regulations</t>
  </si>
  <si>
    <t xml:space="preserve">Return on Investment </t>
  </si>
  <si>
    <t>Waste Management</t>
  </si>
  <si>
    <t>Net Present Value</t>
  </si>
  <si>
    <t>Total</t>
  </si>
  <si>
    <t>NiCadB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</si>
</sst>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E88CEA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/>
    <xf numFmtId="0" fontId="1" fillId="2" borderId="2" xfId="0" applyFont="1" applyFill="1" applyBorder="1"/>
    <xf numFmtId="0" fontId="2" fillId="2" borderId="2" xfId="0" applyFont="1" applyFill="1" applyBorder="1"/>
    <xf numFmtId="0" fontId="0" fillId="2" borderId="3" xfId="0" applyFill="1" applyBorder="1"/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/>
    <xf numFmtId="0" fontId="0" fillId="4" borderId="1" xfId="0" applyFill="1" applyBorder="1"/>
    <xf numFmtId="0" fontId="0" fillId="4" borderId="3" xfId="0" applyFill="1" applyBorder="1"/>
    <xf numFmtId="1" fontId="0" fillId="0" borderId="0" xfId="0" applyNumberFormat="1"/>
    <xf numFmtId="3" fontId="0" fillId="0" borderId="0" xfId="0" applyNumberFormat="1"/>
    <xf numFmtId="0" fontId="1" fillId="5" borderId="6" xfId="0" applyFont="1" applyFill="1" applyBorder="1"/>
    <xf numFmtId="0" fontId="1" fillId="5" borderId="7" xfId="0" applyFont="1" applyFill="1" applyBorder="1"/>
    <xf numFmtId="0" fontId="0" fillId="5" borderId="8" xfId="0" applyFill="1" applyBorder="1"/>
    <xf numFmtId="0" fontId="1" fillId="5" borderId="9" xfId="0" applyFont="1" applyFill="1" applyBorder="1"/>
    <xf numFmtId="9" fontId="0" fillId="0" borderId="0" xfId="0" applyNumberFormat="1" applyAlignment="1">
      <alignment horizontal="center" vertical="center"/>
    </xf>
    <xf numFmtId="2" fontId="0" fillId="0" borderId="0" xfId="0" applyNumberFormat="1"/>
    <xf numFmtId="0" fontId="1" fillId="6" borderId="6" xfId="0" applyFont="1" applyFill="1" applyBorder="1"/>
    <xf numFmtId="0" fontId="1" fillId="7" borderId="10" xfId="0" applyFont="1" applyFill="1" applyBorder="1"/>
    <xf numFmtId="0" fontId="0" fillId="6" borderId="11" xfId="0" applyFill="1" applyBorder="1"/>
    <xf numFmtId="0" fontId="0" fillId="7" borderId="12" xfId="0" applyFill="1" applyBorder="1"/>
    <xf numFmtId="0" fontId="1" fillId="6" borderId="13" xfId="0" applyFont="1" applyFill="1" applyBorder="1"/>
    <xf numFmtId="0" fontId="1" fillId="7" borderId="7" xfId="0" applyFont="1" applyFill="1" applyBorder="1"/>
    <xf numFmtId="0" fontId="1" fillId="6" borderId="14" xfId="0" applyFont="1" applyFill="1" applyBorder="1"/>
    <xf numFmtId="0" fontId="1" fillId="7" borderId="15" xfId="0" applyFont="1" applyFill="1" applyBorder="1"/>
    <xf numFmtId="0" fontId="1" fillId="6" borderId="16" xfId="0" applyFont="1" applyFill="1" applyBorder="1"/>
    <xf numFmtId="0" fontId="1" fillId="7" borderId="17" xfId="0" applyFont="1" applyFill="1" applyBorder="1"/>
    <xf numFmtId="0" fontId="0" fillId="6" borderId="18" xfId="0" applyFill="1" applyBorder="1"/>
    <xf numFmtId="0" fontId="0" fillId="7" borderId="19" xfId="0" applyFill="1" applyBorder="1"/>
    <xf numFmtId="2" fontId="0" fillId="0" borderId="0" xfId="0" applyNumberFormat="1" applyAlignment="1">
      <alignment horizontal="center" vertical="center"/>
    </xf>
    <xf numFmtId="0" fontId="1" fillId="0" borderId="0" xfId="0" applyFont="1"/>
    <xf numFmtId="0" fontId="0" fillId="6" borderId="20" xfId="0" applyFill="1" applyBorder="1"/>
    <xf numFmtId="0" fontId="0" fillId="7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3CF3F-02B2-4AB8-8226-82F4CCB43D65}">
  <dimension ref="F4:AD31"/>
  <sheetViews>
    <sheetView tabSelected="1" topLeftCell="M3" zoomScale="115" zoomScaleNormal="115" workbookViewId="0">
      <selection activeCell="S17" sqref="S17"/>
    </sheetView>
  </sheetViews>
  <sheetFormatPr defaultRowHeight="15" x14ac:dyDescent="0.25"/>
  <cols>
    <col min="22" max="22" width="12.140625" bestFit="1" customWidth="1"/>
    <col min="24" max="24" width="26.42578125" bestFit="1" customWidth="1"/>
    <col min="25" max="25" width="13.5703125" bestFit="1" customWidth="1"/>
    <col min="26" max="26" width="53.42578125" bestFit="1" customWidth="1"/>
    <col min="27" max="27" width="26.140625" bestFit="1" customWidth="1"/>
    <col min="28" max="28" width="16" bestFit="1" customWidth="1"/>
    <col min="29" max="29" width="42.28515625" bestFit="1" customWidth="1"/>
    <col min="30" max="30" width="26" bestFit="1" customWidth="1"/>
  </cols>
  <sheetData>
    <row r="4" spans="6:30" x14ac:dyDescent="0.25">
      <c r="N4" s="35" t="s">
        <v>0</v>
      </c>
      <c r="O4" s="35"/>
      <c r="P4" s="35"/>
      <c r="Q4" s="35"/>
      <c r="S4" s="35" t="s">
        <v>0</v>
      </c>
      <c r="T4" s="35"/>
      <c r="U4" s="35"/>
      <c r="V4" s="35"/>
    </row>
    <row r="5" spans="6:30" ht="15.75" thickBot="1" x14ac:dyDescent="0.3">
      <c r="F5" s="2"/>
      <c r="G5" s="2"/>
      <c r="H5" s="2" t="s">
        <v>1</v>
      </c>
      <c r="I5" s="2" t="s">
        <v>0</v>
      </c>
    </row>
    <row r="6" spans="6:30" ht="15.75" thickBot="1" x14ac:dyDescent="0.3">
      <c r="F6" s="2" t="s">
        <v>2</v>
      </c>
      <c r="G6" s="2"/>
      <c r="H6" s="2">
        <v>25000000</v>
      </c>
      <c r="I6" s="2">
        <v>20000000</v>
      </c>
      <c r="N6" s="1" t="s">
        <v>3</v>
      </c>
      <c r="P6" s="1" t="s">
        <v>4</v>
      </c>
      <c r="Q6" s="1" t="s">
        <v>5</v>
      </c>
      <c r="S6" s="1" t="s">
        <v>3</v>
      </c>
      <c r="U6" s="1" t="s">
        <v>4</v>
      </c>
      <c r="V6" s="1" t="s">
        <v>5</v>
      </c>
      <c r="X6" s="1" t="s">
        <v>6</v>
      </c>
      <c r="Y6">
        <v>6.4140000000000004E-3</v>
      </c>
      <c r="Z6" t="s">
        <v>7</v>
      </c>
      <c r="AA6" s="3"/>
      <c r="AB6" s="4"/>
      <c r="AC6" s="5" t="s">
        <v>8</v>
      </c>
      <c r="AD6" s="6"/>
    </row>
    <row r="7" spans="6:30" x14ac:dyDescent="0.25">
      <c r="F7" s="2" t="s">
        <v>9</v>
      </c>
      <c r="G7" s="2"/>
      <c r="H7" s="2">
        <f>H6*0.05</f>
        <v>1250000</v>
      </c>
      <c r="I7" s="2">
        <f>I6*0.05</f>
        <v>1000000</v>
      </c>
      <c r="X7" t="s">
        <v>10</v>
      </c>
      <c r="Y7">
        <v>1000</v>
      </c>
      <c r="Z7" t="s">
        <v>11</v>
      </c>
      <c r="AA7" s="7" t="s">
        <v>12</v>
      </c>
      <c r="AB7" s="8"/>
      <c r="AC7" s="9" t="s">
        <v>13</v>
      </c>
      <c r="AD7" s="10"/>
    </row>
    <row r="8" spans="6:30" x14ac:dyDescent="0.25">
      <c r="F8" s="2" t="s">
        <v>14</v>
      </c>
      <c r="G8" s="2"/>
      <c r="H8" s="2">
        <v>2100000</v>
      </c>
      <c r="I8" s="2">
        <v>1100000</v>
      </c>
      <c r="N8" s="1">
        <v>0</v>
      </c>
      <c r="P8">
        <f>-H6</f>
        <v>-25000000</v>
      </c>
      <c r="Q8" s="11">
        <f>P8*$H$10^N8</f>
        <v>-25000000</v>
      </c>
      <c r="S8" s="1">
        <v>0</v>
      </c>
      <c r="U8">
        <f>-I6</f>
        <v>-20000000</v>
      </c>
      <c r="V8" s="11">
        <f>U8*$H$10^S8</f>
        <v>-20000000</v>
      </c>
      <c r="X8" t="s">
        <v>15</v>
      </c>
      <c r="Y8" s="12">
        <v>42042450</v>
      </c>
      <c r="AA8" s="13" t="s">
        <v>16</v>
      </c>
      <c r="AB8" s="14" t="s">
        <v>17</v>
      </c>
      <c r="AC8" s="15" t="s">
        <v>16</v>
      </c>
      <c r="AD8" s="16" t="s">
        <v>18</v>
      </c>
    </row>
    <row r="9" spans="6:30" x14ac:dyDescent="0.25">
      <c r="F9" s="2" t="s">
        <v>19</v>
      </c>
      <c r="G9" s="2"/>
      <c r="H9" s="17">
        <v>0.03</v>
      </c>
      <c r="I9" s="17">
        <v>0.03</v>
      </c>
      <c r="N9" s="1">
        <v>1</v>
      </c>
      <c r="P9">
        <f>$H$8-$H$7</f>
        <v>850000</v>
      </c>
      <c r="Q9" s="18">
        <f t="shared" ref="Q9:Q18" si="0">P9*$H$10^N9</f>
        <v>825242.718446602</v>
      </c>
      <c r="S9" s="1">
        <v>1</v>
      </c>
      <c r="U9">
        <f>$I$8-$I$7</f>
        <v>100000</v>
      </c>
      <c r="V9" s="18">
        <f t="shared" ref="V9:V18" si="1">U9*$H$10^S9</f>
        <v>97087.378640776704</v>
      </c>
      <c r="X9" t="s">
        <v>20</v>
      </c>
      <c r="Y9">
        <v>1.4000000000000001E-7</v>
      </c>
      <c r="AA9" s="19" t="s">
        <v>21</v>
      </c>
      <c r="AB9" s="20">
        <v>20</v>
      </c>
      <c r="AC9" s="21" t="s">
        <v>22</v>
      </c>
      <c r="AD9" s="22">
        <f>Y6 * Y7</f>
        <v>6.4140000000000006</v>
      </c>
    </row>
    <row r="10" spans="6:30" x14ac:dyDescent="0.25">
      <c r="F10" s="2" t="s">
        <v>23</v>
      </c>
      <c r="G10" s="2"/>
      <c r="H10" s="2">
        <f>1/(1+H9)</f>
        <v>0.970873786407767</v>
      </c>
      <c r="I10" s="2">
        <f>1/(1+I9)</f>
        <v>0.970873786407767</v>
      </c>
      <c r="N10" s="1">
        <v>2</v>
      </c>
      <c r="P10">
        <f t="shared" ref="P10:P18" si="2">$H$8-$H$7</f>
        <v>850000</v>
      </c>
      <c r="Q10" s="18">
        <f t="shared" si="0"/>
        <v>801206.52276369114</v>
      </c>
      <c r="S10" s="1">
        <v>2</v>
      </c>
      <c r="U10">
        <f t="shared" ref="U10:U18" si="3">$I$8-$I$7</f>
        <v>100000</v>
      </c>
      <c r="V10" s="18">
        <f t="shared" si="1"/>
        <v>94259.590913375432</v>
      </c>
      <c r="AA10" s="23" t="s">
        <v>24</v>
      </c>
      <c r="AB10" s="24">
        <v>20</v>
      </c>
      <c r="AC10" s="21" t="s">
        <v>25</v>
      </c>
      <c r="AD10" s="22">
        <v>5.5</v>
      </c>
    </row>
    <row r="11" spans="6:30" x14ac:dyDescent="0.25">
      <c r="N11" s="1">
        <v>3</v>
      </c>
      <c r="P11">
        <f t="shared" si="2"/>
        <v>850000</v>
      </c>
      <c r="Q11" s="18">
        <f t="shared" si="0"/>
        <v>777870.41045018565</v>
      </c>
      <c r="S11" s="1">
        <v>3</v>
      </c>
      <c r="U11">
        <f t="shared" si="3"/>
        <v>100000</v>
      </c>
      <c r="V11" s="18">
        <f t="shared" si="1"/>
        <v>91514.165935315963</v>
      </c>
      <c r="AA11" s="19" t="s">
        <v>26</v>
      </c>
      <c r="AB11" s="20">
        <v>10</v>
      </c>
      <c r="AC11" s="21" t="s">
        <v>27</v>
      </c>
      <c r="AD11" s="22">
        <f xml:space="preserve"> Y8 * Y9</f>
        <v>5.8859430000000001</v>
      </c>
    </row>
    <row r="12" spans="6:30" x14ac:dyDescent="0.25">
      <c r="F12" s="2" t="s">
        <v>4</v>
      </c>
      <c r="G12" s="2"/>
      <c r="H12" s="2">
        <f>H8-H7</f>
        <v>850000</v>
      </c>
      <c r="I12" s="2">
        <f>I8-I7</f>
        <v>100000</v>
      </c>
      <c r="N12" s="1">
        <v>4</v>
      </c>
      <c r="P12">
        <f t="shared" si="2"/>
        <v>850000</v>
      </c>
      <c r="Q12" s="18">
        <f t="shared" si="0"/>
        <v>755213.99072833557</v>
      </c>
      <c r="S12" s="1">
        <v>4</v>
      </c>
      <c r="U12">
        <f t="shared" si="3"/>
        <v>100000</v>
      </c>
      <c r="V12" s="18">
        <f t="shared" si="1"/>
        <v>88848.704791568889</v>
      </c>
      <c r="AA12" s="19" t="s">
        <v>28</v>
      </c>
      <c r="AB12" s="20">
        <v>5</v>
      </c>
      <c r="AC12" s="21" t="s">
        <v>29</v>
      </c>
      <c r="AD12" s="22">
        <v>1</v>
      </c>
    </row>
    <row r="13" spans="6:30" x14ac:dyDescent="0.25">
      <c r="F13" s="2" t="s">
        <v>30</v>
      </c>
      <c r="G13" s="2"/>
      <c r="H13" s="2">
        <f>SUM(P8:P18)</f>
        <v>-16500000</v>
      </c>
      <c r="I13" s="2">
        <f>SUM(U8:U18)</f>
        <v>-19000000</v>
      </c>
      <c r="N13" s="1">
        <v>5</v>
      </c>
      <c r="P13">
        <f t="shared" si="2"/>
        <v>850000</v>
      </c>
      <c r="Q13" s="18">
        <f t="shared" si="0"/>
        <v>733217.46672653942</v>
      </c>
      <c r="S13" s="1">
        <v>5</v>
      </c>
      <c r="U13">
        <f t="shared" si="3"/>
        <v>100000</v>
      </c>
      <c r="V13" s="18">
        <f t="shared" si="1"/>
        <v>86260.878438416403</v>
      </c>
      <c r="AA13" s="23" t="s">
        <v>31</v>
      </c>
      <c r="AB13" s="24">
        <v>4</v>
      </c>
      <c r="AC13" s="21" t="s">
        <v>32</v>
      </c>
      <c r="AD13" s="22">
        <v>2</v>
      </c>
    </row>
    <row r="14" spans="6:30" x14ac:dyDescent="0.25">
      <c r="F14" s="2" t="s">
        <v>33</v>
      </c>
      <c r="G14" s="2"/>
      <c r="H14" s="2">
        <f>H6/H13</f>
        <v>-1.5151515151515151</v>
      </c>
      <c r="I14" s="2">
        <f>I6/I13</f>
        <v>-1.0526315789473684</v>
      </c>
      <c r="N14" s="1">
        <v>6</v>
      </c>
      <c r="P14">
        <f t="shared" si="2"/>
        <v>850000</v>
      </c>
      <c r="Q14" s="18">
        <f t="shared" si="0"/>
        <v>711861.61818110617</v>
      </c>
      <c r="S14" s="1">
        <v>6</v>
      </c>
      <c r="U14">
        <f t="shared" si="3"/>
        <v>100000</v>
      </c>
      <c r="V14" s="18">
        <f t="shared" si="1"/>
        <v>83748.425668365438</v>
      </c>
      <c r="AA14" s="25"/>
      <c r="AB14" s="26"/>
      <c r="AC14" s="21" t="s">
        <v>34</v>
      </c>
      <c r="AD14" s="22">
        <v>1</v>
      </c>
    </row>
    <row r="15" spans="6:30" ht="15.75" thickBot="1" x14ac:dyDescent="0.3">
      <c r="F15" s="2" t="s">
        <v>35</v>
      </c>
      <c r="G15" s="2"/>
      <c r="H15" s="17">
        <f>H13/H6</f>
        <v>-0.66</v>
      </c>
      <c r="I15" s="17">
        <f>I13/I6</f>
        <v>-0.95</v>
      </c>
      <c r="N15" s="1">
        <v>7</v>
      </c>
      <c r="P15">
        <f t="shared" si="2"/>
        <v>850000</v>
      </c>
      <c r="Q15" s="18">
        <f t="shared" si="0"/>
        <v>691127.78464185074</v>
      </c>
      <c r="S15" s="1">
        <v>7</v>
      </c>
      <c r="U15">
        <f t="shared" si="3"/>
        <v>100000</v>
      </c>
      <c r="V15" s="18">
        <f t="shared" si="1"/>
        <v>81309.151134335378</v>
      </c>
      <c r="AA15" s="27"/>
      <c r="AB15" s="28"/>
      <c r="AC15" s="29" t="s">
        <v>36</v>
      </c>
      <c r="AD15" s="30">
        <v>2</v>
      </c>
    </row>
    <row r="16" spans="6:30" x14ac:dyDescent="0.25">
      <c r="F16" s="2" t="s">
        <v>37</v>
      </c>
      <c r="G16" s="2"/>
      <c r="H16" s="31">
        <f>SUM(Q8:Q18)</f>
        <v>-17749327.588740546</v>
      </c>
      <c r="I16" s="31">
        <f>SUM(V8:V18)</f>
        <v>-19146979.716322418</v>
      </c>
      <c r="N16" s="1">
        <v>8</v>
      </c>
      <c r="P16">
        <f t="shared" si="2"/>
        <v>850000</v>
      </c>
      <c r="Q16" s="18">
        <f t="shared" si="0"/>
        <v>670997.84916684532</v>
      </c>
      <c r="S16" s="1">
        <v>8</v>
      </c>
      <c r="U16">
        <f t="shared" si="3"/>
        <v>100000</v>
      </c>
      <c r="V16" s="18">
        <f t="shared" si="1"/>
        <v>78940.923431393559</v>
      </c>
      <c r="AA16" s="32" t="s">
        <v>38</v>
      </c>
      <c r="AB16" s="32">
        <f>SUM(AB9:AB15)</f>
        <v>59</v>
      </c>
      <c r="AC16" s="33" t="s">
        <v>28</v>
      </c>
      <c r="AD16" s="34">
        <v>0.4</v>
      </c>
    </row>
    <row r="17" spans="6:30" x14ac:dyDescent="0.25">
      <c r="F17" s="2"/>
      <c r="G17" s="2"/>
      <c r="H17" s="2"/>
      <c r="I17" s="2"/>
      <c r="N17" s="1">
        <v>9</v>
      </c>
      <c r="P17">
        <f t="shared" si="2"/>
        <v>850000</v>
      </c>
      <c r="Q17" s="18">
        <f t="shared" si="0"/>
        <v>651454.22249208286</v>
      </c>
      <c r="S17" s="1">
        <v>9</v>
      </c>
      <c r="U17">
        <f t="shared" si="3"/>
        <v>100000</v>
      </c>
      <c r="V17" s="18">
        <f t="shared" si="1"/>
        <v>76641.673234362679</v>
      </c>
      <c r="AC17" s="33" t="s">
        <v>38</v>
      </c>
      <c r="AD17">
        <f>SUM(AD9:AD16)</f>
        <v>24.199943000000001</v>
      </c>
    </row>
    <row r="18" spans="6:30" x14ac:dyDescent="0.25">
      <c r="F18" s="2"/>
      <c r="G18" s="2"/>
      <c r="H18" s="2"/>
      <c r="I18" s="2"/>
      <c r="N18" s="1">
        <v>10</v>
      </c>
      <c r="P18">
        <f t="shared" si="2"/>
        <v>850000</v>
      </c>
      <c r="Q18" s="18">
        <f t="shared" si="0"/>
        <v>632479.82766221627</v>
      </c>
      <c r="S18" s="1">
        <v>10</v>
      </c>
      <c r="U18">
        <f t="shared" si="3"/>
        <v>100000</v>
      </c>
      <c r="V18" s="18">
        <f t="shared" si="1"/>
        <v>74409.391489672504</v>
      </c>
    </row>
    <row r="19" spans="6:30" ht="15.75" thickBot="1" x14ac:dyDescent="0.3"/>
    <row r="20" spans="6:30" ht="15.75" thickBot="1" x14ac:dyDescent="0.3">
      <c r="AA20" s="3"/>
      <c r="AB20" s="4"/>
    </row>
    <row r="21" spans="6:30" ht="15.75" thickBot="1" x14ac:dyDescent="0.3">
      <c r="AA21" s="7" t="s">
        <v>12</v>
      </c>
      <c r="AB21" s="8"/>
      <c r="AC21" s="5" t="s">
        <v>39</v>
      </c>
      <c r="AD21" s="6"/>
    </row>
    <row r="22" spans="6:30" x14ac:dyDescent="0.25">
      <c r="AA22" s="13" t="s">
        <v>16</v>
      </c>
      <c r="AB22" s="14" t="s">
        <v>17</v>
      </c>
      <c r="AC22" s="9" t="s">
        <v>13</v>
      </c>
      <c r="AD22" s="10"/>
    </row>
    <row r="23" spans="6:30" x14ac:dyDescent="0.25">
      <c r="AA23" s="19" t="s">
        <v>21</v>
      </c>
      <c r="AB23" s="20">
        <v>20</v>
      </c>
      <c r="AC23" s="15" t="s">
        <v>16</v>
      </c>
      <c r="AD23" s="16" t="s">
        <v>18</v>
      </c>
    </row>
    <row r="24" spans="6:30" x14ac:dyDescent="0.25">
      <c r="AA24" s="23" t="s">
        <v>24</v>
      </c>
      <c r="AB24" s="24">
        <v>20</v>
      </c>
      <c r="AC24" s="21" t="s">
        <v>22</v>
      </c>
      <c r="AD24" s="22">
        <f>Y6 * Y7</f>
        <v>6.4140000000000006</v>
      </c>
    </row>
    <row r="25" spans="6:30" x14ac:dyDescent="0.25">
      <c r="AA25" s="19" t="s">
        <v>26</v>
      </c>
      <c r="AB25" s="20">
        <v>10</v>
      </c>
      <c r="AC25" s="21" t="s">
        <v>25</v>
      </c>
      <c r="AD25" s="22">
        <v>5.5</v>
      </c>
    </row>
    <row r="26" spans="6:30" x14ac:dyDescent="0.25">
      <c r="AA26" s="19" t="s">
        <v>28</v>
      </c>
      <c r="AB26" s="20">
        <v>5</v>
      </c>
      <c r="AC26" s="21" t="s">
        <v>27</v>
      </c>
      <c r="AD26" s="22">
        <f xml:space="preserve"> Y8 * Y9</f>
        <v>5.8859430000000001</v>
      </c>
    </row>
    <row r="27" spans="6:30" x14ac:dyDescent="0.25">
      <c r="AA27" s="23" t="s">
        <v>31</v>
      </c>
      <c r="AB27" s="24">
        <v>4</v>
      </c>
      <c r="AC27" s="21" t="s">
        <v>29</v>
      </c>
      <c r="AD27" s="22">
        <v>1</v>
      </c>
    </row>
    <row r="28" spans="6:30" x14ac:dyDescent="0.25">
      <c r="AA28" s="25"/>
      <c r="AB28" s="26"/>
      <c r="AC28" s="21" t="s">
        <v>32</v>
      </c>
      <c r="AD28" s="22">
        <v>2</v>
      </c>
    </row>
    <row r="29" spans="6:30" ht="15.75" thickBot="1" x14ac:dyDescent="0.3">
      <c r="AA29" s="27"/>
      <c r="AB29" s="28"/>
      <c r="AC29" s="21" t="s">
        <v>34</v>
      </c>
      <c r="AD29" s="22">
        <v>1</v>
      </c>
    </row>
    <row r="30" spans="6:30" ht="15.75" thickBot="1" x14ac:dyDescent="0.3">
      <c r="AA30" s="32" t="s">
        <v>38</v>
      </c>
      <c r="AB30" s="32">
        <f>SUM(AB23:AB29)</f>
        <v>59</v>
      </c>
      <c r="AC30" s="29" t="s">
        <v>36</v>
      </c>
      <c r="AD30" s="30">
        <v>2</v>
      </c>
    </row>
    <row r="31" spans="6:30" x14ac:dyDescent="0.25">
      <c r="AC31" s="33" t="s">
        <v>38</v>
      </c>
      <c r="AD31">
        <f>SUM(AD24:AD30)</f>
        <v>23.799943000000003</v>
      </c>
    </row>
  </sheetData>
  <mergeCells count="2">
    <mergeCell ref="N4:Q4"/>
    <mergeCell ref="S4:V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Awais Amjad</dc:creator>
  <cp:lastModifiedBy>Awais Amjad</cp:lastModifiedBy>
  <dcterms:created xsi:type="dcterms:W3CDTF">2024-05-15T22:43:30Z</dcterms:created>
  <dcterms:modified xsi:type="dcterms:W3CDTF">2024-05-16T18:08:14Z</dcterms:modified>
</cp:coreProperties>
</file>